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0" documentId="8_{6464230F-E10D-4222-8001-A4174E2C85A9}" xr6:coauthVersionLast="47" xr6:coauthVersionMax="47" xr10:uidLastSave="{00000000-0000-0000-0000-000000000000}"/>
  <bookViews>
    <workbookView xWindow="-120" yWindow="-120" windowWidth="38640" windowHeight="21120" tabRatio="950"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6 tekst" sheetId="69" r:id="rId18"/>
    <sheet name="Tabell 4.5-4.6" sheetId="26" r:id="rId19"/>
    <sheet name="Tabell 5.1" sheetId="33" r:id="rId20"/>
    <sheet name="Tabell 6.1" sheetId="110" r:id="rId21"/>
    <sheet name="Kriterieoversikt" sheetId="70" r:id="rId22"/>
    <sheet name="Tabell 1.1 DOK32025" sheetId="133" r:id="rId23"/>
    <sheet name="Tabell 1.2 DOK32025" sheetId="134" r:id="rId24"/>
    <sheet name="Tabell 2.1 DOK32025" sheetId="135" r:id="rId25"/>
    <sheet name="Tabell 2.2 DOK32025" sheetId="136" r:id="rId26"/>
    <sheet name="Tabell 2.3 DOK32025" sheetId="137" r:id="rId27"/>
    <sheet name="Tabell 3.1 DOK32025" sheetId="138" r:id="rId28"/>
    <sheet name="Tabell 4.1 DOK32025" sheetId="139" r:id="rId29"/>
    <sheet name="Tabell 4.2-4.4 DOK32025" sheetId="140" r:id="rId30"/>
    <sheet name="Tabell 4.5-4.7 DOK32025" sheetId="141" r:id="rId31"/>
    <sheet name="Tabell 5.1-5.2 DOK32025" sheetId="142" r:id="rId32"/>
    <sheet name="Tabell 6.1 DOK32025" sheetId="143"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DOK32025'!$A$1</definedName>
    <definedName name="BE">'Tabell 2.2'!$A$1</definedName>
    <definedName name="BK" localSheetId="27">'Tabell 3.1 DOK32025'!$A$1</definedName>
    <definedName name="BK">'Tabell 3.1'!$A$1</definedName>
    <definedName name="BR">#REF!</definedName>
    <definedName name="BS" localSheetId="22">'Tabell 1.1 DOK32025'!$A$1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DOK32025'!$A$1</definedName>
    <definedName name="d">'Tabell 1.1'!$A$1</definedName>
    <definedName name="DFB" localSheetId="31">'Tabell 5.1-5.2 DOK32025'!$A$1</definedName>
    <definedName name="DFB">'Tabell 5.1'!#REF!</definedName>
    <definedName name="DGK" localSheetId="28">'Tabell 4.1 DOK32025'!$A$1</definedName>
    <definedName name="DGK">'Tabell 4.1'!$A$1</definedName>
    <definedName name="DI" localSheetId="29">'Tabell 4.2-4.4 DOK32025'!$A$19</definedName>
    <definedName name="DI">'Tabell 4.2-4.4'!$A$19</definedName>
    <definedName name="Gamle_Oslo">#REF!</definedName>
    <definedName name="KAPVA" localSheetId="31">'Tabell 5.1-5.2 DOK32025'!$A$22</definedName>
    <definedName name="KAPVA">'Tabell 5.1'!$A$1</definedName>
    <definedName name="KLPP">#REF!</definedName>
    <definedName name="KS" localSheetId="26">'Tabell 2.3 DOK32025'!$A$1</definedName>
    <definedName name="KS">'Tabell 2.3'!$A$1</definedName>
    <definedName name="LUI" localSheetId="29">'Tabell 4.2-4.4 DOK32025'!$A$1</definedName>
    <definedName name="LUI">'Tabell 4.2-4.4'!$A$1</definedName>
    <definedName name="OIKB" localSheetId="30">'Tabell 4.5-4.7 DOK32025'!$A$25</definedName>
    <definedName name="OIKB">'Tabell 4.5-4.6'!#REF!</definedName>
    <definedName name="OKB" localSheetId="30">'Tabell 4.5-4.7 DOK32025'!$A$1</definedName>
    <definedName name="OKB">'Tabell 4.5-4.6'!$A$1</definedName>
    <definedName name="SA" localSheetId="23">'Tabell 1.2 DOK32025'!$A$1</definedName>
    <definedName name="SA">'Tabell 1.2'!$A$1</definedName>
    <definedName name="Tabell_2.1_Bydelsfordelt_budsjett" localSheetId="24">'Tabell 2.1 DOK32025'!$A$1</definedName>
    <definedName name="Tabell_2.1_Bydelsfordelt_budsjett">'Tabell 2.1'!$A$1</definedName>
    <definedName name="Tabellj">#REF!</definedName>
    <definedName name="UI" localSheetId="29">'Tabell 4.2-4.4 DOK32025'!$A$10</definedName>
    <definedName name="UI">'Tabell 4.2-4.4'!$A$10</definedName>
    <definedName name="VHB" localSheetId="30">'Tabell 4.5-4.7 DOK32025'!$A$50</definedName>
    <definedName name="VHB">'Tabell 4.5-4.6'!#REF!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17" l="1"/>
  <c r="F6" i="30" l="1"/>
  <c r="S14" i="19" l="1"/>
  <c r="S23" i="19"/>
  <c r="S28" i="19"/>
  <c r="S50" i="19"/>
  <c r="S91" i="19"/>
  <c r="S85" i="19"/>
  <c r="S69" i="19"/>
  <c r="G6" i="30"/>
  <c r="G12" i="30"/>
  <c r="F13" i="30"/>
  <c r="B50" i="21"/>
  <c r="G5" i="30"/>
  <c r="G13" i="30"/>
  <c r="B42" i="21"/>
  <c r="S64" i="19"/>
  <c r="A5" i="60" l="1"/>
  <c r="A6" i="60"/>
  <c r="A7" i="60"/>
  <c r="A12" i="60"/>
  <c r="D14" i="60"/>
  <c r="E14" i="60"/>
  <c r="F14" i="60"/>
  <c r="S14" i="60" s="1"/>
  <c r="G14" i="60"/>
  <c r="H14" i="60"/>
  <c r="I14" i="60"/>
  <c r="J14" i="60"/>
  <c r="K14" i="60"/>
  <c r="L14" i="60"/>
  <c r="M14" i="60"/>
  <c r="N14" i="60"/>
  <c r="O14" i="60"/>
  <c r="P14" i="60"/>
  <c r="Q14" i="60"/>
  <c r="R14" i="60"/>
  <c r="A18" i="60"/>
  <c r="A19" i="60"/>
  <c r="A20" i="60"/>
  <c r="A26" i="60" s="1"/>
  <c r="A32" i="60" s="1"/>
  <c r="A38" i="60" s="1"/>
  <c r="A44" i="60" s="1"/>
  <c r="A50" i="60" s="1"/>
  <c r="A57" i="60" s="1"/>
  <c r="D20" i="60"/>
  <c r="S20" i="60" s="1"/>
  <c r="E20" i="60"/>
  <c r="F20" i="60"/>
  <c r="G20" i="60"/>
  <c r="H20" i="60"/>
  <c r="I20" i="60"/>
  <c r="J20" i="60"/>
  <c r="K20" i="60"/>
  <c r="L20" i="60"/>
  <c r="M20" i="60"/>
  <c r="N20" i="60"/>
  <c r="O20" i="60"/>
  <c r="P20" i="60"/>
  <c r="Q20" i="60"/>
  <c r="R20" i="60"/>
  <c r="A21" i="60"/>
  <c r="A27" i="60" s="1"/>
  <c r="A33" i="60" s="1"/>
  <c r="A39" i="60" s="1"/>
  <c r="A45" i="60" s="1"/>
  <c r="A51" i="60" s="1"/>
  <c r="A22" i="60"/>
  <c r="A24" i="60"/>
  <c r="A25" i="60"/>
  <c r="D26" i="60"/>
  <c r="E26" i="60"/>
  <c r="F26" i="60"/>
  <c r="G26" i="60"/>
  <c r="H26" i="60"/>
  <c r="I26" i="60"/>
  <c r="J26" i="60"/>
  <c r="K26" i="60"/>
  <c r="L26" i="60"/>
  <c r="M26" i="60"/>
  <c r="N26" i="60"/>
  <c r="O26" i="60"/>
  <c r="P26" i="60"/>
  <c r="Q26" i="60"/>
  <c r="R26" i="60"/>
  <c r="A28" i="60"/>
  <c r="A30" i="60"/>
  <c r="A31" i="60"/>
  <c r="A37" i="60" s="1"/>
  <c r="A43" i="60" s="1"/>
  <c r="A49" i="60" s="1"/>
  <c r="D32" i="60"/>
  <c r="S32" i="60" s="1"/>
  <c r="E32" i="60"/>
  <c r="F32" i="60"/>
  <c r="G32" i="60"/>
  <c r="H32" i="60"/>
  <c r="I32" i="60"/>
  <c r="J32" i="60"/>
  <c r="K32" i="60"/>
  <c r="L32" i="60"/>
  <c r="M32" i="60"/>
  <c r="N32" i="60"/>
  <c r="O32" i="60"/>
  <c r="P32" i="60"/>
  <c r="Q32" i="60"/>
  <c r="R32" i="60"/>
  <c r="A34" i="60"/>
  <c r="A36" i="60"/>
  <c r="AK37" i="60"/>
  <c r="A40" i="60"/>
  <c r="A42" i="60"/>
  <c r="D44" i="60"/>
  <c r="E44" i="60"/>
  <c r="F44" i="60"/>
  <c r="G44" i="60"/>
  <c r="H44" i="60"/>
  <c r="I44" i="60"/>
  <c r="J44" i="60"/>
  <c r="K44" i="60"/>
  <c r="L44" i="60"/>
  <c r="M44" i="60"/>
  <c r="N44" i="60"/>
  <c r="O44" i="60"/>
  <c r="P44" i="60"/>
  <c r="Q44" i="60"/>
  <c r="R44" i="60"/>
  <c r="A46" i="60"/>
  <c r="A48" i="60"/>
  <c r="D50" i="60"/>
  <c r="S50" i="60" s="1"/>
  <c r="E50" i="60"/>
  <c r="F50" i="60"/>
  <c r="G50" i="60"/>
  <c r="H50" i="60"/>
  <c r="I50" i="60"/>
  <c r="J50" i="60"/>
  <c r="K50" i="60"/>
  <c r="L50" i="60"/>
  <c r="M50" i="60"/>
  <c r="N50" i="60"/>
  <c r="O50" i="60"/>
  <c r="P50" i="60"/>
  <c r="Q50" i="60"/>
  <c r="R50" i="60"/>
  <c r="A52" i="60"/>
  <c r="A56" i="60"/>
  <c r="D57" i="60"/>
  <c r="E57" i="60"/>
  <c r="F57" i="60"/>
  <c r="F58" i="60" s="1"/>
  <c r="G57" i="60"/>
  <c r="H57" i="60"/>
  <c r="H58" i="60" s="1"/>
  <c r="I57" i="60"/>
  <c r="J57" i="60"/>
  <c r="J58" i="60" s="1"/>
  <c r="K57" i="60"/>
  <c r="L57" i="60"/>
  <c r="M57" i="60"/>
  <c r="N57" i="60"/>
  <c r="N58" i="60" s="1"/>
  <c r="O57" i="60"/>
  <c r="P57" i="60"/>
  <c r="P58" i="60" s="1"/>
  <c r="Q57" i="60"/>
  <c r="R57" i="60"/>
  <c r="R58" i="60" s="1"/>
  <c r="S57" i="60"/>
  <c r="A58" i="60"/>
  <c r="D58" i="60"/>
  <c r="E58" i="60"/>
  <c r="G58" i="60"/>
  <c r="I58" i="60"/>
  <c r="K58" i="60"/>
  <c r="L58" i="60"/>
  <c r="M58" i="60"/>
  <c r="O58" i="60"/>
  <c r="Q58" i="60"/>
  <c r="S58" i="60"/>
  <c r="B6" i="46"/>
  <c r="S41" i="19"/>
  <c r="S44" i="60" l="1"/>
  <c r="S26" i="60"/>
  <c r="K17" i="19"/>
  <c r="B57" i="21"/>
  <c r="B17" i="21" l="1"/>
  <c r="S67" i="19"/>
  <c r="R89" i="19" l="1"/>
  <c r="Q89" i="19"/>
  <c r="P89" i="19"/>
  <c r="O89" i="19"/>
  <c r="N89" i="19"/>
  <c r="M89" i="19"/>
  <c r="L89" i="19"/>
  <c r="K89" i="19"/>
  <c r="J89" i="19"/>
  <c r="I89" i="19"/>
  <c r="H89" i="19"/>
  <c r="G89" i="19"/>
  <c r="F89" i="19"/>
  <c r="E89" i="19"/>
  <c r="D89" i="19"/>
  <c r="R81" i="19"/>
  <c r="Q81" i="19"/>
  <c r="P81" i="19"/>
  <c r="O81" i="19"/>
  <c r="N81" i="19"/>
  <c r="M81" i="19"/>
  <c r="L81" i="19"/>
  <c r="K81" i="19"/>
  <c r="J81" i="19"/>
  <c r="I81" i="19"/>
  <c r="H81" i="19"/>
  <c r="G81" i="19"/>
  <c r="F81" i="19"/>
  <c r="E81" i="19"/>
  <c r="D81" i="19"/>
  <c r="B71" i="21" l="1"/>
  <c r="B5" i="21" l="1"/>
  <c r="J5" i="46" l="1"/>
  <c r="I5" i="46"/>
  <c r="H8" i="46"/>
  <c r="H7" i="46"/>
  <c r="H6" i="46"/>
  <c r="H5" i="46"/>
  <c r="G8" i="46"/>
  <c r="G7" i="46"/>
  <c r="G6" i="46"/>
  <c r="G5" i="46"/>
  <c r="F8" i="46"/>
  <c r="F7" i="46"/>
  <c r="F6" i="46"/>
  <c r="F5" i="46"/>
  <c r="E8" i="46"/>
  <c r="E7" i="46"/>
  <c r="E6" i="46"/>
  <c r="E5" i="46"/>
  <c r="D5" i="46"/>
  <c r="A135" i="38"/>
  <c r="S56" i="38" l="1"/>
  <c r="R42" i="38"/>
  <c r="Q42" i="38"/>
  <c r="P42" i="38"/>
  <c r="O42" i="38"/>
  <c r="N42" i="38"/>
  <c r="M42" i="38"/>
  <c r="L42" i="38"/>
  <c r="K42" i="38"/>
  <c r="J42" i="38"/>
  <c r="I42" i="38"/>
  <c r="H42" i="38"/>
  <c r="D11" i="46" s="1"/>
  <c r="G42" i="38"/>
  <c r="F42" i="38"/>
  <c r="E42" i="38"/>
  <c r="D42" i="38"/>
  <c r="A58" i="38"/>
  <c r="R14" i="19" l="1"/>
  <c r="Q14" i="19"/>
  <c r="P14" i="19"/>
  <c r="O14" i="19"/>
  <c r="N14" i="19"/>
  <c r="M14" i="19"/>
  <c r="L14" i="19"/>
  <c r="K14" i="19"/>
  <c r="J14" i="19"/>
  <c r="I14" i="19"/>
  <c r="H14" i="19"/>
  <c r="G14" i="19"/>
  <c r="F14" i="19"/>
  <c r="E14" i="19"/>
  <c r="D14" i="19"/>
  <c r="S13" i="19"/>
  <c r="J9" i="46" l="1"/>
  <c r="R40" i="19" l="1"/>
  <c r="Q40" i="19"/>
  <c r="P40" i="19"/>
  <c r="O40" i="19"/>
  <c r="N40" i="19"/>
  <c r="M40" i="19"/>
  <c r="L40" i="19"/>
  <c r="K40" i="19"/>
  <c r="J40" i="19"/>
  <c r="I40" i="19"/>
  <c r="H40" i="19"/>
  <c r="G40" i="19"/>
  <c r="F40" i="19"/>
  <c r="E40" i="19"/>
  <c r="D40" i="19"/>
  <c r="D50" i="19" s="1"/>
  <c r="S39" i="19"/>
  <c r="S38" i="19"/>
  <c r="S43" i="19"/>
  <c r="D16" i="26" l="1"/>
  <c r="D23" i="26" s="1"/>
  <c r="D15" i="26"/>
  <c r="D22" i="26" s="1"/>
  <c r="S31" i="19" l="1"/>
  <c r="D103" i="38" l="1"/>
  <c r="D104" i="23"/>
  <c r="Y99" i="139"/>
  <c r="X99" i="139"/>
  <c r="AM99" i="139"/>
  <c r="AL99" i="139"/>
  <c r="S90" i="19" l="1"/>
  <c r="F22" i="26"/>
  <c r="S20" i="26"/>
  <c r="R20" i="26"/>
  <c r="Q20" i="26"/>
  <c r="P20" i="26"/>
  <c r="O20" i="26"/>
  <c r="N20" i="26"/>
  <c r="M20" i="26"/>
  <c r="L20" i="26"/>
  <c r="K20" i="26"/>
  <c r="J20" i="26"/>
  <c r="I20" i="26"/>
  <c r="H20" i="26"/>
  <c r="G20" i="26"/>
  <c r="F20" i="26"/>
  <c r="E20" i="26"/>
  <c r="D20" i="26"/>
  <c r="S40" i="38"/>
  <c r="C10" i="26"/>
  <c r="R7" i="139"/>
  <c r="AM7" i="139"/>
  <c r="AM6" i="139"/>
  <c r="Y7" i="139" s="1"/>
  <c r="S6" i="139"/>
  <c r="R85" i="139"/>
  <c r="AL85" i="139"/>
  <c r="AA85" i="139"/>
  <c r="P54" i="139"/>
  <c r="AI54" i="139"/>
  <c r="AI37" i="139"/>
  <c r="X37" i="139"/>
  <c r="X7" i="139"/>
  <c r="Z7" i="139"/>
  <c r="AD7" i="139"/>
  <c r="AE7" i="139"/>
  <c r="AF7" i="139"/>
  <c r="AH7" i="139"/>
  <c r="AL7" i="139"/>
  <c r="AK7" i="139" l="1"/>
  <c r="AC7" i="139"/>
  <c r="AJ7" i="139"/>
  <c r="AB7" i="139"/>
  <c r="AI7" i="139"/>
  <c r="AA7" i="139"/>
  <c r="AG7" i="139"/>
  <c r="S6" i="26" l="1"/>
  <c r="Q91" i="23" l="1"/>
  <c r="AL60" i="139" l="1"/>
  <c r="AK60" i="139"/>
  <c r="AJ60" i="139"/>
  <c r="AI60" i="139"/>
  <c r="AH60" i="139"/>
  <c r="AG60" i="139"/>
  <c r="AF60" i="139"/>
  <c r="AE60" i="139"/>
  <c r="AD60" i="139"/>
  <c r="AC60" i="139"/>
  <c r="AB60" i="139"/>
  <c r="AA60" i="139"/>
  <c r="Z60" i="139"/>
  <c r="Z62" i="139"/>
  <c r="Z65" i="139"/>
  <c r="Z68" i="139"/>
  <c r="Z69" i="139"/>
  <c r="Z72" i="139"/>
  <c r="Z75" i="139"/>
  <c r="Z78" i="139"/>
  <c r="X60" i="139"/>
  <c r="X62" i="139"/>
  <c r="X68" i="139"/>
  <c r="X65" i="139" s="1"/>
  <c r="X69" i="139"/>
  <c r="X72" i="139"/>
  <c r="X75" i="139"/>
  <c r="X78" i="139"/>
  <c r="AM114" i="139"/>
  <c r="S84" i="19"/>
  <c r="AL106" i="139"/>
  <c r="AK106" i="139"/>
  <c r="AJ106" i="139"/>
  <c r="AI106" i="139"/>
  <c r="AH106" i="139"/>
  <c r="AG106" i="139"/>
  <c r="AF106" i="139"/>
  <c r="AE106" i="139"/>
  <c r="AD106" i="139"/>
  <c r="AC106" i="139"/>
  <c r="AB106" i="139"/>
  <c r="AA106" i="139"/>
  <c r="Z106" i="139"/>
  <c r="Y106" i="139"/>
  <c r="X106" i="139"/>
  <c r="AL104" i="139"/>
  <c r="AK104" i="139"/>
  <c r="AJ104" i="139"/>
  <c r="AI104" i="139"/>
  <c r="AH104" i="139"/>
  <c r="AG104" i="139"/>
  <c r="AF104" i="139"/>
  <c r="AE104" i="139"/>
  <c r="AD104" i="139"/>
  <c r="AC104" i="139"/>
  <c r="AB104" i="139"/>
  <c r="AA104" i="139"/>
  <c r="Z104" i="139"/>
  <c r="Y104" i="139"/>
  <c r="X104" i="139"/>
  <c r="C73" i="17" l="1"/>
  <c r="R98" i="23" l="1"/>
  <c r="Q98" i="23"/>
  <c r="P98" i="23"/>
  <c r="O98" i="23"/>
  <c r="N98" i="23"/>
  <c r="M98" i="23"/>
  <c r="L98" i="23"/>
  <c r="K98" i="23"/>
  <c r="J98" i="23"/>
  <c r="I98" i="23"/>
  <c r="H98" i="23"/>
  <c r="G98" i="23"/>
  <c r="F98" i="23"/>
  <c r="E98" i="23"/>
  <c r="D98" i="23"/>
  <c r="R97" i="23"/>
  <c r="Q97" i="23"/>
  <c r="P97" i="23"/>
  <c r="O97" i="23"/>
  <c r="N97" i="23"/>
  <c r="M97" i="23"/>
  <c r="L97" i="23"/>
  <c r="K97" i="23"/>
  <c r="J97" i="23"/>
  <c r="I97" i="23"/>
  <c r="H97" i="23"/>
  <c r="G97" i="23"/>
  <c r="F97" i="23"/>
  <c r="E97" i="23"/>
  <c r="D97" i="23"/>
  <c r="R95" i="23"/>
  <c r="Q95" i="23"/>
  <c r="P95" i="23"/>
  <c r="O95" i="23"/>
  <c r="N95" i="23"/>
  <c r="M95" i="23"/>
  <c r="L95" i="23"/>
  <c r="K95" i="23"/>
  <c r="J95" i="23"/>
  <c r="I95" i="23"/>
  <c r="H95" i="23"/>
  <c r="G95" i="23"/>
  <c r="F95" i="23"/>
  <c r="E95" i="23"/>
  <c r="D95" i="23"/>
  <c r="R94" i="23"/>
  <c r="Q94" i="23"/>
  <c r="P94" i="23"/>
  <c r="O94" i="23"/>
  <c r="N94" i="23"/>
  <c r="M94" i="23"/>
  <c r="L94" i="23"/>
  <c r="K94" i="23"/>
  <c r="J94" i="23"/>
  <c r="I94" i="23"/>
  <c r="H94" i="23"/>
  <c r="G94" i="23"/>
  <c r="F94" i="23"/>
  <c r="E94" i="23"/>
  <c r="D94" i="23"/>
  <c r="S87" i="23"/>
  <c r="R99" i="23"/>
  <c r="Q99" i="23"/>
  <c r="P99" i="23"/>
  <c r="O99" i="23"/>
  <c r="N99" i="23"/>
  <c r="M99" i="23"/>
  <c r="L99" i="23"/>
  <c r="K99" i="23"/>
  <c r="J99" i="23"/>
  <c r="I99" i="23"/>
  <c r="H99" i="23"/>
  <c r="G99" i="23"/>
  <c r="F99" i="23"/>
  <c r="E99" i="23"/>
  <c r="D99" i="23"/>
  <c r="R96" i="23"/>
  <c r="Q96" i="23"/>
  <c r="P96" i="23"/>
  <c r="O96" i="23"/>
  <c r="N96" i="23"/>
  <c r="M96" i="23"/>
  <c r="L96" i="23"/>
  <c r="K96" i="23"/>
  <c r="J96" i="23"/>
  <c r="I96" i="23"/>
  <c r="H96" i="23"/>
  <c r="G96" i="23"/>
  <c r="F96" i="23"/>
  <c r="E96" i="23"/>
  <c r="D96" i="23"/>
  <c r="R91" i="23"/>
  <c r="P91" i="23"/>
  <c r="O91" i="23"/>
  <c r="N91" i="23"/>
  <c r="M91" i="23"/>
  <c r="L91" i="23"/>
  <c r="K91" i="23"/>
  <c r="J91" i="23"/>
  <c r="I91" i="23"/>
  <c r="H91" i="23"/>
  <c r="G91" i="23"/>
  <c r="F91" i="23"/>
  <c r="E91" i="23"/>
  <c r="D91" i="23"/>
  <c r="M73" i="17" l="1"/>
  <c r="E73" i="17"/>
  <c r="D73" i="17"/>
  <c r="I73" i="17"/>
  <c r="P73" i="17"/>
  <c r="H73" i="17"/>
  <c r="L73" i="17"/>
  <c r="Q73" i="17"/>
  <c r="O73" i="17"/>
  <c r="G73" i="17"/>
  <c r="S73" i="17"/>
  <c r="K73" i="17"/>
  <c r="J73" i="17"/>
  <c r="N73" i="17"/>
  <c r="F73" i="17"/>
  <c r="R73" i="17"/>
  <c r="R93" i="23"/>
  <c r="R92" i="23"/>
  <c r="Q93" i="23"/>
  <c r="Q92" i="23"/>
  <c r="P93" i="23"/>
  <c r="P92" i="23"/>
  <c r="O93" i="23"/>
  <c r="O92" i="23"/>
  <c r="N93" i="23"/>
  <c r="N92" i="23"/>
  <c r="M93" i="23"/>
  <c r="M92" i="23"/>
  <c r="L93" i="23"/>
  <c r="L92" i="23"/>
  <c r="K93" i="23"/>
  <c r="K92" i="23"/>
  <c r="J93" i="23"/>
  <c r="J92" i="23"/>
  <c r="I93" i="23"/>
  <c r="I92" i="23"/>
  <c r="H93" i="23"/>
  <c r="H92" i="23"/>
  <c r="G93" i="23"/>
  <c r="G92" i="23"/>
  <c r="F93" i="23"/>
  <c r="F92" i="23"/>
  <c r="E93" i="23"/>
  <c r="E92" i="23"/>
  <c r="D93" i="23"/>
  <c r="D92" i="23"/>
  <c r="C85" i="17" l="1"/>
  <c r="C84" i="17"/>
  <c r="C83" i="17"/>
  <c r="C82" i="17"/>
  <c r="C81" i="17"/>
  <c r="C80" i="17"/>
  <c r="C79" i="17"/>
  <c r="C78" i="17"/>
  <c r="S94" i="23"/>
  <c r="S93" i="23"/>
  <c r="N79" i="17" s="1"/>
  <c r="F80" i="17" l="1"/>
  <c r="J80" i="17"/>
  <c r="L80" i="17"/>
  <c r="N80" i="17"/>
  <c r="R80" i="17"/>
  <c r="P80" i="17"/>
  <c r="Q80" i="17"/>
  <c r="D80" i="17"/>
  <c r="H80" i="17"/>
  <c r="E80" i="17"/>
  <c r="G80" i="17"/>
  <c r="I80" i="17"/>
  <c r="K80" i="17"/>
  <c r="M80" i="17"/>
  <c r="O80" i="17"/>
  <c r="S80" i="17"/>
  <c r="M79" i="17"/>
  <c r="D79" i="17"/>
  <c r="L79" i="17"/>
  <c r="K79" i="17"/>
  <c r="S79" i="17"/>
  <c r="J79" i="17"/>
  <c r="R79" i="17"/>
  <c r="I79" i="17"/>
  <c r="Q79" i="17"/>
  <c r="H79" i="17"/>
  <c r="P79" i="17"/>
  <c r="E79" i="17"/>
  <c r="G79" i="17"/>
  <c r="O79" i="17"/>
  <c r="F79" i="17"/>
  <c r="A88" i="17" l="1"/>
  <c r="E13" i="30" l="1"/>
  <c r="AM44" i="139" l="1"/>
  <c r="AM45" i="139"/>
  <c r="AM46" i="139"/>
  <c r="AM47" i="139"/>
  <c r="R135" i="38"/>
  <c r="Q135" i="38"/>
  <c r="P135" i="38"/>
  <c r="O135" i="38"/>
  <c r="N135" i="38"/>
  <c r="M135" i="38"/>
  <c r="L135" i="38"/>
  <c r="K135" i="38"/>
  <c r="J135" i="38"/>
  <c r="I135" i="38"/>
  <c r="H135" i="38"/>
  <c r="G135" i="38"/>
  <c r="F135" i="38"/>
  <c r="E135" i="38"/>
  <c r="D135" i="38"/>
  <c r="S134" i="38"/>
  <c r="R134" i="38"/>
  <c r="Q134" i="38"/>
  <c r="P134" i="38"/>
  <c r="O134" i="38"/>
  <c r="N134" i="38"/>
  <c r="M134" i="38"/>
  <c r="L134" i="38"/>
  <c r="K134" i="38"/>
  <c r="J134" i="38"/>
  <c r="I134" i="38"/>
  <c r="H134" i="38"/>
  <c r="G134" i="38"/>
  <c r="F134" i="38"/>
  <c r="E134" i="38"/>
  <c r="D134" i="38"/>
  <c r="U115" i="139"/>
  <c r="U113" i="139"/>
  <c r="U111" i="139"/>
  <c r="U98" i="139"/>
  <c r="U96" i="139"/>
  <c r="U87" i="139"/>
  <c r="U85" i="139"/>
  <c r="U56" i="139"/>
  <c r="U54" i="139"/>
  <c r="U43" i="139"/>
  <c r="U41" i="139"/>
  <c r="U37" i="139"/>
  <c r="U23" i="139"/>
  <c r="U20" i="139"/>
  <c r="U19" i="139"/>
  <c r="U17" i="139"/>
  <c r="U14" i="139"/>
  <c r="U9" i="139"/>
  <c r="U4" i="139"/>
  <c r="S84" i="38"/>
  <c r="R84" i="38"/>
  <c r="Q84" i="38"/>
  <c r="P84" i="38"/>
  <c r="O84" i="38"/>
  <c r="N84" i="38"/>
  <c r="M84" i="38"/>
  <c r="L84" i="38"/>
  <c r="K84" i="38"/>
  <c r="J84" i="38"/>
  <c r="I84" i="38"/>
  <c r="H84" i="38"/>
  <c r="G84" i="38"/>
  <c r="F84" i="38"/>
  <c r="E84" i="38"/>
  <c r="D84" i="38"/>
  <c r="S68" i="38"/>
  <c r="R68" i="38"/>
  <c r="Q68" i="38"/>
  <c r="P68" i="38"/>
  <c r="O68" i="38"/>
  <c r="N68" i="38"/>
  <c r="M68" i="38"/>
  <c r="L68" i="38"/>
  <c r="K68" i="38"/>
  <c r="J68" i="38"/>
  <c r="I68" i="38"/>
  <c r="H68" i="38"/>
  <c r="G68" i="38"/>
  <c r="F68" i="38"/>
  <c r="E68" i="38"/>
  <c r="D68" i="38"/>
  <c r="S52" i="38"/>
  <c r="R52" i="38"/>
  <c r="Q52" i="38"/>
  <c r="P52" i="38"/>
  <c r="O52" i="38"/>
  <c r="N52" i="38"/>
  <c r="M52" i="38"/>
  <c r="L52" i="38"/>
  <c r="K52" i="38"/>
  <c r="J52" i="38"/>
  <c r="I52" i="38"/>
  <c r="H52" i="38"/>
  <c r="G52" i="38"/>
  <c r="F52" i="38"/>
  <c r="E52" i="38"/>
  <c r="D52" i="38"/>
  <c r="S39" i="38"/>
  <c r="R39" i="38"/>
  <c r="Q39" i="38"/>
  <c r="P39" i="38"/>
  <c r="O39" i="38"/>
  <c r="N39" i="38"/>
  <c r="M39" i="38"/>
  <c r="L39" i="38"/>
  <c r="K39" i="38"/>
  <c r="J39" i="38"/>
  <c r="I39" i="38"/>
  <c r="H39" i="38"/>
  <c r="G39" i="38"/>
  <c r="F39" i="38"/>
  <c r="E39" i="38"/>
  <c r="D39" i="38"/>
  <c r="R108" i="136"/>
  <c r="Q108" i="136"/>
  <c r="P108" i="136"/>
  <c r="O108" i="136"/>
  <c r="N108" i="136"/>
  <c r="M108" i="136"/>
  <c r="L108" i="136"/>
  <c r="K108" i="136"/>
  <c r="J108" i="136"/>
  <c r="I108" i="136"/>
  <c r="H108" i="136"/>
  <c r="G108" i="136"/>
  <c r="F108" i="136"/>
  <c r="E108" i="136"/>
  <c r="D108" i="136"/>
  <c r="R105" i="136"/>
  <c r="Q105" i="136"/>
  <c r="P105" i="136"/>
  <c r="O105" i="136"/>
  <c r="N105" i="136"/>
  <c r="M105" i="136"/>
  <c r="L105" i="136"/>
  <c r="K105" i="136"/>
  <c r="J105" i="136"/>
  <c r="I105" i="136"/>
  <c r="H105" i="136"/>
  <c r="G105" i="136"/>
  <c r="F105" i="136"/>
  <c r="E105" i="136"/>
  <c r="D105" i="136"/>
  <c r="R104" i="136"/>
  <c r="Q104" i="136"/>
  <c r="P104" i="136"/>
  <c r="O104" i="136"/>
  <c r="N104" i="136"/>
  <c r="M104" i="136"/>
  <c r="L104" i="136"/>
  <c r="K104" i="136"/>
  <c r="J104" i="136"/>
  <c r="I104" i="136"/>
  <c r="H104" i="136"/>
  <c r="G104" i="136"/>
  <c r="F104" i="136"/>
  <c r="E104" i="136"/>
  <c r="D104" i="136"/>
  <c r="R103" i="136"/>
  <c r="Q103" i="136"/>
  <c r="P103" i="136"/>
  <c r="O103" i="136"/>
  <c r="N103" i="136"/>
  <c r="M103" i="136"/>
  <c r="L103" i="136"/>
  <c r="K103" i="136"/>
  <c r="J103" i="136"/>
  <c r="I103" i="136"/>
  <c r="H103" i="136"/>
  <c r="G103" i="136"/>
  <c r="F103" i="136"/>
  <c r="E103" i="136"/>
  <c r="D103" i="136"/>
  <c r="R102" i="136"/>
  <c r="Q102" i="136"/>
  <c r="P102" i="136"/>
  <c r="O102" i="136"/>
  <c r="N102" i="136"/>
  <c r="M102" i="136"/>
  <c r="L102" i="136"/>
  <c r="K102" i="136"/>
  <c r="J102" i="136"/>
  <c r="I102" i="136"/>
  <c r="H102" i="136"/>
  <c r="G102" i="136"/>
  <c r="F102" i="136"/>
  <c r="E102" i="136"/>
  <c r="D102" i="136"/>
  <c r="R101" i="136"/>
  <c r="Q101" i="136"/>
  <c r="P101" i="136"/>
  <c r="O101" i="136"/>
  <c r="N101" i="136"/>
  <c r="M101" i="136"/>
  <c r="L101" i="136"/>
  <c r="K101" i="136"/>
  <c r="J101" i="136"/>
  <c r="I101" i="136"/>
  <c r="H101" i="136"/>
  <c r="G101" i="136"/>
  <c r="F101" i="136"/>
  <c r="E101" i="136"/>
  <c r="D101" i="136"/>
  <c r="R100" i="136"/>
  <c r="Q100" i="136"/>
  <c r="P100" i="136"/>
  <c r="O100" i="136"/>
  <c r="N100" i="136"/>
  <c r="M100" i="136"/>
  <c r="L100" i="136"/>
  <c r="K100" i="136"/>
  <c r="J100" i="136"/>
  <c r="I100" i="136"/>
  <c r="H100" i="136"/>
  <c r="G100" i="136"/>
  <c r="F100" i="136"/>
  <c r="E100" i="136"/>
  <c r="D100" i="136"/>
  <c r="R99" i="136"/>
  <c r="Q99" i="136"/>
  <c r="P99" i="136"/>
  <c r="O99" i="136"/>
  <c r="N99" i="136"/>
  <c r="M99" i="136"/>
  <c r="L99" i="136"/>
  <c r="K99" i="136"/>
  <c r="J99" i="136"/>
  <c r="I99" i="136"/>
  <c r="H99" i="136"/>
  <c r="G99" i="136"/>
  <c r="F99" i="136"/>
  <c r="E99" i="136"/>
  <c r="D99" i="136"/>
  <c r="R90" i="136"/>
  <c r="Q90" i="136"/>
  <c r="P90" i="136"/>
  <c r="O90" i="136"/>
  <c r="N90" i="136"/>
  <c r="M90" i="136"/>
  <c r="L90" i="136"/>
  <c r="K90" i="136"/>
  <c r="J90" i="136"/>
  <c r="I90" i="136"/>
  <c r="H90" i="136"/>
  <c r="G90" i="136"/>
  <c r="F90" i="136"/>
  <c r="E90" i="136"/>
  <c r="D90" i="136"/>
  <c r="R87" i="136"/>
  <c r="Q87" i="136"/>
  <c r="P87" i="136"/>
  <c r="O87" i="136"/>
  <c r="N87" i="136"/>
  <c r="M87" i="136"/>
  <c r="L87" i="136"/>
  <c r="K87" i="136"/>
  <c r="J87" i="136"/>
  <c r="I87" i="136"/>
  <c r="H87" i="136"/>
  <c r="G87" i="136"/>
  <c r="F87" i="136"/>
  <c r="E87" i="136"/>
  <c r="D87" i="136"/>
  <c r="R86" i="136"/>
  <c r="Q86" i="136"/>
  <c r="P86" i="136"/>
  <c r="O86" i="136"/>
  <c r="N86" i="136"/>
  <c r="M86" i="136"/>
  <c r="L86" i="136"/>
  <c r="K86" i="136"/>
  <c r="J86" i="136"/>
  <c r="I86" i="136"/>
  <c r="H86" i="136"/>
  <c r="G86" i="136"/>
  <c r="F86" i="136"/>
  <c r="E86" i="136"/>
  <c r="D86" i="136"/>
  <c r="R85" i="136"/>
  <c r="Q85" i="136"/>
  <c r="P85" i="136"/>
  <c r="O85" i="136"/>
  <c r="N85" i="136"/>
  <c r="M85" i="136"/>
  <c r="L85" i="136"/>
  <c r="K85" i="136"/>
  <c r="J85" i="136"/>
  <c r="I85" i="136"/>
  <c r="H85" i="136"/>
  <c r="G85" i="136"/>
  <c r="F85" i="136"/>
  <c r="E85" i="136"/>
  <c r="D85" i="136"/>
  <c r="R84" i="136"/>
  <c r="Q84" i="136"/>
  <c r="P84" i="136"/>
  <c r="O84" i="136"/>
  <c r="N84" i="136"/>
  <c r="M84" i="136"/>
  <c r="L84" i="136"/>
  <c r="K84" i="136"/>
  <c r="J84" i="136"/>
  <c r="I84" i="136"/>
  <c r="H84" i="136"/>
  <c r="G84" i="136"/>
  <c r="F84" i="136"/>
  <c r="E84" i="136"/>
  <c r="D84" i="136"/>
  <c r="R83" i="136"/>
  <c r="Q83" i="136"/>
  <c r="P83" i="136"/>
  <c r="O83" i="136"/>
  <c r="N83" i="136"/>
  <c r="M83" i="136"/>
  <c r="L83" i="136"/>
  <c r="K83" i="136"/>
  <c r="J83" i="136"/>
  <c r="I83" i="136"/>
  <c r="H83" i="136"/>
  <c r="G83" i="136"/>
  <c r="F83" i="136"/>
  <c r="E83" i="136"/>
  <c r="D83" i="136"/>
  <c r="R82" i="136"/>
  <c r="Q82" i="136"/>
  <c r="P82" i="136"/>
  <c r="O82" i="136"/>
  <c r="N82" i="136"/>
  <c r="M82" i="136"/>
  <c r="L82" i="136"/>
  <c r="K82" i="136"/>
  <c r="J82" i="136"/>
  <c r="I82" i="136"/>
  <c r="H82" i="136"/>
  <c r="G82" i="136"/>
  <c r="F82" i="136"/>
  <c r="E82" i="136"/>
  <c r="D82" i="136"/>
  <c r="R81" i="136"/>
  <c r="Q81" i="136"/>
  <c r="P81" i="136"/>
  <c r="O81" i="136"/>
  <c r="N81" i="136"/>
  <c r="M81" i="136"/>
  <c r="L81" i="136"/>
  <c r="K81" i="136"/>
  <c r="J81" i="136"/>
  <c r="I81" i="136"/>
  <c r="H81" i="136"/>
  <c r="G81" i="136"/>
  <c r="F81" i="136"/>
  <c r="E81" i="136"/>
  <c r="D81" i="136"/>
  <c r="R72" i="136"/>
  <c r="Q72" i="136"/>
  <c r="P72" i="136"/>
  <c r="O72" i="136"/>
  <c r="N72" i="136"/>
  <c r="M72" i="136"/>
  <c r="L72" i="136"/>
  <c r="K72" i="136"/>
  <c r="J72" i="136"/>
  <c r="I72" i="136"/>
  <c r="H72" i="136"/>
  <c r="G72" i="136"/>
  <c r="F72" i="136"/>
  <c r="E72" i="136"/>
  <c r="D72" i="136"/>
  <c r="R69" i="136"/>
  <c r="Q69" i="136"/>
  <c r="P69" i="136"/>
  <c r="O69" i="136"/>
  <c r="N69" i="136"/>
  <c r="M69" i="136"/>
  <c r="L69" i="136"/>
  <c r="K69" i="136"/>
  <c r="J69" i="136"/>
  <c r="I69" i="136"/>
  <c r="H69" i="136"/>
  <c r="G69" i="136"/>
  <c r="F69" i="136"/>
  <c r="E69" i="136"/>
  <c r="D69" i="136"/>
  <c r="R68" i="136"/>
  <c r="Q68" i="136"/>
  <c r="P68" i="136"/>
  <c r="O68" i="136"/>
  <c r="N68" i="136"/>
  <c r="M68" i="136"/>
  <c r="L68" i="136"/>
  <c r="K68" i="136"/>
  <c r="J68" i="136"/>
  <c r="I68" i="136"/>
  <c r="H68" i="136"/>
  <c r="G68" i="136"/>
  <c r="F68" i="136"/>
  <c r="E68" i="136"/>
  <c r="D68" i="136"/>
  <c r="R67" i="136"/>
  <c r="Q67" i="136"/>
  <c r="P67" i="136"/>
  <c r="O67" i="136"/>
  <c r="N67" i="136"/>
  <c r="M67" i="136"/>
  <c r="L67" i="136"/>
  <c r="K67" i="136"/>
  <c r="J67" i="136"/>
  <c r="I67" i="136"/>
  <c r="H67" i="136"/>
  <c r="G67" i="136"/>
  <c r="F67" i="136"/>
  <c r="E67" i="136"/>
  <c r="D67" i="136"/>
  <c r="R66" i="136"/>
  <c r="Q66" i="136"/>
  <c r="P66" i="136"/>
  <c r="O66" i="136"/>
  <c r="N66" i="136"/>
  <c r="M66" i="136"/>
  <c r="L66" i="136"/>
  <c r="K66" i="136"/>
  <c r="J66" i="136"/>
  <c r="I66" i="136"/>
  <c r="H66" i="136"/>
  <c r="G66" i="136"/>
  <c r="F66" i="136"/>
  <c r="E66" i="136"/>
  <c r="D66" i="136"/>
  <c r="R65" i="136"/>
  <c r="Q65" i="136"/>
  <c r="P65" i="136"/>
  <c r="O65" i="136"/>
  <c r="N65" i="136"/>
  <c r="M65" i="136"/>
  <c r="L65" i="136"/>
  <c r="K65" i="136"/>
  <c r="J65" i="136"/>
  <c r="I65" i="136"/>
  <c r="H65" i="136"/>
  <c r="G65" i="136"/>
  <c r="F65" i="136"/>
  <c r="E65" i="136"/>
  <c r="D65" i="136"/>
  <c r="R64" i="136"/>
  <c r="Q64" i="136"/>
  <c r="P64" i="136"/>
  <c r="O64" i="136"/>
  <c r="N64" i="136"/>
  <c r="M64" i="136"/>
  <c r="L64" i="136"/>
  <c r="K64" i="136"/>
  <c r="J64" i="136"/>
  <c r="I64" i="136"/>
  <c r="H64" i="136"/>
  <c r="G64" i="136"/>
  <c r="F64" i="136"/>
  <c r="E64" i="136"/>
  <c r="D64" i="136"/>
  <c r="R63" i="136"/>
  <c r="Q63" i="136"/>
  <c r="P63" i="136"/>
  <c r="O63" i="136"/>
  <c r="N63" i="136"/>
  <c r="M63" i="136"/>
  <c r="L63" i="136"/>
  <c r="K63" i="136"/>
  <c r="J63" i="136"/>
  <c r="I63" i="136"/>
  <c r="H63" i="136"/>
  <c r="G63" i="136"/>
  <c r="F63" i="136"/>
  <c r="E63" i="136"/>
  <c r="D63" i="136"/>
  <c r="R54" i="136"/>
  <c r="Q54" i="136"/>
  <c r="P54" i="136"/>
  <c r="O54" i="136"/>
  <c r="N54" i="136"/>
  <c r="M54" i="136"/>
  <c r="L54" i="136"/>
  <c r="K54" i="136"/>
  <c r="J54" i="136"/>
  <c r="I54" i="136"/>
  <c r="H54" i="136"/>
  <c r="G54" i="136"/>
  <c r="F54" i="136"/>
  <c r="E54" i="136"/>
  <c r="D54" i="136"/>
  <c r="R50" i="136"/>
  <c r="Q50" i="136"/>
  <c r="P50" i="136"/>
  <c r="O50" i="136"/>
  <c r="N50" i="136"/>
  <c r="M50" i="136"/>
  <c r="L50" i="136"/>
  <c r="K50" i="136"/>
  <c r="J50" i="136"/>
  <c r="I50" i="136"/>
  <c r="H50" i="136"/>
  <c r="G50" i="136"/>
  <c r="F50" i="136"/>
  <c r="E50" i="136"/>
  <c r="D50" i="136"/>
  <c r="R49" i="136"/>
  <c r="Q49" i="136"/>
  <c r="P49" i="136"/>
  <c r="O49" i="136"/>
  <c r="N49" i="136"/>
  <c r="M49" i="136"/>
  <c r="L49" i="136"/>
  <c r="K49" i="136"/>
  <c r="J49" i="136"/>
  <c r="I49" i="136"/>
  <c r="H49" i="136"/>
  <c r="G49" i="136"/>
  <c r="F49" i="136"/>
  <c r="E49" i="136"/>
  <c r="D49" i="136"/>
  <c r="R48" i="136"/>
  <c r="Q48" i="136"/>
  <c r="P48" i="136"/>
  <c r="O48" i="136"/>
  <c r="N48" i="136"/>
  <c r="M48" i="136"/>
  <c r="L48" i="136"/>
  <c r="K48" i="136"/>
  <c r="J48" i="136"/>
  <c r="I48" i="136"/>
  <c r="H48" i="136"/>
  <c r="G48" i="136"/>
  <c r="F48" i="136"/>
  <c r="E48" i="136"/>
  <c r="D48" i="136"/>
  <c r="R47" i="136"/>
  <c r="Q47" i="136"/>
  <c r="P47" i="136"/>
  <c r="O47" i="136"/>
  <c r="N47" i="136"/>
  <c r="M47" i="136"/>
  <c r="L47" i="136"/>
  <c r="K47" i="136"/>
  <c r="J47" i="136"/>
  <c r="I47" i="136"/>
  <c r="H47" i="136"/>
  <c r="G47" i="136"/>
  <c r="F47" i="136"/>
  <c r="E47" i="136"/>
  <c r="D47" i="136"/>
  <c r="R46" i="136"/>
  <c r="Q46" i="136"/>
  <c r="P46" i="136"/>
  <c r="O46" i="136"/>
  <c r="N46" i="136"/>
  <c r="M46" i="136"/>
  <c r="L46" i="136"/>
  <c r="K46" i="136"/>
  <c r="J46" i="136"/>
  <c r="I46" i="136"/>
  <c r="H46" i="136"/>
  <c r="G46" i="136"/>
  <c r="F46" i="136"/>
  <c r="E46" i="136"/>
  <c r="D46" i="136"/>
  <c r="R45" i="136"/>
  <c r="Q45" i="136"/>
  <c r="P45" i="136"/>
  <c r="O45" i="136"/>
  <c r="N45" i="136"/>
  <c r="M45" i="136"/>
  <c r="L45" i="136"/>
  <c r="K45" i="136"/>
  <c r="J45" i="136"/>
  <c r="I45" i="136"/>
  <c r="H45" i="136"/>
  <c r="G45" i="136"/>
  <c r="F45" i="136"/>
  <c r="E45" i="136"/>
  <c r="D45" i="136"/>
  <c r="A167" i="136"/>
  <c r="A165" i="136"/>
  <c r="A147" i="136"/>
  <c r="A129" i="136"/>
  <c r="A111" i="136"/>
  <c r="A93" i="136"/>
  <c r="A75" i="136"/>
  <c r="A57" i="136"/>
  <c r="A42" i="136"/>
  <c r="A24" i="136"/>
  <c r="R16" i="139"/>
  <c r="Q16" i="139"/>
  <c r="P16" i="139"/>
  <c r="O16" i="139"/>
  <c r="N16" i="139"/>
  <c r="M16" i="139"/>
  <c r="L16" i="139"/>
  <c r="K16" i="139"/>
  <c r="J16" i="139"/>
  <c r="I16" i="139"/>
  <c r="H16" i="139"/>
  <c r="G16" i="139"/>
  <c r="F16" i="139"/>
  <c r="E16" i="139"/>
  <c r="D16" i="139"/>
  <c r="R15" i="139"/>
  <c r="Q15" i="139"/>
  <c r="P15" i="139"/>
  <c r="O15" i="139"/>
  <c r="N15" i="139"/>
  <c r="M15" i="139"/>
  <c r="L15" i="139"/>
  <c r="K15" i="139"/>
  <c r="J15" i="139"/>
  <c r="I15" i="139"/>
  <c r="H15" i="139"/>
  <c r="G15" i="139"/>
  <c r="F15" i="139"/>
  <c r="E15" i="139"/>
  <c r="D15" i="139"/>
  <c r="R11" i="139"/>
  <c r="Q11" i="139"/>
  <c r="P11" i="139"/>
  <c r="O11" i="139"/>
  <c r="N11" i="139"/>
  <c r="M11" i="139"/>
  <c r="L11" i="139"/>
  <c r="K11" i="139"/>
  <c r="J11" i="139"/>
  <c r="I11" i="139"/>
  <c r="H11" i="139"/>
  <c r="G11" i="139"/>
  <c r="F11" i="139"/>
  <c r="E11" i="139"/>
  <c r="D11" i="139"/>
  <c r="R10" i="139"/>
  <c r="Q10" i="139"/>
  <c r="P10" i="139"/>
  <c r="O10" i="139"/>
  <c r="N10" i="139"/>
  <c r="M10" i="139"/>
  <c r="L10" i="139"/>
  <c r="K10" i="139"/>
  <c r="J10" i="139"/>
  <c r="I10" i="139"/>
  <c r="H10" i="139"/>
  <c r="G10" i="139"/>
  <c r="F10" i="139"/>
  <c r="E10" i="139"/>
  <c r="D10" i="139"/>
  <c r="R68" i="139"/>
  <c r="Q68" i="139"/>
  <c r="P68" i="139"/>
  <c r="O68" i="139"/>
  <c r="N68" i="139"/>
  <c r="M68" i="139"/>
  <c r="L68" i="139"/>
  <c r="K68" i="139"/>
  <c r="J68" i="139"/>
  <c r="I68" i="139"/>
  <c r="H68" i="139"/>
  <c r="G68" i="139"/>
  <c r="F68" i="139"/>
  <c r="E68" i="139"/>
  <c r="D68" i="139"/>
  <c r="R62" i="139"/>
  <c r="Q62" i="139"/>
  <c r="P62" i="139"/>
  <c r="O62" i="139"/>
  <c r="N62" i="139"/>
  <c r="M62" i="139"/>
  <c r="L62" i="139"/>
  <c r="K62" i="139"/>
  <c r="J62" i="139"/>
  <c r="I62" i="139"/>
  <c r="H62" i="139"/>
  <c r="G62" i="139"/>
  <c r="F62" i="139"/>
  <c r="E62" i="139"/>
  <c r="D62" i="139"/>
  <c r="R50" i="139"/>
  <c r="Q50" i="139"/>
  <c r="P50" i="139"/>
  <c r="O50" i="139"/>
  <c r="N50" i="139"/>
  <c r="M50" i="139"/>
  <c r="L50" i="139"/>
  <c r="K50" i="139"/>
  <c r="J50" i="139"/>
  <c r="I50" i="139"/>
  <c r="H50" i="139"/>
  <c r="G50" i="139"/>
  <c r="F50" i="139"/>
  <c r="E50" i="139"/>
  <c r="D50" i="139"/>
  <c r="R29" i="139"/>
  <c r="Q29" i="139"/>
  <c r="P29" i="139"/>
  <c r="O29" i="139"/>
  <c r="N29" i="139"/>
  <c r="M29" i="139"/>
  <c r="L29" i="139"/>
  <c r="K29" i="139"/>
  <c r="J29" i="139"/>
  <c r="I29" i="139"/>
  <c r="H29" i="139"/>
  <c r="G29" i="139"/>
  <c r="F29" i="139"/>
  <c r="E29" i="139"/>
  <c r="D29" i="139"/>
  <c r="R102" i="139"/>
  <c r="Q102" i="139"/>
  <c r="P102" i="139"/>
  <c r="O102" i="139"/>
  <c r="N102" i="139"/>
  <c r="M102" i="139"/>
  <c r="L102" i="139"/>
  <c r="K102" i="139"/>
  <c r="J102" i="139"/>
  <c r="I102" i="139"/>
  <c r="H102" i="139"/>
  <c r="G102" i="139"/>
  <c r="F102" i="139"/>
  <c r="E102" i="139"/>
  <c r="R101" i="139"/>
  <c r="Q101" i="139"/>
  <c r="P101" i="139"/>
  <c r="O101" i="139"/>
  <c r="N101" i="139"/>
  <c r="M101" i="139"/>
  <c r="L101" i="139"/>
  <c r="K101" i="139"/>
  <c r="J101" i="139"/>
  <c r="I101" i="139"/>
  <c r="H101" i="139"/>
  <c r="G101" i="139"/>
  <c r="F101" i="139"/>
  <c r="E101" i="139"/>
  <c r="D102" i="139"/>
  <c r="D101" i="139"/>
  <c r="A115" i="139"/>
  <c r="A113" i="139"/>
  <c r="A111" i="139"/>
  <c r="A98" i="139"/>
  <c r="A96" i="139"/>
  <c r="A87" i="139"/>
  <c r="A85" i="139"/>
  <c r="A56" i="139"/>
  <c r="A54" i="139"/>
  <c r="A43" i="139"/>
  <c r="A41" i="139"/>
  <c r="A37" i="139"/>
  <c r="A23" i="139"/>
  <c r="A20" i="139"/>
  <c r="A19" i="139"/>
  <c r="A17" i="139"/>
  <c r="A14" i="139"/>
  <c r="A9" i="139"/>
  <c r="A4" i="139"/>
  <c r="AL110" i="139"/>
  <c r="AK110" i="139"/>
  <c r="AJ110" i="139"/>
  <c r="AI110" i="139"/>
  <c r="AH110" i="139"/>
  <c r="AG110" i="139"/>
  <c r="AF110" i="139"/>
  <c r="AE110" i="139"/>
  <c r="AD110" i="139"/>
  <c r="AC110" i="139"/>
  <c r="AB110" i="139"/>
  <c r="AA110" i="139"/>
  <c r="Z110" i="139"/>
  <c r="Y110" i="139"/>
  <c r="X110" i="139"/>
  <c r="AL109" i="139"/>
  <c r="AK109" i="139"/>
  <c r="AJ109" i="139"/>
  <c r="AI109" i="139"/>
  <c r="AH109" i="139"/>
  <c r="AG109" i="139"/>
  <c r="AF109" i="139"/>
  <c r="AE109" i="139"/>
  <c r="AD109" i="139"/>
  <c r="AC109" i="139"/>
  <c r="AB109" i="139"/>
  <c r="AA109" i="139"/>
  <c r="Z109" i="139"/>
  <c r="Y109" i="139"/>
  <c r="X109" i="139"/>
  <c r="AL108" i="139"/>
  <c r="AK108" i="139"/>
  <c r="AJ108" i="139"/>
  <c r="AI108" i="139"/>
  <c r="AH108" i="139"/>
  <c r="AG108" i="139"/>
  <c r="AF108" i="139"/>
  <c r="AE108" i="139"/>
  <c r="AD108" i="139"/>
  <c r="AC108" i="139"/>
  <c r="AB108" i="139"/>
  <c r="AA108" i="139"/>
  <c r="Z108" i="139"/>
  <c r="Y108" i="139"/>
  <c r="X108" i="139"/>
  <c r="AM107" i="139"/>
  <c r="AM106" i="139"/>
  <c r="AM105" i="139"/>
  <c r="AM104" i="139"/>
  <c r="AM103" i="139"/>
  <c r="AM100" i="139"/>
  <c r="AM95" i="139"/>
  <c r="AM94" i="139"/>
  <c r="AM93" i="139"/>
  <c r="AM92" i="139"/>
  <c r="AM91" i="139"/>
  <c r="AM90" i="139"/>
  <c r="AM89" i="139"/>
  <c r="AM88" i="139"/>
  <c r="AM84" i="139"/>
  <c r="AM83" i="139"/>
  <c r="AM82" i="139"/>
  <c r="AM81" i="139"/>
  <c r="AM80" i="139"/>
  <c r="AM79" i="139"/>
  <c r="AL78" i="139"/>
  <c r="AK78" i="139"/>
  <c r="AJ78" i="139"/>
  <c r="AI78" i="139"/>
  <c r="AH78" i="139"/>
  <c r="AG78" i="139"/>
  <c r="AF78" i="139"/>
  <c r="AE78" i="139"/>
  <c r="AD78" i="139"/>
  <c r="AC78" i="139"/>
  <c r="AB78" i="139"/>
  <c r="AA78" i="139"/>
  <c r="Y78" i="139"/>
  <c r="AM77" i="139"/>
  <c r="AM76" i="139"/>
  <c r="AL75" i="139"/>
  <c r="AK75" i="139"/>
  <c r="AJ75" i="139"/>
  <c r="AI75" i="139"/>
  <c r="AH75" i="139"/>
  <c r="AG75" i="139"/>
  <c r="AF75" i="139"/>
  <c r="AE75" i="139"/>
  <c r="AD75" i="139"/>
  <c r="AC75" i="139"/>
  <c r="AB75" i="139"/>
  <c r="AA75" i="139"/>
  <c r="Y75" i="139"/>
  <c r="AM74" i="139"/>
  <c r="AM73" i="139"/>
  <c r="AL72" i="139"/>
  <c r="AK72" i="139"/>
  <c r="AJ72" i="139"/>
  <c r="AI72" i="139"/>
  <c r="AH72" i="139"/>
  <c r="AG72" i="139"/>
  <c r="AF72" i="139"/>
  <c r="AE72" i="139"/>
  <c r="AD72" i="139"/>
  <c r="AC72" i="139"/>
  <c r="AB72" i="139"/>
  <c r="AA72" i="139"/>
  <c r="Y72" i="139"/>
  <c r="AM70" i="139"/>
  <c r="AL69" i="139"/>
  <c r="AK69" i="139"/>
  <c r="AJ69" i="139"/>
  <c r="AI69" i="139"/>
  <c r="AH69" i="139"/>
  <c r="AG69" i="139"/>
  <c r="AF69" i="139"/>
  <c r="AE69" i="139"/>
  <c r="AD69" i="139"/>
  <c r="AC69" i="139"/>
  <c r="AB69" i="139"/>
  <c r="AA69" i="139"/>
  <c r="Y69" i="139"/>
  <c r="AM69" i="139"/>
  <c r="AM67" i="139"/>
  <c r="AM71" i="139" s="1"/>
  <c r="AM66" i="139"/>
  <c r="AM64" i="139"/>
  <c r="AM63" i="139"/>
  <c r="AM61" i="139"/>
  <c r="AM59" i="139"/>
  <c r="AM58" i="139"/>
  <c r="AM57" i="139"/>
  <c r="AM53" i="139"/>
  <c r="AM52" i="139"/>
  <c r="AM51" i="139"/>
  <c r="AM49" i="139"/>
  <c r="AM40" i="139"/>
  <c r="AM36" i="139"/>
  <c r="AM35" i="139"/>
  <c r="AM34" i="139"/>
  <c r="AM33" i="139"/>
  <c r="AM32" i="139"/>
  <c r="AM31" i="139"/>
  <c r="AM30" i="139"/>
  <c r="AM28" i="139"/>
  <c r="AM26" i="139"/>
  <c r="AM25" i="139"/>
  <c r="AM24" i="139"/>
  <c r="AM5" i="139"/>
  <c r="A4" i="138"/>
  <c r="A73" i="138"/>
  <c r="A52" i="138"/>
  <c r="A41" i="138"/>
  <c r="A23" i="138"/>
  <c r="R97" i="138"/>
  <c r="Q97" i="138"/>
  <c r="P97" i="138"/>
  <c r="O97" i="138"/>
  <c r="N97" i="138"/>
  <c r="M97" i="138"/>
  <c r="L97" i="138"/>
  <c r="K97" i="138"/>
  <c r="J97" i="138"/>
  <c r="I97" i="138"/>
  <c r="H97" i="138"/>
  <c r="G97" i="138"/>
  <c r="F97" i="138"/>
  <c r="E97" i="138"/>
  <c r="D97" i="138"/>
  <c r="C97" i="138"/>
  <c r="A97" i="138"/>
  <c r="C96" i="138"/>
  <c r="S93" i="138"/>
  <c r="R93" i="138"/>
  <c r="Q93" i="138"/>
  <c r="P93" i="138"/>
  <c r="O93" i="138"/>
  <c r="N93" i="138"/>
  <c r="M93" i="138"/>
  <c r="L93" i="138"/>
  <c r="K93" i="138"/>
  <c r="J93" i="138"/>
  <c r="I93" i="138"/>
  <c r="H93" i="138"/>
  <c r="G93" i="138"/>
  <c r="F93" i="138"/>
  <c r="E93" i="138"/>
  <c r="D93" i="138"/>
  <c r="C93" i="138"/>
  <c r="C92" i="138"/>
  <c r="S91" i="138"/>
  <c r="R91" i="138"/>
  <c r="Q91" i="138"/>
  <c r="P91" i="138"/>
  <c r="O91" i="138"/>
  <c r="N91" i="138"/>
  <c r="M91" i="138"/>
  <c r="L91" i="138"/>
  <c r="K91" i="138"/>
  <c r="J91" i="138"/>
  <c r="I91" i="138"/>
  <c r="H91" i="138"/>
  <c r="G91" i="138"/>
  <c r="F91" i="138"/>
  <c r="E91" i="138"/>
  <c r="D91" i="138"/>
  <c r="C91" i="138"/>
  <c r="S90" i="138"/>
  <c r="R90" i="138"/>
  <c r="Q90" i="138"/>
  <c r="P90" i="138"/>
  <c r="O90" i="138"/>
  <c r="N90" i="138"/>
  <c r="M90" i="138"/>
  <c r="L90" i="138"/>
  <c r="K90" i="138"/>
  <c r="J90" i="138"/>
  <c r="I90" i="138"/>
  <c r="H90" i="138"/>
  <c r="G90" i="138"/>
  <c r="F90" i="138"/>
  <c r="E90" i="138"/>
  <c r="D90" i="138"/>
  <c r="C90" i="138"/>
  <c r="S89" i="138"/>
  <c r="R89" i="138"/>
  <c r="Q89" i="138"/>
  <c r="P89" i="138"/>
  <c r="O89" i="138"/>
  <c r="N89" i="138"/>
  <c r="M89" i="138"/>
  <c r="L89" i="138"/>
  <c r="K89" i="138"/>
  <c r="J89" i="138"/>
  <c r="I89" i="138"/>
  <c r="H89" i="138"/>
  <c r="G89" i="138"/>
  <c r="F89" i="138"/>
  <c r="E89" i="138"/>
  <c r="D89" i="138"/>
  <c r="C89" i="138"/>
  <c r="S88" i="138"/>
  <c r="R88" i="138"/>
  <c r="Q88" i="138"/>
  <c r="P88" i="138"/>
  <c r="O88" i="138"/>
  <c r="N88" i="138"/>
  <c r="M88" i="138"/>
  <c r="L88" i="138"/>
  <c r="K88" i="138"/>
  <c r="J88" i="138"/>
  <c r="I88" i="138"/>
  <c r="H88" i="138"/>
  <c r="G88" i="138"/>
  <c r="F88" i="138"/>
  <c r="E88" i="138"/>
  <c r="D88" i="138"/>
  <c r="C88" i="138"/>
  <c r="S87" i="138"/>
  <c r="R87" i="138"/>
  <c r="Q87" i="138"/>
  <c r="P87" i="138"/>
  <c r="O87" i="138"/>
  <c r="N87" i="138"/>
  <c r="M87" i="138"/>
  <c r="L87" i="138"/>
  <c r="K87" i="138"/>
  <c r="J87" i="138"/>
  <c r="I87" i="138"/>
  <c r="H87" i="138"/>
  <c r="G87" i="138"/>
  <c r="F87" i="138"/>
  <c r="E87" i="138"/>
  <c r="D87" i="138"/>
  <c r="C87" i="138"/>
  <c r="S86" i="138"/>
  <c r="R86" i="138"/>
  <c r="Q86" i="138"/>
  <c r="P86" i="138"/>
  <c r="O86" i="138"/>
  <c r="N86" i="138"/>
  <c r="M86" i="138"/>
  <c r="L86" i="138"/>
  <c r="K86" i="138"/>
  <c r="J86" i="138"/>
  <c r="I86" i="138"/>
  <c r="H86" i="138"/>
  <c r="G86" i="138"/>
  <c r="F86" i="138"/>
  <c r="E86" i="138"/>
  <c r="D86" i="138"/>
  <c r="C86" i="138"/>
  <c r="C85" i="138"/>
  <c r="S81" i="138"/>
  <c r="R81" i="138"/>
  <c r="Q81" i="138"/>
  <c r="P81" i="138"/>
  <c r="O81" i="138"/>
  <c r="N81" i="138"/>
  <c r="M81" i="138"/>
  <c r="L81" i="138"/>
  <c r="K81" i="138"/>
  <c r="J81" i="138"/>
  <c r="I81" i="138"/>
  <c r="H81" i="138"/>
  <c r="G81" i="138"/>
  <c r="F81" i="138"/>
  <c r="E81" i="138"/>
  <c r="D81" i="138"/>
  <c r="C81" i="138"/>
  <c r="C80" i="138"/>
  <c r="S79" i="138"/>
  <c r="R79" i="138"/>
  <c r="Q79" i="138"/>
  <c r="P79" i="138"/>
  <c r="O79" i="138"/>
  <c r="N79" i="138"/>
  <c r="M79" i="138"/>
  <c r="L79" i="138"/>
  <c r="K79" i="138"/>
  <c r="J79" i="138"/>
  <c r="I79" i="138"/>
  <c r="H79" i="138"/>
  <c r="G79" i="138"/>
  <c r="F79" i="138"/>
  <c r="E79" i="138"/>
  <c r="D79" i="138"/>
  <c r="C79" i="138"/>
  <c r="S78" i="138"/>
  <c r="R78" i="138"/>
  <c r="Q78" i="138"/>
  <c r="P78" i="138"/>
  <c r="O78" i="138"/>
  <c r="N78" i="138"/>
  <c r="M78" i="138"/>
  <c r="L78" i="138"/>
  <c r="K78" i="138"/>
  <c r="J78" i="138"/>
  <c r="I78" i="138"/>
  <c r="H78" i="138"/>
  <c r="G78" i="138"/>
  <c r="F78" i="138"/>
  <c r="E78" i="138"/>
  <c r="D78" i="138"/>
  <c r="C78" i="138"/>
  <c r="S77" i="138"/>
  <c r="R77" i="138"/>
  <c r="Q77" i="138"/>
  <c r="P77" i="138"/>
  <c r="O77" i="138"/>
  <c r="N77" i="138"/>
  <c r="M77" i="138"/>
  <c r="L77" i="138"/>
  <c r="K77" i="138"/>
  <c r="J77" i="138"/>
  <c r="I77" i="138"/>
  <c r="H77" i="138"/>
  <c r="G77" i="138"/>
  <c r="F77" i="138"/>
  <c r="E77" i="138"/>
  <c r="D77" i="138"/>
  <c r="C77" i="138"/>
  <c r="S76" i="138"/>
  <c r="R76" i="138"/>
  <c r="Q76" i="138"/>
  <c r="P76" i="138"/>
  <c r="O76" i="138"/>
  <c r="N76" i="138"/>
  <c r="M76" i="138"/>
  <c r="L76" i="138"/>
  <c r="K76" i="138"/>
  <c r="J76" i="138"/>
  <c r="I76" i="138"/>
  <c r="H76" i="138"/>
  <c r="G76" i="138"/>
  <c r="F76" i="138"/>
  <c r="E76" i="138"/>
  <c r="D76" i="138"/>
  <c r="C76" i="138"/>
  <c r="S75" i="138"/>
  <c r="R75" i="138"/>
  <c r="Q75" i="138"/>
  <c r="P75" i="138"/>
  <c r="O75" i="138"/>
  <c r="N75" i="138"/>
  <c r="M75" i="138"/>
  <c r="L75" i="138"/>
  <c r="K75" i="138"/>
  <c r="J75" i="138"/>
  <c r="I75" i="138"/>
  <c r="H75" i="138"/>
  <c r="G75" i="138"/>
  <c r="F75" i="138"/>
  <c r="E75" i="138"/>
  <c r="D75" i="138"/>
  <c r="C75" i="138"/>
  <c r="S74" i="138"/>
  <c r="R74" i="138"/>
  <c r="Q74" i="138"/>
  <c r="P74" i="138"/>
  <c r="O74" i="138"/>
  <c r="N74" i="138"/>
  <c r="M74" i="138"/>
  <c r="L74" i="138"/>
  <c r="K74" i="138"/>
  <c r="J74" i="138"/>
  <c r="I74" i="138"/>
  <c r="H74" i="138"/>
  <c r="G74" i="138"/>
  <c r="F74" i="138"/>
  <c r="E74" i="138"/>
  <c r="D74" i="138"/>
  <c r="C74" i="138"/>
  <c r="S67" i="138"/>
  <c r="R67" i="138"/>
  <c r="Q67" i="138"/>
  <c r="P67" i="138"/>
  <c r="O67" i="138"/>
  <c r="N67" i="138"/>
  <c r="M67" i="138"/>
  <c r="L67" i="138"/>
  <c r="K67" i="138"/>
  <c r="J67" i="138"/>
  <c r="I67" i="138"/>
  <c r="H67" i="138"/>
  <c r="G67" i="138"/>
  <c r="F67" i="138"/>
  <c r="E67" i="138"/>
  <c r="D67" i="138"/>
  <c r="C67" i="138"/>
  <c r="S66" i="138"/>
  <c r="R66" i="138"/>
  <c r="Q66" i="138"/>
  <c r="P66" i="138"/>
  <c r="O66" i="138"/>
  <c r="N66" i="138"/>
  <c r="M66" i="138"/>
  <c r="L66" i="138"/>
  <c r="K66" i="138"/>
  <c r="J66" i="138"/>
  <c r="I66" i="138"/>
  <c r="H66" i="138"/>
  <c r="G66" i="138"/>
  <c r="F66" i="138"/>
  <c r="E66" i="138"/>
  <c r="D66" i="138"/>
  <c r="C66" i="138"/>
  <c r="S65" i="138"/>
  <c r="R65" i="138"/>
  <c r="Q65" i="138"/>
  <c r="P65" i="138"/>
  <c r="O65" i="138"/>
  <c r="N65" i="138"/>
  <c r="M65" i="138"/>
  <c r="L65" i="138"/>
  <c r="K65" i="138"/>
  <c r="J65" i="138"/>
  <c r="I65" i="138"/>
  <c r="H65" i="138"/>
  <c r="G65" i="138"/>
  <c r="F65" i="138"/>
  <c r="E65" i="138"/>
  <c r="D65" i="138"/>
  <c r="C65" i="138"/>
  <c r="S64" i="138"/>
  <c r="R64" i="138"/>
  <c r="Q64" i="138"/>
  <c r="P64" i="138"/>
  <c r="O64" i="138"/>
  <c r="N64" i="138"/>
  <c r="M64" i="138"/>
  <c r="L64" i="138"/>
  <c r="K64" i="138"/>
  <c r="J64" i="138"/>
  <c r="I64" i="138"/>
  <c r="H64" i="138"/>
  <c r="G64" i="138"/>
  <c r="F64" i="138"/>
  <c r="E64" i="138"/>
  <c r="D64" i="138"/>
  <c r="C64" i="138"/>
  <c r="S63" i="138"/>
  <c r="R63" i="138"/>
  <c r="Q63" i="138"/>
  <c r="P63" i="138"/>
  <c r="O63" i="138"/>
  <c r="N63" i="138"/>
  <c r="M63" i="138"/>
  <c r="L63" i="138"/>
  <c r="K63" i="138"/>
  <c r="J63" i="138"/>
  <c r="I63" i="138"/>
  <c r="H63" i="138"/>
  <c r="G63" i="138"/>
  <c r="F63" i="138"/>
  <c r="E63" i="138"/>
  <c r="D63" i="138"/>
  <c r="C63" i="138"/>
  <c r="S62" i="138"/>
  <c r="R62" i="138"/>
  <c r="Q62" i="138"/>
  <c r="P62" i="138"/>
  <c r="O62" i="138"/>
  <c r="N62" i="138"/>
  <c r="M62" i="138"/>
  <c r="L62" i="138"/>
  <c r="K62" i="138"/>
  <c r="J62" i="138"/>
  <c r="I62" i="138"/>
  <c r="H62" i="138"/>
  <c r="G62" i="138"/>
  <c r="F62" i="138"/>
  <c r="E62" i="138"/>
  <c r="D62" i="138"/>
  <c r="C62" i="138"/>
  <c r="S61" i="138"/>
  <c r="R61" i="138"/>
  <c r="Q61" i="138"/>
  <c r="P61" i="138"/>
  <c r="O61" i="138"/>
  <c r="N61" i="138"/>
  <c r="M61" i="138"/>
  <c r="L61" i="138"/>
  <c r="K61" i="138"/>
  <c r="J61" i="138"/>
  <c r="I61" i="138"/>
  <c r="H61" i="138"/>
  <c r="G61" i="138"/>
  <c r="F61" i="138"/>
  <c r="E61" i="138"/>
  <c r="D61" i="138"/>
  <c r="C61" i="138"/>
  <c r="S60" i="138"/>
  <c r="R60" i="138"/>
  <c r="Q60" i="138"/>
  <c r="P60" i="138"/>
  <c r="O60" i="138"/>
  <c r="N60" i="138"/>
  <c r="M60" i="138"/>
  <c r="L60" i="138"/>
  <c r="K60" i="138"/>
  <c r="J60" i="138"/>
  <c r="I60" i="138"/>
  <c r="H60" i="138"/>
  <c r="G60" i="138"/>
  <c r="F60" i="138"/>
  <c r="E60" i="138"/>
  <c r="D60" i="138"/>
  <c r="C60" i="138"/>
  <c r="C59" i="138"/>
  <c r="S58" i="138"/>
  <c r="R58" i="138"/>
  <c r="Q58" i="138"/>
  <c r="P58" i="138"/>
  <c r="O58" i="138"/>
  <c r="N58" i="138"/>
  <c r="M58" i="138"/>
  <c r="L58" i="138"/>
  <c r="K58" i="138"/>
  <c r="J58" i="138"/>
  <c r="I58" i="138"/>
  <c r="H58" i="138"/>
  <c r="G58" i="138"/>
  <c r="F58" i="138"/>
  <c r="E58" i="138"/>
  <c r="D58" i="138"/>
  <c r="C58" i="138"/>
  <c r="S57" i="138"/>
  <c r="R57" i="138"/>
  <c r="Q57" i="138"/>
  <c r="P57" i="138"/>
  <c r="O57" i="138"/>
  <c r="N57" i="138"/>
  <c r="M57" i="138"/>
  <c r="L57" i="138"/>
  <c r="K57" i="138"/>
  <c r="J57" i="138"/>
  <c r="I57" i="138"/>
  <c r="H57" i="138"/>
  <c r="G57" i="138"/>
  <c r="F57" i="138"/>
  <c r="E57" i="138"/>
  <c r="D57" i="138"/>
  <c r="C57" i="138"/>
  <c r="C56" i="138"/>
  <c r="S55" i="138"/>
  <c r="R55" i="138"/>
  <c r="Q55" i="138"/>
  <c r="P55" i="138"/>
  <c r="O55" i="138"/>
  <c r="N55" i="138"/>
  <c r="M55" i="138"/>
  <c r="L55" i="138"/>
  <c r="K55" i="138"/>
  <c r="J55" i="138"/>
  <c r="I55" i="138"/>
  <c r="H55" i="138"/>
  <c r="G55" i="138"/>
  <c r="F55" i="138"/>
  <c r="E55" i="138"/>
  <c r="D55" i="138"/>
  <c r="C55" i="138"/>
  <c r="S54" i="138"/>
  <c r="R54" i="138"/>
  <c r="Q54" i="138"/>
  <c r="P54" i="138"/>
  <c r="O54" i="138"/>
  <c r="N54" i="138"/>
  <c r="M54" i="138"/>
  <c r="L54" i="138"/>
  <c r="K54" i="138"/>
  <c r="J54" i="138"/>
  <c r="I54" i="138"/>
  <c r="H54" i="138"/>
  <c r="G54" i="138"/>
  <c r="F54" i="138"/>
  <c r="E54" i="138"/>
  <c r="D54" i="138"/>
  <c r="C54" i="138"/>
  <c r="S53" i="138"/>
  <c r="R53" i="138"/>
  <c r="Q53" i="138"/>
  <c r="P53" i="138"/>
  <c r="O53" i="138"/>
  <c r="N53" i="138"/>
  <c r="M53" i="138"/>
  <c r="L53" i="138"/>
  <c r="K53" i="138"/>
  <c r="J53" i="138"/>
  <c r="I53" i="138"/>
  <c r="H53" i="138"/>
  <c r="G53" i="138"/>
  <c r="F53" i="138"/>
  <c r="E53" i="138"/>
  <c r="D53" i="138"/>
  <c r="C53" i="138"/>
  <c r="S49" i="138"/>
  <c r="R49" i="138"/>
  <c r="Q49" i="138"/>
  <c r="P49" i="138"/>
  <c r="O49" i="138"/>
  <c r="N49" i="138"/>
  <c r="M49" i="138"/>
  <c r="L49" i="138"/>
  <c r="K49" i="138"/>
  <c r="J49" i="138"/>
  <c r="I49" i="138"/>
  <c r="H49" i="138"/>
  <c r="G49" i="138"/>
  <c r="F49" i="138"/>
  <c r="E49" i="138"/>
  <c r="D49" i="138"/>
  <c r="C49" i="138"/>
  <c r="S48" i="138"/>
  <c r="R48" i="138"/>
  <c r="Q48" i="138"/>
  <c r="P48" i="138"/>
  <c r="O48" i="138"/>
  <c r="N48" i="138"/>
  <c r="M48" i="138"/>
  <c r="L48" i="138"/>
  <c r="K48" i="138"/>
  <c r="J48" i="138"/>
  <c r="I48" i="138"/>
  <c r="H48" i="138"/>
  <c r="G48" i="138"/>
  <c r="F48" i="138"/>
  <c r="E48" i="138"/>
  <c r="D48" i="138"/>
  <c r="C48" i="138"/>
  <c r="S47" i="138"/>
  <c r="R47" i="138"/>
  <c r="Q47" i="138"/>
  <c r="P47" i="138"/>
  <c r="O47" i="138"/>
  <c r="N47" i="138"/>
  <c r="M47" i="138"/>
  <c r="L47" i="138"/>
  <c r="K47" i="138"/>
  <c r="J47" i="138"/>
  <c r="I47" i="138"/>
  <c r="H47" i="138"/>
  <c r="G47" i="138"/>
  <c r="F47" i="138"/>
  <c r="E47" i="138"/>
  <c r="D47" i="138"/>
  <c r="C47" i="138"/>
  <c r="C46" i="138"/>
  <c r="S45" i="138"/>
  <c r="R45" i="138"/>
  <c r="Q45" i="138"/>
  <c r="P45" i="138"/>
  <c r="O45" i="138"/>
  <c r="N45" i="138"/>
  <c r="M45" i="138"/>
  <c r="L45" i="138"/>
  <c r="K45" i="138"/>
  <c r="J45" i="138"/>
  <c r="I45" i="138"/>
  <c r="H45" i="138"/>
  <c r="G45" i="138"/>
  <c r="F45" i="138"/>
  <c r="E45" i="138"/>
  <c r="D45" i="138"/>
  <c r="C45" i="138"/>
  <c r="S44" i="138"/>
  <c r="R44" i="138"/>
  <c r="Q44" i="138"/>
  <c r="P44" i="138"/>
  <c r="O44" i="138"/>
  <c r="N44" i="138"/>
  <c r="M44" i="138"/>
  <c r="L44" i="138"/>
  <c r="K44" i="138"/>
  <c r="J44" i="138"/>
  <c r="I44" i="138"/>
  <c r="H44" i="138"/>
  <c r="G44" i="138"/>
  <c r="F44" i="138"/>
  <c r="E44" i="138"/>
  <c r="D44" i="138"/>
  <c r="C44" i="138"/>
  <c r="S43" i="138"/>
  <c r="R43" i="138"/>
  <c r="Q43" i="138"/>
  <c r="P43" i="138"/>
  <c r="O43" i="138"/>
  <c r="N43" i="138"/>
  <c r="M43" i="138"/>
  <c r="L43" i="138"/>
  <c r="K43" i="138"/>
  <c r="J43" i="138"/>
  <c r="I43" i="138"/>
  <c r="H43" i="138"/>
  <c r="G43" i="138"/>
  <c r="F43" i="138"/>
  <c r="E43" i="138"/>
  <c r="D43" i="138"/>
  <c r="C43" i="138"/>
  <c r="S42" i="138"/>
  <c r="R42" i="138"/>
  <c r="Q42" i="138"/>
  <c r="P42" i="138"/>
  <c r="O42" i="138"/>
  <c r="N42" i="138"/>
  <c r="M42" i="138"/>
  <c r="L42" i="138"/>
  <c r="K42" i="138"/>
  <c r="J42" i="138"/>
  <c r="I42" i="138"/>
  <c r="H42" i="138"/>
  <c r="G42" i="138"/>
  <c r="F42" i="138"/>
  <c r="E42" i="138"/>
  <c r="D42" i="138"/>
  <c r="C42" i="138"/>
  <c r="A42" i="138"/>
  <c r="R38" i="138"/>
  <c r="Q38" i="138"/>
  <c r="P38" i="138"/>
  <c r="O38" i="138"/>
  <c r="N38" i="138"/>
  <c r="M38" i="138"/>
  <c r="L38" i="138"/>
  <c r="K38" i="138"/>
  <c r="J38" i="138"/>
  <c r="I38" i="138"/>
  <c r="H38" i="138"/>
  <c r="G38" i="138"/>
  <c r="F38" i="138"/>
  <c r="E38" i="138"/>
  <c r="D38" i="138"/>
  <c r="C38" i="138"/>
  <c r="A38" i="138"/>
  <c r="C37" i="138"/>
  <c r="A37" i="138"/>
  <c r="S34" i="138"/>
  <c r="R34" i="138"/>
  <c r="Q34" i="138"/>
  <c r="P34" i="138"/>
  <c r="O34" i="138"/>
  <c r="N34" i="138"/>
  <c r="M34" i="138"/>
  <c r="L34" i="138"/>
  <c r="K34" i="138"/>
  <c r="J34" i="138"/>
  <c r="I34" i="138"/>
  <c r="H34" i="138"/>
  <c r="G34" i="138"/>
  <c r="F34" i="138"/>
  <c r="E34" i="138"/>
  <c r="D34" i="138"/>
  <c r="C34" i="138"/>
  <c r="S33" i="138"/>
  <c r="R33" i="138"/>
  <c r="Q33" i="138"/>
  <c r="P33" i="138"/>
  <c r="O33" i="138"/>
  <c r="N33" i="138"/>
  <c r="M33" i="138"/>
  <c r="L33" i="138"/>
  <c r="K33" i="138"/>
  <c r="J33" i="138"/>
  <c r="I33" i="138"/>
  <c r="H33" i="138"/>
  <c r="G33" i="138"/>
  <c r="F33" i="138"/>
  <c r="E33" i="138"/>
  <c r="D33" i="138"/>
  <c r="C33" i="138"/>
  <c r="S32" i="138"/>
  <c r="R32" i="138"/>
  <c r="Q32" i="138"/>
  <c r="P32" i="138"/>
  <c r="O32" i="138"/>
  <c r="N32" i="138"/>
  <c r="M32" i="138"/>
  <c r="L32" i="138"/>
  <c r="K32" i="138"/>
  <c r="J32" i="138"/>
  <c r="I32" i="138"/>
  <c r="H32" i="138"/>
  <c r="G32" i="138"/>
  <c r="F32" i="138"/>
  <c r="E32" i="138"/>
  <c r="D32" i="138"/>
  <c r="C32" i="138"/>
  <c r="S31" i="138"/>
  <c r="R31" i="138"/>
  <c r="Q31" i="138"/>
  <c r="P31" i="138"/>
  <c r="O31" i="138"/>
  <c r="N31" i="138"/>
  <c r="M31" i="138"/>
  <c r="L31" i="138"/>
  <c r="K31" i="138"/>
  <c r="J31" i="138"/>
  <c r="I31" i="138"/>
  <c r="H31" i="138"/>
  <c r="G31" i="138"/>
  <c r="F31" i="138"/>
  <c r="E31" i="138"/>
  <c r="D31" i="138"/>
  <c r="C31" i="138"/>
  <c r="S30" i="138"/>
  <c r="R30" i="138"/>
  <c r="Q30" i="138"/>
  <c r="P30" i="138"/>
  <c r="O30" i="138"/>
  <c r="N30" i="138"/>
  <c r="M30" i="138"/>
  <c r="L30" i="138"/>
  <c r="K30" i="138"/>
  <c r="J30" i="138"/>
  <c r="I30" i="138"/>
  <c r="H30" i="138"/>
  <c r="G30" i="138"/>
  <c r="F30" i="138"/>
  <c r="E30" i="138"/>
  <c r="D30" i="138"/>
  <c r="C30" i="138"/>
  <c r="S29" i="138"/>
  <c r="R29" i="138"/>
  <c r="Q29" i="138"/>
  <c r="P29" i="138"/>
  <c r="O29" i="138"/>
  <c r="N29" i="138"/>
  <c r="M29" i="138"/>
  <c r="L29" i="138"/>
  <c r="K29" i="138"/>
  <c r="J29" i="138"/>
  <c r="I29" i="138"/>
  <c r="H29" i="138"/>
  <c r="G29" i="138"/>
  <c r="F29" i="138"/>
  <c r="E29" i="138"/>
  <c r="D29" i="138"/>
  <c r="C29" i="138"/>
  <c r="S28" i="138"/>
  <c r="R28" i="138"/>
  <c r="Q28" i="138"/>
  <c r="P28" i="138"/>
  <c r="O28" i="138"/>
  <c r="N28" i="138"/>
  <c r="M28" i="138"/>
  <c r="L28" i="138"/>
  <c r="K28" i="138"/>
  <c r="J28" i="138"/>
  <c r="I28" i="138"/>
  <c r="H28" i="138"/>
  <c r="G28" i="138"/>
  <c r="F28" i="138"/>
  <c r="E28" i="138"/>
  <c r="D28" i="138"/>
  <c r="C28" i="138"/>
  <c r="C27" i="138"/>
  <c r="S26" i="138"/>
  <c r="R26" i="138"/>
  <c r="Q26" i="138"/>
  <c r="P26" i="138"/>
  <c r="O26" i="138"/>
  <c r="N26" i="138"/>
  <c r="M26" i="138"/>
  <c r="L26" i="138"/>
  <c r="K26" i="138"/>
  <c r="J26" i="138"/>
  <c r="I26" i="138"/>
  <c r="H26" i="138"/>
  <c r="G26" i="138"/>
  <c r="F26" i="138"/>
  <c r="E26" i="138"/>
  <c r="D26" i="138"/>
  <c r="C26" i="138"/>
  <c r="S25" i="138"/>
  <c r="R25" i="138"/>
  <c r="Q25" i="138"/>
  <c r="P25" i="138"/>
  <c r="O25" i="138"/>
  <c r="N25" i="138"/>
  <c r="M25" i="138"/>
  <c r="L25" i="138"/>
  <c r="K25" i="138"/>
  <c r="J25" i="138"/>
  <c r="I25" i="138"/>
  <c r="H25" i="138"/>
  <c r="G25" i="138"/>
  <c r="F25" i="138"/>
  <c r="E25" i="138"/>
  <c r="D25" i="138"/>
  <c r="C25" i="138"/>
  <c r="S24" i="138"/>
  <c r="R24" i="138"/>
  <c r="Q24" i="138"/>
  <c r="P24" i="138"/>
  <c r="O24" i="138"/>
  <c r="N24" i="138"/>
  <c r="M24" i="138"/>
  <c r="L24" i="138"/>
  <c r="K24" i="138"/>
  <c r="J24" i="138"/>
  <c r="I24" i="138"/>
  <c r="H24" i="138"/>
  <c r="G24" i="138"/>
  <c r="F24" i="138"/>
  <c r="E24" i="138"/>
  <c r="D24" i="138"/>
  <c r="C24" i="138"/>
  <c r="S6" i="138"/>
  <c r="R6" i="138"/>
  <c r="Q6" i="138"/>
  <c r="P6" i="138"/>
  <c r="O6" i="138"/>
  <c r="N6" i="138"/>
  <c r="M6" i="138"/>
  <c r="L6" i="138"/>
  <c r="K6" i="138"/>
  <c r="J6" i="138"/>
  <c r="I6" i="138"/>
  <c r="H6" i="138"/>
  <c r="G6" i="138"/>
  <c r="F6" i="138"/>
  <c r="E6" i="138"/>
  <c r="D6" i="138"/>
  <c r="C6" i="138"/>
  <c r="S5" i="138"/>
  <c r="R5" i="138"/>
  <c r="Q5" i="138"/>
  <c r="P5" i="138"/>
  <c r="O5" i="138"/>
  <c r="N5" i="138"/>
  <c r="M5" i="138"/>
  <c r="L5" i="138"/>
  <c r="K5" i="138"/>
  <c r="J5" i="138"/>
  <c r="I5" i="138"/>
  <c r="H5" i="138"/>
  <c r="G5" i="138"/>
  <c r="F5" i="138"/>
  <c r="E5" i="138"/>
  <c r="D5" i="138"/>
  <c r="C5" i="138"/>
  <c r="R75" i="137"/>
  <c r="Q75" i="137"/>
  <c r="P75" i="137"/>
  <c r="O75" i="137"/>
  <c r="N75" i="137"/>
  <c r="M75" i="137"/>
  <c r="L75" i="137"/>
  <c r="K75" i="137"/>
  <c r="J75" i="137"/>
  <c r="I75" i="137"/>
  <c r="H75" i="137"/>
  <c r="G75" i="137"/>
  <c r="F75" i="137"/>
  <c r="E75" i="137"/>
  <c r="D75" i="137"/>
  <c r="A88" i="137"/>
  <c r="A84" i="137"/>
  <c r="A80" i="137"/>
  <c r="A65" i="137"/>
  <c r="A47" i="137"/>
  <c r="A30" i="137"/>
  <c r="A25" i="137"/>
  <c r="A15" i="137"/>
  <c r="A8" i="137"/>
  <c r="D22" i="137"/>
  <c r="E22" i="137"/>
  <c r="F22" i="137"/>
  <c r="G22" i="137"/>
  <c r="H22" i="137"/>
  <c r="I22" i="137"/>
  <c r="J22" i="137"/>
  <c r="J11" i="46" l="1"/>
  <c r="AM108" i="139"/>
  <c r="X96" i="139"/>
  <c r="AM109" i="139"/>
  <c r="AM110" i="139"/>
  <c r="L54" i="38"/>
  <c r="D54" i="38"/>
  <c r="E54" i="38"/>
  <c r="M54" i="38"/>
  <c r="F54" i="38"/>
  <c r="N54" i="38"/>
  <c r="G54" i="38"/>
  <c r="O54" i="38"/>
  <c r="H54" i="38"/>
  <c r="P54" i="38"/>
  <c r="I54" i="38"/>
  <c r="Q54" i="38"/>
  <c r="J54" i="38"/>
  <c r="R54" i="38"/>
  <c r="K54" i="38"/>
  <c r="S54" i="38"/>
  <c r="S135" i="38"/>
  <c r="AH96" i="139"/>
  <c r="AG96" i="139"/>
  <c r="AD96" i="139"/>
  <c r="AM78" i="139"/>
  <c r="AM75" i="139"/>
  <c r="AM72" i="139"/>
  <c r="AK96" i="139"/>
  <c r="AL96" i="139"/>
  <c r="Z96" i="139"/>
  <c r="AC96" i="139"/>
  <c r="AA96" i="139"/>
  <c r="AI96" i="139"/>
  <c r="AB96" i="139"/>
  <c r="AJ96" i="139"/>
  <c r="AE96" i="139"/>
  <c r="AF96" i="139"/>
  <c r="Y96" i="139"/>
  <c r="K22" i="137"/>
  <c r="L22" i="137"/>
  <c r="M22" i="137"/>
  <c r="N22" i="137"/>
  <c r="O22" i="137"/>
  <c r="O23" i="137" s="1"/>
  <c r="O20" i="135" s="1"/>
  <c r="P22" i="137"/>
  <c r="Q22" i="137"/>
  <c r="R22" i="137"/>
  <c r="S22" i="137"/>
  <c r="R21" i="137"/>
  <c r="Q21" i="137"/>
  <c r="P21" i="137"/>
  <c r="O21" i="137"/>
  <c r="N21" i="137"/>
  <c r="M21" i="137"/>
  <c r="L21" i="137"/>
  <c r="K21" i="137"/>
  <c r="J21" i="137"/>
  <c r="I21" i="137"/>
  <c r="H21" i="137"/>
  <c r="G21" i="137"/>
  <c r="F21" i="137"/>
  <c r="E21" i="137"/>
  <c r="D21" i="137"/>
  <c r="Q39" i="135"/>
  <c r="O39" i="135"/>
  <c r="P33" i="135"/>
  <c r="O33" i="135"/>
  <c r="L33" i="135"/>
  <c r="R21" i="135"/>
  <c r="S63" i="135"/>
  <c r="R63" i="135"/>
  <c r="Q63" i="135"/>
  <c r="P63" i="135"/>
  <c r="O63" i="135"/>
  <c r="N63" i="135"/>
  <c r="M63" i="135"/>
  <c r="L63" i="135"/>
  <c r="K63" i="135"/>
  <c r="J63" i="135"/>
  <c r="I63" i="135"/>
  <c r="H63" i="135"/>
  <c r="G63" i="135"/>
  <c r="F63" i="135"/>
  <c r="E63" i="135"/>
  <c r="D63" i="135"/>
  <c r="R56" i="135"/>
  <c r="Q56" i="135"/>
  <c r="P56" i="135"/>
  <c r="O56" i="135"/>
  <c r="N56" i="135"/>
  <c r="M56" i="135"/>
  <c r="L56" i="135"/>
  <c r="K56" i="135"/>
  <c r="J56" i="135"/>
  <c r="I56" i="135"/>
  <c r="H56" i="135"/>
  <c r="G56" i="135"/>
  <c r="F56" i="135"/>
  <c r="E56" i="135"/>
  <c r="D56" i="135"/>
  <c r="R50" i="135"/>
  <c r="Q50" i="135"/>
  <c r="P50" i="135"/>
  <c r="O50" i="135"/>
  <c r="N50" i="135"/>
  <c r="M50" i="135"/>
  <c r="L50" i="135"/>
  <c r="K50" i="135"/>
  <c r="J50" i="135"/>
  <c r="I50" i="135"/>
  <c r="H50" i="135"/>
  <c r="G50" i="135"/>
  <c r="F50" i="135"/>
  <c r="E50" i="135"/>
  <c r="D50" i="135"/>
  <c r="R32" i="135"/>
  <c r="Q32" i="135"/>
  <c r="P32" i="135"/>
  <c r="O32" i="135"/>
  <c r="N32" i="135"/>
  <c r="M32" i="135"/>
  <c r="L32" i="135"/>
  <c r="K32" i="135"/>
  <c r="J32" i="135"/>
  <c r="I32" i="135"/>
  <c r="H32" i="135"/>
  <c r="G32" i="135"/>
  <c r="F32" i="135"/>
  <c r="E32" i="135"/>
  <c r="D32" i="135"/>
  <c r="R26" i="135"/>
  <c r="Q26" i="135"/>
  <c r="P26" i="135"/>
  <c r="O26" i="135"/>
  <c r="N26" i="135"/>
  <c r="M26" i="135"/>
  <c r="L26" i="135"/>
  <c r="K26" i="135"/>
  <c r="J26" i="135"/>
  <c r="I26" i="135"/>
  <c r="H26" i="135"/>
  <c r="G26" i="135"/>
  <c r="F26" i="135"/>
  <c r="E26" i="135"/>
  <c r="D26" i="135"/>
  <c r="R14" i="135"/>
  <c r="Q14" i="135"/>
  <c r="P14" i="135"/>
  <c r="O14" i="135"/>
  <c r="N14" i="135"/>
  <c r="M14" i="135"/>
  <c r="L14" i="135"/>
  <c r="K14" i="135"/>
  <c r="J14" i="135"/>
  <c r="I14" i="135"/>
  <c r="H14" i="135"/>
  <c r="G14" i="135"/>
  <c r="F14" i="135"/>
  <c r="E14" i="135"/>
  <c r="D14" i="135"/>
  <c r="A12" i="135"/>
  <c r="A62" i="135"/>
  <c r="A54" i="135"/>
  <c r="A48" i="135"/>
  <c r="A42" i="135"/>
  <c r="A36" i="135"/>
  <c r="A30" i="135"/>
  <c r="A24" i="135"/>
  <c r="A18" i="135"/>
  <c r="F12" i="133"/>
  <c r="F10" i="133"/>
  <c r="F9" i="133"/>
  <c r="F8" i="133"/>
  <c r="F7" i="133"/>
  <c r="F6" i="133"/>
  <c r="F5" i="133"/>
  <c r="D12" i="133"/>
  <c r="D11" i="133"/>
  <c r="D10" i="133"/>
  <c r="D9" i="133"/>
  <c r="D8" i="133"/>
  <c r="D7" i="133"/>
  <c r="D6" i="133"/>
  <c r="D5" i="133"/>
  <c r="C13" i="133"/>
  <c r="C12" i="133"/>
  <c r="C11" i="133"/>
  <c r="C9" i="133"/>
  <c r="C8" i="133"/>
  <c r="C7" i="133"/>
  <c r="C5" i="133"/>
  <c r="S15" i="143"/>
  <c r="S14" i="143"/>
  <c r="S13" i="143"/>
  <c r="O9" i="143"/>
  <c r="O10" i="143" s="1"/>
  <c r="O17" i="143" s="1"/>
  <c r="N9" i="143"/>
  <c r="N10" i="143" s="1"/>
  <c r="N17" i="143" s="1"/>
  <c r="M9" i="143"/>
  <c r="M10" i="143" s="1"/>
  <c r="M17" i="143" s="1"/>
  <c r="L9" i="143"/>
  <c r="L10" i="143" s="1"/>
  <c r="L17" i="143" s="1"/>
  <c r="G9" i="143"/>
  <c r="G10" i="143" s="1"/>
  <c r="G17" i="143" s="1"/>
  <c r="F9" i="143"/>
  <c r="F10" i="143" s="1"/>
  <c r="F17" i="143" s="1"/>
  <c r="E9" i="143"/>
  <c r="E10" i="143" s="1"/>
  <c r="E17" i="143" s="1"/>
  <c r="D9" i="143"/>
  <c r="D10" i="143" s="1"/>
  <c r="S8" i="143"/>
  <c r="K9" i="143" s="1"/>
  <c r="K10" i="143" s="1"/>
  <c r="K17" i="143" s="1"/>
  <c r="S7" i="143"/>
  <c r="R9" i="143" s="1"/>
  <c r="R10" i="143" s="1"/>
  <c r="R17" i="143" s="1"/>
  <c r="S30" i="142"/>
  <c r="L28" i="142"/>
  <c r="D28" i="142"/>
  <c r="S27" i="142"/>
  <c r="K28" i="142" s="1"/>
  <c r="S26" i="142"/>
  <c r="S25" i="142"/>
  <c r="R28" i="142" s="1"/>
  <c r="S23" i="142"/>
  <c r="R23" i="142"/>
  <c r="Q23" i="142"/>
  <c r="P23" i="142"/>
  <c r="O23" i="142"/>
  <c r="N23" i="142"/>
  <c r="M23" i="142"/>
  <c r="L23" i="142"/>
  <c r="K23" i="142"/>
  <c r="J23" i="142"/>
  <c r="I23" i="142"/>
  <c r="H23" i="142"/>
  <c r="G23" i="142"/>
  <c r="F23" i="142"/>
  <c r="E23" i="142"/>
  <c r="D23" i="142"/>
  <c r="R12" i="142"/>
  <c r="R17" i="142" s="1"/>
  <c r="Q12" i="142"/>
  <c r="Q17" i="142" s="1"/>
  <c r="P12" i="142"/>
  <c r="P17" i="142" s="1"/>
  <c r="O12" i="142"/>
  <c r="O17" i="142" s="1"/>
  <c r="N12" i="142"/>
  <c r="N17" i="142" s="1"/>
  <c r="M12" i="142"/>
  <c r="M17" i="142" s="1"/>
  <c r="L12" i="142"/>
  <c r="L17" i="142" s="1"/>
  <c r="K12" i="142"/>
  <c r="K17" i="142" s="1"/>
  <c r="J12" i="142"/>
  <c r="J17" i="142" s="1"/>
  <c r="I12" i="142"/>
  <c r="I17" i="142" s="1"/>
  <c r="H12" i="142"/>
  <c r="H17" i="142" s="1"/>
  <c r="G12" i="142"/>
  <c r="G17" i="142" s="1"/>
  <c r="F12" i="142"/>
  <c r="F17" i="142" s="1"/>
  <c r="E12" i="142"/>
  <c r="E17" i="142" s="1"/>
  <c r="D12" i="142"/>
  <c r="D17" i="142" s="1"/>
  <c r="A12" i="142"/>
  <c r="R11" i="142"/>
  <c r="Q11" i="142"/>
  <c r="P11" i="142"/>
  <c r="O11" i="142"/>
  <c r="N11" i="142"/>
  <c r="M11" i="142"/>
  <c r="L11" i="142"/>
  <c r="K11" i="142"/>
  <c r="J11" i="142"/>
  <c r="I11" i="142"/>
  <c r="H11" i="142"/>
  <c r="G11" i="142"/>
  <c r="F11" i="142"/>
  <c r="E11" i="142"/>
  <c r="D11" i="142"/>
  <c r="S11" i="142" s="1"/>
  <c r="A11" i="142"/>
  <c r="S10" i="142"/>
  <c r="R7" i="142"/>
  <c r="Q7" i="142"/>
  <c r="P7" i="142"/>
  <c r="O7" i="142"/>
  <c r="N7" i="142"/>
  <c r="M7" i="142"/>
  <c r="L7" i="142"/>
  <c r="K7" i="142"/>
  <c r="J7" i="142"/>
  <c r="I7" i="142"/>
  <c r="H7" i="142"/>
  <c r="G7" i="142"/>
  <c r="F7" i="142"/>
  <c r="E7" i="142"/>
  <c r="D7" i="142"/>
  <c r="S7" i="142" s="1"/>
  <c r="R6" i="142"/>
  <c r="Q6" i="142"/>
  <c r="P6" i="142"/>
  <c r="O6" i="142"/>
  <c r="N6" i="142"/>
  <c r="M6" i="142"/>
  <c r="L6" i="142"/>
  <c r="K6" i="142"/>
  <c r="J6" i="142"/>
  <c r="I6" i="142"/>
  <c r="H6" i="142"/>
  <c r="G6" i="142"/>
  <c r="F6" i="142"/>
  <c r="E6" i="142"/>
  <c r="D6" i="142"/>
  <c r="S6" i="142" s="1"/>
  <c r="S5" i="142"/>
  <c r="L59" i="141"/>
  <c r="D59" i="141"/>
  <c r="B59" i="141"/>
  <c r="M58" i="141"/>
  <c r="E58" i="141"/>
  <c r="E57" i="141" s="1"/>
  <c r="C58" i="141"/>
  <c r="N55" i="141"/>
  <c r="F55" i="141"/>
  <c r="N54" i="141"/>
  <c r="F54" i="141"/>
  <c r="N53" i="141"/>
  <c r="F53" i="141"/>
  <c r="N51" i="141"/>
  <c r="F51" i="141"/>
  <c r="R46" i="141"/>
  <c r="R59" i="141" s="1"/>
  <c r="Q46" i="141"/>
  <c r="Q59" i="141" s="1"/>
  <c r="P46" i="141"/>
  <c r="P59" i="141" s="1"/>
  <c r="O46" i="141"/>
  <c r="O59" i="141" s="1"/>
  <c r="N46" i="141"/>
  <c r="N59" i="141" s="1"/>
  <c r="M46" i="141"/>
  <c r="M59" i="141" s="1"/>
  <c r="L46" i="141"/>
  <c r="K46" i="141"/>
  <c r="K59" i="141" s="1"/>
  <c r="J46" i="141"/>
  <c r="J59" i="141" s="1"/>
  <c r="I46" i="141"/>
  <c r="I59" i="141" s="1"/>
  <c r="H46" i="141"/>
  <c r="H59" i="141" s="1"/>
  <c r="G46" i="141"/>
  <c r="G59" i="141" s="1"/>
  <c r="F46" i="141"/>
  <c r="F59" i="141" s="1"/>
  <c r="E46" i="141"/>
  <c r="E59" i="141" s="1"/>
  <c r="D46" i="141"/>
  <c r="S46" i="141" s="1"/>
  <c r="R45" i="141"/>
  <c r="R58" i="141" s="1"/>
  <c r="Q45" i="141"/>
  <c r="Q58" i="141" s="1"/>
  <c r="P45" i="141"/>
  <c r="P58" i="141" s="1"/>
  <c r="P57" i="141" s="1"/>
  <c r="O45" i="141"/>
  <c r="O58" i="141" s="1"/>
  <c r="N45" i="141"/>
  <c r="N58" i="141" s="1"/>
  <c r="N57" i="141" s="1"/>
  <c r="M45" i="141"/>
  <c r="L45" i="141"/>
  <c r="L58" i="141" s="1"/>
  <c r="L57" i="141" s="1"/>
  <c r="K45" i="141"/>
  <c r="K58" i="141" s="1"/>
  <c r="K57" i="141" s="1"/>
  <c r="J45" i="141"/>
  <c r="J58" i="141" s="1"/>
  <c r="I45" i="141"/>
  <c r="I58" i="141" s="1"/>
  <c r="H45" i="141"/>
  <c r="H58" i="141" s="1"/>
  <c r="H57" i="141" s="1"/>
  <c r="G45" i="141"/>
  <c r="G58" i="141" s="1"/>
  <c r="F45" i="141"/>
  <c r="F58" i="141" s="1"/>
  <c r="F57" i="141" s="1"/>
  <c r="E45" i="141"/>
  <c r="D45" i="141"/>
  <c r="D58" i="141" s="1"/>
  <c r="S42" i="141"/>
  <c r="S41" i="141"/>
  <c r="S40" i="141"/>
  <c r="S39" i="141"/>
  <c r="S38" i="141"/>
  <c r="S37" i="141"/>
  <c r="R36" i="141"/>
  <c r="Q36" i="141"/>
  <c r="P36" i="141"/>
  <c r="O36" i="141"/>
  <c r="N36" i="141"/>
  <c r="M36" i="141"/>
  <c r="L36" i="141"/>
  <c r="K36" i="141"/>
  <c r="J36" i="141"/>
  <c r="I36" i="141"/>
  <c r="H36" i="141"/>
  <c r="G36" i="141"/>
  <c r="F36" i="141"/>
  <c r="E36" i="141"/>
  <c r="D36" i="141"/>
  <c r="S36" i="141" s="1"/>
  <c r="S34" i="141"/>
  <c r="S33" i="141"/>
  <c r="S32" i="141"/>
  <c r="S31" i="141"/>
  <c r="S30" i="141"/>
  <c r="S29" i="141"/>
  <c r="R28" i="141"/>
  <c r="Q28" i="141"/>
  <c r="P28" i="141"/>
  <c r="O28" i="141"/>
  <c r="N28" i="141"/>
  <c r="M28" i="141"/>
  <c r="L28" i="141"/>
  <c r="K28" i="141"/>
  <c r="J28" i="141"/>
  <c r="I28" i="141"/>
  <c r="H28" i="141"/>
  <c r="G28" i="141"/>
  <c r="F28" i="141"/>
  <c r="E28" i="141"/>
  <c r="D28" i="141"/>
  <c r="S28" i="141" s="1"/>
  <c r="S26" i="141"/>
  <c r="S51" i="141" s="1"/>
  <c r="R26" i="141"/>
  <c r="R51" i="141" s="1"/>
  <c r="Q26" i="141"/>
  <c r="Q51" i="141" s="1"/>
  <c r="P26" i="141"/>
  <c r="P51" i="141" s="1"/>
  <c r="O26" i="141"/>
  <c r="O51" i="141" s="1"/>
  <c r="N26" i="141"/>
  <c r="M26" i="141"/>
  <c r="M51" i="141" s="1"/>
  <c r="L26" i="141"/>
  <c r="L51" i="141" s="1"/>
  <c r="K26" i="141"/>
  <c r="K51" i="141" s="1"/>
  <c r="J26" i="141"/>
  <c r="J51" i="141" s="1"/>
  <c r="I26" i="141"/>
  <c r="I51" i="141" s="1"/>
  <c r="H26" i="141"/>
  <c r="H51" i="141" s="1"/>
  <c r="G26" i="141"/>
  <c r="G51" i="141" s="1"/>
  <c r="F26" i="141"/>
  <c r="E26" i="141"/>
  <c r="E51" i="141" s="1"/>
  <c r="D26" i="141"/>
  <c r="D51" i="141" s="1"/>
  <c r="R22" i="141"/>
  <c r="R55" i="141" s="1"/>
  <c r="Q22" i="141"/>
  <c r="Q55" i="141" s="1"/>
  <c r="P22" i="141"/>
  <c r="P55" i="141" s="1"/>
  <c r="O22" i="141"/>
  <c r="O55" i="141" s="1"/>
  <c r="N22" i="141"/>
  <c r="M22" i="141"/>
  <c r="M55" i="141" s="1"/>
  <c r="L22" i="141"/>
  <c r="L55" i="141" s="1"/>
  <c r="K22" i="141"/>
  <c r="K55" i="141" s="1"/>
  <c r="J22" i="141"/>
  <c r="J55" i="141" s="1"/>
  <c r="I22" i="141"/>
  <c r="I55" i="141" s="1"/>
  <c r="H22" i="141"/>
  <c r="H55" i="141" s="1"/>
  <c r="G22" i="141"/>
  <c r="G55" i="141" s="1"/>
  <c r="F22" i="141"/>
  <c r="E22" i="141"/>
  <c r="E55" i="141" s="1"/>
  <c r="D22" i="141"/>
  <c r="D55" i="141" s="1"/>
  <c r="R21" i="141"/>
  <c r="R54" i="141" s="1"/>
  <c r="Q21" i="141"/>
  <c r="Q54" i="141" s="1"/>
  <c r="P21" i="141"/>
  <c r="P54" i="141" s="1"/>
  <c r="P53" i="141" s="1"/>
  <c r="O21" i="141"/>
  <c r="O54" i="141" s="1"/>
  <c r="N21" i="141"/>
  <c r="M21" i="141"/>
  <c r="M54" i="141" s="1"/>
  <c r="M53" i="141" s="1"/>
  <c r="L21" i="141"/>
  <c r="L54" i="141" s="1"/>
  <c r="K21" i="141"/>
  <c r="K54" i="141" s="1"/>
  <c r="K53" i="141" s="1"/>
  <c r="J21" i="141"/>
  <c r="J54" i="141" s="1"/>
  <c r="I21" i="141"/>
  <c r="I54" i="141" s="1"/>
  <c r="H21" i="141"/>
  <c r="H54" i="141" s="1"/>
  <c r="H53" i="141" s="1"/>
  <c r="G21" i="141"/>
  <c r="G54" i="141" s="1"/>
  <c r="F21" i="141"/>
  <c r="E21" i="141"/>
  <c r="E54" i="141" s="1"/>
  <c r="E53" i="141" s="1"/>
  <c r="D21" i="141"/>
  <c r="D54" i="141" s="1"/>
  <c r="S18" i="141"/>
  <c r="S17" i="141"/>
  <c r="S16" i="141"/>
  <c r="S15" i="141"/>
  <c r="S14" i="141"/>
  <c r="S13" i="141"/>
  <c r="R12" i="141"/>
  <c r="Q12" i="141"/>
  <c r="P12" i="141"/>
  <c r="O12" i="141"/>
  <c r="N12" i="141"/>
  <c r="M12" i="141"/>
  <c r="L12" i="141"/>
  <c r="K12" i="141"/>
  <c r="J12" i="141"/>
  <c r="I12" i="141"/>
  <c r="H12" i="141"/>
  <c r="G12" i="141"/>
  <c r="F12" i="141"/>
  <c r="E12" i="141"/>
  <c r="D12" i="141"/>
  <c r="S12" i="141" s="1"/>
  <c r="S10" i="141"/>
  <c r="S9" i="141"/>
  <c r="S8" i="141"/>
  <c r="S7" i="141"/>
  <c r="S6" i="141"/>
  <c r="S5" i="141"/>
  <c r="R4" i="141"/>
  <c r="Q4" i="141"/>
  <c r="P4" i="141"/>
  <c r="O4" i="141"/>
  <c r="N4" i="141"/>
  <c r="M4" i="141"/>
  <c r="L4" i="141"/>
  <c r="K4" i="141"/>
  <c r="J4" i="141"/>
  <c r="I4" i="141"/>
  <c r="H4" i="141"/>
  <c r="G4" i="141"/>
  <c r="F4" i="141"/>
  <c r="E4" i="141"/>
  <c r="D4" i="141"/>
  <c r="S4" i="141" s="1"/>
  <c r="S29" i="140"/>
  <c r="S30" i="140" s="1"/>
  <c r="R29" i="140"/>
  <c r="R30" i="140" s="1"/>
  <c r="Q29" i="140"/>
  <c r="Q30" i="140" s="1"/>
  <c r="P29" i="140"/>
  <c r="P30" i="140" s="1"/>
  <c r="O29" i="140"/>
  <c r="O30" i="140" s="1"/>
  <c r="N29" i="140"/>
  <c r="N30" i="140" s="1"/>
  <c r="M29" i="140"/>
  <c r="M30" i="140" s="1"/>
  <c r="L29" i="140"/>
  <c r="L30" i="140" s="1"/>
  <c r="K29" i="140"/>
  <c r="K30" i="140" s="1"/>
  <c r="J29" i="140"/>
  <c r="J30" i="140" s="1"/>
  <c r="I29" i="140"/>
  <c r="I30" i="140" s="1"/>
  <c r="H29" i="140"/>
  <c r="H30" i="140" s="1"/>
  <c r="G29" i="140"/>
  <c r="G30" i="140" s="1"/>
  <c r="F29" i="140"/>
  <c r="F30" i="140" s="1"/>
  <c r="E29" i="140"/>
  <c r="E30" i="140" s="1"/>
  <c r="D29" i="140"/>
  <c r="D30" i="140" s="1"/>
  <c r="S20" i="140"/>
  <c r="R20" i="140"/>
  <c r="Q20" i="140"/>
  <c r="P20" i="140"/>
  <c r="O20" i="140"/>
  <c r="N20" i="140"/>
  <c r="M20" i="140"/>
  <c r="L20" i="140"/>
  <c r="K20" i="140"/>
  <c r="J20" i="140"/>
  <c r="I20" i="140"/>
  <c r="H20" i="140"/>
  <c r="G20" i="140"/>
  <c r="F20" i="140"/>
  <c r="E20" i="140"/>
  <c r="D20" i="140"/>
  <c r="R15" i="140"/>
  <c r="Q15" i="140"/>
  <c r="P15" i="140"/>
  <c r="O15" i="140"/>
  <c r="N15" i="140"/>
  <c r="M15" i="140"/>
  <c r="L15" i="140"/>
  <c r="K15" i="140"/>
  <c r="J15" i="140"/>
  <c r="I15" i="140"/>
  <c r="H15" i="140"/>
  <c r="G15" i="140"/>
  <c r="F15" i="140"/>
  <c r="E15" i="140"/>
  <c r="D15" i="140"/>
  <c r="S14" i="140"/>
  <c r="S15" i="140" s="1"/>
  <c r="S13" i="140"/>
  <c r="S11" i="140"/>
  <c r="R11" i="140"/>
  <c r="Q11" i="140"/>
  <c r="P11" i="140"/>
  <c r="O11" i="140"/>
  <c r="N11" i="140"/>
  <c r="M11" i="140"/>
  <c r="L11" i="140"/>
  <c r="K11" i="140"/>
  <c r="J11" i="140"/>
  <c r="I11" i="140"/>
  <c r="H11" i="140"/>
  <c r="G11" i="140"/>
  <c r="F11" i="140"/>
  <c r="E11" i="140"/>
  <c r="D11" i="140"/>
  <c r="R6" i="140"/>
  <c r="Q6" i="140"/>
  <c r="P6" i="140"/>
  <c r="O6" i="140"/>
  <c r="N6" i="140"/>
  <c r="M6" i="140"/>
  <c r="L6" i="140"/>
  <c r="L7" i="140" s="1"/>
  <c r="K6" i="140"/>
  <c r="J6" i="140"/>
  <c r="I6" i="140"/>
  <c r="H6" i="140"/>
  <c r="G6" i="140"/>
  <c r="F6" i="140"/>
  <c r="E6" i="140"/>
  <c r="D6" i="140"/>
  <c r="D7" i="140" s="1"/>
  <c r="S5" i="140"/>
  <c r="S6" i="140" s="1"/>
  <c r="S7" i="140" s="1"/>
  <c r="S4" i="140"/>
  <c r="S114" i="139"/>
  <c r="R110" i="139"/>
  <c r="Q110" i="139"/>
  <c r="P110" i="139"/>
  <c r="O110" i="139"/>
  <c r="N110" i="139"/>
  <c r="M110" i="139"/>
  <c r="L110" i="139"/>
  <c r="K110" i="139"/>
  <c r="J110" i="139"/>
  <c r="I110" i="139"/>
  <c r="H110" i="139"/>
  <c r="G110" i="139"/>
  <c r="F110" i="139"/>
  <c r="S110" i="139" s="1"/>
  <c r="E110" i="139"/>
  <c r="D110" i="139"/>
  <c r="R109" i="139"/>
  <c r="Q109" i="139"/>
  <c r="P109" i="139"/>
  <c r="O109" i="139"/>
  <c r="N109" i="139"/>
  <c r="M109" i="139"/>
  <c r="L109" i="139"/>
  <c r="K109" i="139"/>
  <c r="J109" i="139"/>
  <c r="I109" i="139"/>
  <c r="H109" i="139"/>
  <c r="G109" i="139"/>
  <c r="F109" i="139"/>
  <c r="E109" i="139"/>
  <c r="D109" i="139"/>
  <c r="R108" i="139"/>
  <c r="Q108" i="139"/>
  <c r="P108" i="139"/>
  <c r="O108" i="139"/>
  <c r="N108" i="139"/>
  <c r="M108" i="139"/>
  <c r="L108" i="139"/>
  <c r="K108" i="139"/>
  <c r="J108" i="139"/>
  <c r="I108" i="139"/>
  <c r="H108" i="139"/>
  <c r="G108" i="139"/>
  <c r="F108" i="139"/>
  <c r="S108" i="139" s="1"/>
  <c r="E108" i="139"/>
  <c r="D108" i="139"/>
  <c r="S107" i="139"/>
  <c r="S106" i="139"/>
  <c r="S105" i="139"/>
  <c r="S104" i="139"/>
  <c r="S103" i="139"/>
  <c r="Q99" i="139"/>
  <c r="M99" i="139"/>
  <c r="K99" i="139"/>
  <c r="I99" i="139"/>
  <c r="E99" i="139"/>
  <c r="S100" i="139"/>
  <c r="R99" i="139"/>
  <c r="P99" i="139"/>
  <c r="O99" i="139"/>
  <c r="N99" i="139"/>
  <c r="L99" i="139"/>
  <c r="J99" i="139"/>
  <c r="H99" i="139"/>
  <c r="G99" i="139"/>
  <c r="F99" i="139"/>
  <c r="D99" i="139"/>
  <c r="S95" i="139"/>
  <c r="S94" i="139"/>
  <c r="S93" i="139"/>
  <c r="S92" i="139"/>
  <c r="S91" i="139"/>
  <c r="S90" i="139"/>
  <c r="S89" i="139"/>
  <c r="S88" i="139"/>
  <c r="S84" i="139"/>
  <c r="S83" i="139"/>
  <c r="S82" i="139"/>
  <c r="S81" i="139"/>
  <c r="S80" i="139"/>
  <c r="S79" i="139"/>
  <c r="R78" i="139"/>
  <c r="Q78" i="139"/>
  <c r="P78" i="139"/>
  <c r="O78" i="139"/>
  <c r="N78" i="139"/>
  <c r="M78" i="139"/>
  <c r="L78" i="139"/>
  <c r="K78" i="139"/>
  <c r="J78" i="139"/>
  <c r="I78" i="139"/>
  <c r="H78" i="139"/>
  <c r="G78" i="139"/>
  <c r="F78" i="139"/>
  <c r="E78" i="139"/>
  <c r="D78" i="139"/>
  <c r="S78" i="139" s="1"/>
  <c r="S77" i="139"/>
  <c r="S76" i="139"/>
  <c r="R75" i="139"/>
  <c r="Q75" i="139"/>
  <c r="P75" i="139"/>
  <c r="O75" i="139"/>
  <c r="N75" i="139"/>
  <c r="M75" i="139"/>
  <c r="L75" i="139"/>
  <c r="K75" i="139"/>
  <c r="J75" i="139"/>
  <c r="I75" i="139"/>
  <c r="H75" i="139"/>
  <c r="G75" i="139"/>
  <c r="F75" i="139"/>
  <c r="S75" i="139" s="1"/>
  <c r="E75" i="139"/>
  <c r="D75" i="139"/>
  <c r="S74" i="139"/>
  <c r="S73" i="139"/>
  <c r="R72" i="139"/>
  <c r="Q72" i="139"/>
  <c r="P72" i="139"/>
  <c r="O72" i="139"/>
  <c r="N72" i="139"/>
  <c r="M72" i="139"/>
  <c r="L72" i="139"/>
  <c r="K72" i="139"/>
  <c r="J72" i="139"/>
  <c r="I72" i="139"/>
  <c r="H72" i="139"/>
  <c r="G72" i="139"/>
  <c r="F72" i="139"/>
  <c r="E72" i="139"/>
  <c r="D72" i="139"/>
  <c r="S72" i="139" s="1"/>
  <c r="S70" i="139"/>
  <c r="R69" i="139"/>
  <c r="Q69" i="139"/>
  <c r="P69" i="139"/>
  <c r="O69" i="139"/>
  <c r="N69" i="139"/>
  <c r="M69" i="139"/>
  <c r="L69" i="139"/>
  <c r="K69" i="139"/>
  <c r="J69" i="139"/>
  <c r="I69" i="139"/>
  <c r="H69" i="139"/>
  <c r="G69" i="139"/>
  <c r="F69" i="139"/>
  <c r="E69" i="139"/>
  <c r="D69" i="139"/>
  <c r="S69" i="139" s="1"/>
  <c r="R65" i="139"/>
  <c r="Q65" i="139"/>
  <c r="N65" i="139"/>
  <c r="K65" i="139"/>
  <c r="J65" i="139"/>
  <c r="I65" i="139"/>
  <c r="F65" i="139"/>
  <c r="S67" i="139"/>
  <c r="S71" i="139" s="1"/>
  <c r="S66" i="139"/>
  <c r="P65" i="139"/>
  <c r="O65" i="139"/>
  <c r="M65" i="139"/>
  <c r="L65" i="139"/>
  <c r="H65" i="139"/>
  <c r="G65" i="139"/>
  <c r="E65" i="139"/>
  <c r="D65" i="139"/>
  <c r="S64" i="139"/>
  <c r="S63" i="139"/>
  <c r="P60" i="139"/>
  <c r="N60" i="139"/>
  <c r="L60" i="139"/>
  <c r="H60" i="139"/>
  <c r="F60" i="139"/>
  <c r="D60" i="139"/>
  <c r="S61" i="139"/>
  <c r="R60" i="139"/>
  <c r="Q60" i="139"/>
  <c r="O60" i="139"/>
  <c r="M60" i="139"/>
  <c r="K60" i="139"/>
  <c r="J60" i="139"/>
  <c r="I60" i="139"/>
  <c r="G60" i="139"/>
  <c r="E60" i="139"/>
  <c r="S59" i="139"/>
  <c r="S58" i="139"/>
  <c r="S57" i="139"/>
  <c r="S53" i="139"/>
  <c r="S52" i="139"/>
  <c r="S51" i="139"/>
  <c r="P48" i="139"/>
  <c r="N48" i="139"/>
  <c r="L48" i="139"/>
  <c r="H48" i="139"/>
  <c r="F48" i="139"/>
  <c r="D48" i="139"/>
  <c r="S49" i="139"/>
  <c r="R48" i="139"/>
  <c r="Q48" i="139"/>
  <c r="O48" i="139"/>
  <c r="M48" i="139"/>
  <c r="K48" i="139"/>
  <c r="J48" i="139"/>
  <c r="I48" i="139"/>
  <c r="G48" i="139"/>
  <c r="E48" i="139"/>
  <c r="S47" i="139"/>
  <c r="S46" i="139"/>
  <c r="S45" i="139"/>
  <c r="S44" i="139"/>
  <c r="S40" i="139"/>
  <c r="S36" i="139"/>
  <c r="S35" i="139"/>
  <c r="S34" i="139"/>
  <c r="S33" i="139"/>
  <c r="S32" i="139"/>
  <c r="S31" i="139"/>
  <c r="S30" i="139"/>
  <c r="O27" i="139"/>
  <c r="M27" i="139"/>
  <c r="K27" i="139"/>
  <c r="G27" i="139"/>
  <c r="E27" i="139"/>
  <c r="S28" i="139"/>
  <c r="R27" i="139"/>
  <c r="Q27" i="139"/>
  <c r="P27" i="139"/>
  <c r="N27" i="139"/>
  <c r="L27" i="139"/>
  <c r="J27" i="139"/>
  <c r="I27" i="139"/>
  <c r="H27" i="139"/>
  <c r="F27" i="139"/>
  <c r="D27" i="139"/>
  <c r="S26" i="139"/>
  <c r="S25" i="139"/>
  <c r="S24" i="139"/>
  <c r="U21" i="139"/>
  <c r="S16" i="139"/>
  <c r="S15" i="139"/>
  <c r="A12" i="139"/>
  <c r="U12" i="139" s="1"/>
  <c r="S11" i="139"/>
  <c r="S10" i="139"/>
  <c r="Q7" i="139"/>
  <c r="O7" i="139"/>
  <c r="M7" i="139"/>
  <c r="I7" i="139"/>
  <c r="G7" i="139"/>
  <c r="E7" i="139"/>
  <c r="S5" i="139"/>
  <c r="N7" i="139" s="1"/>
  <c r="O7" i="138"/>
  <c r="G7" i="138"/>
  <c r="N7" i="138"/>
  <c r="F7" i="138"/>
  <c r="R7" i="138"/>
  <c r="Q7" i="138"/>
  <c r="P7" i="138"/>
  <c r="J7" i="138"/>
  <c r="I7" i="138"/>
  <c r="H7" i="138"/>
  <c r="M7" i="138"/>
  <c r="R90" i="137"/>
  <c r="Q90" i="137"/>
  <c r="P90" i="137"/>
  <c r="O90" i="137"/>
  <c r="N90" i="137"/>
  <c r="M90" i="137"/>
  <c r="L90" i="137"/>
  <c r="K90" i="137"/>
  <c r="J90" i="137"/>
  <c r="I90" i="137"/>
  <c r="H90" i="137"/>
  <c r="G90" i="137"/>
  <c r="F90" i="137"/>
  <c r="E90" i="137"/>
  <c r="D90" i="137"/>
  <c r="S89" i="137"/>
  <c r="S90" i="137" s="1"/>
  <c r="R86" i="137"/>
  <c r="Q86" i="137"/>
  <c r="P86" i="137"/>
  <c r="O86" i="137"/>
  <c r="N86" i="137"/>
  <c r="M86" i="137"/>
  <c r="L86" i="137"/>
  <c r="K86" i="137"/>
  <c r="J86" i="137"/>
  <c r="I86" i="137"/>
  <c r="H86" i="137"/>
  <c r="G86" i="137"/>
  <c r="F86" i="137"/>
  <c r="E86" i="137"/>
  <c r="D86" i="137"/>
  <c r="S85" i="137"/>
  <c r="S86" i="137" s="1"/>
  <c r="R82" i="137"/>
  <c r="Q82" i="137"/>
  <c r="P82" i="137"/>
  <c r="O82" i="137"/>
  <c r="N82" i="137"/>
  <c r="M82" i="137"/>
  <c r="L82" i="137"/>
  <c r="K82" i="137"/>
  <c r="J82" i="137"/>
  <c r="I82" i="137"/>
  <c r="H82" i="137"/>
  <c r="G82" i="137"/>
  <c r="F82" i="137"/>
  <c r="E82" i="137"/>
  <c r="D82" i="137"/>
  <c r="S81" i="137"/>
  <c r="S82" i="137" s="1"/>
  <c r="S77" i="137"/>
  <c r="S76" i="137"/>
  <c r="S75" i="137"/>
  <c r="S74" i="137"/>
  <c r="S73" i="137"/>
  <c r="S71" i="137"/>
  <c r="S70" i="137"/>
  <c r="S69" i="137"/>
  <c r="S66" i="137"/>
  <c r="S62" i="137"/>
  <c r="S61" i="137"/>
  <c r="S60" i="137"/>
  <c r="S59" i="137"/>
  <c r="S57" i="137"/>
  <c r="F56" i="137"/>
  <c r="S56" i="137" s="1"/>
  <c r="S55" i="137"/>
  <c r="S54" i="137"/>
  <c r="S53" i="137"/>
  <c r="S52" i="137"/>
  <c r="S51" i="137"/>
  <c r="S50" i="137"/>
  <c r="S49" i="137"/>
  <c r="S48" i="137"/>
  <c r="R45" i="137"/>
  <c r="Q45" i="137"/>
  <c r="P45" i="137"/>
  <c r="O45" i="137"/>
  <c r="N45" i="137"/>
  <c r="M45" i="137"/>
  <c r="L45" i="137"/>
  <c r="K45" i="137"/>
  <c r="J45" i="137"/>
  <c r="I45" i="137"/>
  <c r="H45" i="137"/>
  <c r="G45" i="137"/>
  <c r="F45" i="137"/>
  <c r="E45" i="137"/>
  <c r="D45" i="137"/>
  <c r="S44" i="137"/>
  <c r="S43" i="137"/>
  <c r="S42" i="137"/>
  <c r="S41" i="137"/>
  <c r="S40" i="137"/>
  <c r="S39" i="137"/>
  <c r="S38" i="137"/>
  <c r="S37" i="137"/>
  <c r="S36" i="137"/>
  <c r="S35" i="137"/>
  <c r="S34" i="137"/>
  <c r="S33" i="137"/>
  <c r="S32" i="137"/>
  <c r="S31" i="137"/>
  <c r="S45" i="137" s="1"/>
  <c r="R28" i="137"/>
  <c r="Q28" i="137"/>
  <c r="P28" i="137"/>
  <c r="O28" i="137"/>
  <c r="N28" i="137"/>
  <c r="M28" i="137"/>
  <c r="L28" i="137"/>
  <c r="K28" i="137"/>
  <c r="J28" i="137"/>
  <c r="I28" i="137"/>
  <c r="H28" i="137"/>
  <c r="G28" i="137"/>
  <c r="F28" i="137"/>
  <c r="E28" i="137"/>
  <c r="D28" i="137"/>
  <c r="S27" i="137"/>
  <c r="S28" i="137" s="1"/>
  <c r="S26" i="137"/>
  <c r="R23" i="137"/>
  <c r="R20" i="135" s="1"/>
  <c r="Q23" i="137"/>
  <c r="Q20" i="135" s="1"/>
  <c r="P23" i="137"/>
  <c r="N23" i="137"/>
  <c r="N20" i="135" s="1"/>
  <c r="M23" i="137"/>
  <c r="M20" i="135" s="1"/>
  <c r="L23" i="137"/>
  <c r="J23" i="137"/>
  <c r="J20" i="135" s="1"/>
  <c r="I23" i="137"/>
  <c r="I20" i="135" s="1"/>
  <c r="H23" i="137"/>
  <c r="G23" i="137"/>
  <c r="G20" i="135" s="1"/>
  <c r="F23" i="137"/>
  <c r="F20" i="135" s="1"/>
  <c r="E23" i="137"/>
  <c r="E20" i="135" s="1"/>
  <c r="D23" i="137"/>
  <c r="S20" i="137"/>
  <c r="S19" i="137"/>
  <c r="S18" i="137"/>
  <c r="S17" i="137"/>
  <c r="S16" i="137"/>
  <c r="R13" i="137"/>
  <c r="Q13" i="137"/>
  <c r="P13" i="137"/>
  <c r="O13" i="137"/>
  <c r="N13" i="137"/>
  <c r="M13" i="137"/>
  <c r="L13" i="137"/>
  <c r="K13" i="137"/>
  <c r="J13" i="137"/>
  <c r="I13" i="137"/>
  <c r="H13" i="137"/>
  <c r="G13" i="137"/>
  <c r="F13" i="137"/>
  <c r="E13" i="137"/>
  <c r="D13" i="137"/>
  <c r="S12" i="137"/>
  <c r="S11" i="137"/>
  <c r="S10" i="137"/>
  <c r="S9" i="137"/>
  <c r="S13" i="137" s="1"/>
  <c r="M170" i="136"/>
  <c r="E170" i="136"/>
  <c r="D170" i="136"/>
  <c r="R170" i="136"/>
  <c r="Q170" i="136"/>
  <c r="P170" i="136"/>
  <c r="O170" i="136"/>
  <c r="N170" i="136"/>
  <c r="L170" i="136"/>
  <c r="K170" i="136"/>
  <c r="J170" i="136"/>
  <c r="I170" i="136"/>
  <c r="H170" i="136"/>
  <c r="G170" i="136"/>
  <c r="F170" i="136"/>
  <c r="S170" i="136"/>
  <c r="S161" i="136"/>
  <c r="S152" i="136"/>
  <c r="S143" i="136"/>
  <c r="S134" i="136"/>
  <c r="S125" i="136"/>
  <c r="S116" i="136"/>
  <c r="Q107" i="136"/>
  <c r="P107" i="136"/>
  <c r="P39" i="135" s="1"/>
  <c r="K107" i="136"/>
  <c r="K39" i="135" s="1"/>
  <c r="I107" i="136"/>
  <c r="I39" i="135" s="1"/>
  <c r="H107" i="136"/>
  <c r="H39" i="135" s="1"/>
  <c r="S107" i="136"/>
  <c r="R107" i="136"/>
  <c r="R39" i="135" s="1"/>
  <c r="O107" i="136"/>
  <c r="N107" i="136"/>
  <c r="N39" i="135" s="1"/>
  <c r="M107" i="136"/>
  <c r="M39" i="135" s="1"/>
  <c r="J107" i="136"/>
  <c r="J39" i="135" s="1"/>
  <c r="G107" i="136"/>
  <c r="G39" i="135" s="1"/>
  <c r="F107" i="136"/>
  <c r="F39" i="135" s="1"/>
  <c r="E107" i="136"/>
  <c r="E39" i="135" s="1"/>
  <c r="R98" i="136"/>
  <c r="R106" i="136" s="1"/>
  <c r="M98" i="136"/>
  <c r="M106" i="136" s="1"/>
  <c r="K98" i="136"/>
  <c r="K106" i="136" s="1"/>
  <c r="J98" i="136"/>
  <c r="J106" i="136" s="1"/>
  <c r="E98" i="136"/>
  <c r="E106" i="136" s="1"/>
  <c r="S98" i="136"/>
  <c r="Q98" i="136"/>
  <c r="Q106" i="136" s="1"/>
  <c r="P98" i="136"/>
  <c r="P106" i="136" s="1"/>
  <c r="L98" i="136"/>
  <c r="L106" i="136" s="1"/>
  <c r="I98" i="136"/>
  <c r="I106" i="136" s="1"/>
  <c r="H98" i="136"/>
  <c r="H106" i="136" s="1"/>
  <c r="D98" i="136"/>
  <c r="D106" i="136" s="1"/>
  <c r="A96" i="136"/>
  <c r="A114" i="136" s="1"/>
  <c r="A132" i="136" s="1"/>
  <c r="A150" i="136" s="1"/>
  <c r="R89" i="136"/>
  <c r="R33" i="135" s="1"/>
  <c r="O89" i="136"/>
  <c r="N89" i="136"/>
  <c r="N33" i="135" s="1"/>
  <c r="M89" i="136"/>
  <c r="M33" i="135" s="1"/>
  <c r="K89" i="136"/>
  <c r="K33" i="135" s="1"/>
  <c r="J89" i="136"/>
  <c r="J33" i="135" s="1"/>
  <c r="F89" i="136"/>
  <c r="F33" i="135" s="1"/>
  <c r="E89" i="136"/>
  <c r="E33" i="135" s="1"/>
  <c r="S89" i="136"/>
  <c r="Q89" i="136"/>
  <c r="Q33" i="135" s="1"/>
  <c r="P89" i="136"/>
  <c r="L89" i="136"/>
  <c r="I89" i="136"/>
  <c r="I33" i="135" s="1"/>
  <c r="H89" i="136"/>
  <c r="H33" i="135" s="1"/>
  <c r="G89" i="136"/>
  <c r="G33" i="135" s="1"/>
  <c r="D89" i="136"/>
  <c r="D33" i="135" s="1"/>
  <c r="Q80" i="136"/>
  <c r="Q88" i="136" s="1"/>
  <c r="I80" i="136"/>
  <c r="I88" i="136" s="1"/>
  <c r="O80" i="136"/>
  <c r="O88" i="136" s="1"/>
  <c r="L80" i="136"/>
  <c r="L88" i="136" s="1"/>
  <c r="G80" i="136"/>
  <c r="G88" i="136" s="1"/>
  <c r="D80" i="136"/>
  <c r="D88" i="136" s="1"/>
  <c r="S80" i="136"/>
  <c r="R80" i="136"/>
  <c r="R88" i="136" s="1"/>
  <c r="N80" i="136"/>
  <c r="N88" i="136" s="1"/>
  <c r="M80" i="136"/>
  <c r="M88" i="136" s="1"/>
  <c r="K80" i="136"/>
  <c r="K88" i="136" s="1"/>
  <c r="J80" i="136"/>
  <c r="J88" i="136" s="1"/>
  <c r="F80" i="136"/>
  <c r="F88" i="136" s="1"/>
  <c r="E80" i="136"/>
  <c r="E88" i="136" s="1"/>
  <c r="A79" i="136"/>
  <c r="A97" i="136" s="1"/>
  <c r="A115" i="136" s="1"/>
  <c r="A133" i="136" s="1"/>
  <c r="A151" i="136" s="1"/>
  <c r="A78" i="136"/>
  <c r="A73" i="136"/>
  <c r="A91" i="136" s="1"/>
  <c r="A109" i="136" s="1"/>
  <c r="A127" i="136" s="1"/>
  <c r="A145" i="136" s="1"/>
  <c r="A163" i="136" s="1"/>
  <c r="A170" i="136" s="1"/>
  <c r="R71" i="136"/>
  <c r="R27" i="135" s="1"/>
  <c r="N71" i="136"/>
  <c r="N27" i="135" s="1"/>
  <c r="K71" i="136"/>
  <c r="K27" i="135" s="1"/>
  <c r="J71" i="136"/>
  <c r="J27" i="135" s="1"/>
  <c r="F71" i="136"/>
  <c r="F27" i="135" s="1"/>
  <c r="A72" i="136"/>
  <c r="A90" i="136" s="1"/>
  <c r="A108" i="136" s="1"/>
  <c r="A126" i="136" s="1"/>
  <c r="A144" i="136" s="1"/>
  <c r="A162" i="136" s="1"/>
  <c r="S71" i="136"/>
  <c r="Q71" i="136"/>
  <c r="Q27" i="135" s="1"/>
  <c r="P71" i="136"/>
  <c r="P27" i="135" s="1"/>
  <c r="M71" i="136"/>
  <c r="M27" i="135" s="1"/>
  <c r="L71" i="136"/>
  <c r="L27" i="135" s="1"/>
  <c r="I71" i="136"/>
  <c r="I27" i="135" s="1"/>
  <c r="H71" i="136"/>
  <c r="H27" i="135" s="1"/>
  <c r="E71" i="136"/>
  <c r="E27" i="135" s="1"/>
  <c r="D71" i="136"/>
  <c r="D27" i="135" s="1"/>
  <c r="A71" i="136"/>
  <c r="A89" i="136" s="1"/>
  <c r="A107" i="136" s="1"/>
  <c r="A125" i="136" s="1"/>
  <c r="A143" i="136" s="1"/>
  <c r="A161" i="136" s="1"/>
  <c r="A70" i="136"/>
  <c r="A88" i="136" s="1"/>
  <c r="A106" i="136" s="1"/>
  <c r="A124" i="136" s="1"/>
  <c r="A142" i="136" s="1"/>
  <c r="A160" i="136" s="1"/>
  <c r="A69" i="136"/>
  <c r="A87" i="136" s="1"/>
  <c r="A105" i="136" s="1"/>
  <c r="A123" i="136" s="1"/>
  <c r="A141" i="136" s="1"/>
  <c r="A159" i="136" s="1"/>
  <c r="A68" i="136"/>
  <c r="A86" i="136" s="1"/>
  <c r="A104" i="136" s="1"/>
  <c r="A122" i="136" s="1"/>
  <c r="A140" i="136" s="1"/>
  <c r="A158" i="136" s="1"/>
  <c r="A67" i="136"/>
  <c r="A85" i="136" s="1"/>
  <c r="A103" i="136" s="1"/>
  <c r="A121" i="136" s="1"/>
  <c r="A139" i="136" s="1"/>
  <c r="A157" i="136" s="1"/>
  <c r="A66" i="136"/>
  <c r="A84" i="136" s="1"/>
  <c r="A102" i="136" s="1"/>
  <c r="A120" i="136" s="1"/>
  <c r="A138" i="136" s="1"/>
  <c r="A156" i="136" s="1"/>
  <c r="A65" i="136"/>
  <c r="A83" i="136" s="1"/>
  <c r="A101" i="136" s="1"/>
  <c r="A119" i="136" s="1"/>
  <c r="A137" i="136" s="1"/>
  <c r="A155" i="136" s="1"/>
  <c r="A64" i="136"/>
  <c r="A82" i="136" s="1"/>
  <c r="A100" i="136" s="1"/>
  <c r="A118" i="136" s="1"/>
  <c r="A136" i="136" s="1"/>
  <c r="A154" i="136" s="1"/>
  <c r="Q62" i="136"/>
  <c r="Q70" i="136" s="1"/>
  <c r="P62" i="136"/>
  <c r="P70" i="136" s="1"/>
  <c r="L62" i="136"/>
  <c r="L70" i="136" s="1"/>
  <c r="J62" i="136"/>
  <c r="J70" i="136" s="1"/>
  <c r="I62" i="136"/>
  <c r="I70" i="136" s="1"/>
  <c r="H62" i="136"/>
  <c r="H70" i="136" s="1"/>
  <c r="D62" i="136"/>
  <c r="D70" i="136" s="1"/>
  <c r="A63" i="136"/>
  <c r="A81" i="136" s="1"/>
  <c r="A99" i="136" s="1"/>
  <c r="A117" i="136" s="1"/>
  <c r="A135" i="136" s="1"/>
  <c r="A153" i="136" s="1"/>
  <c r="S62" i="136"/>
  <c r="R62" i="136"/>
  <c r="R70" i="136" s="1"/>
  <c r="O62" i="136"/>
  <c r="O70" i="136" s="1"/>
  <c r="N62" i="136"/>
  <c r="N70" i="136" s="1"/>
  <c r="M62" i="136"/>
  <c r="M70" i="136" s="1"/>
  <c r="K62" i="136"/>
  <c r="K70" i="136" s="1"/>
  <c r="G62" i="136"/>
  <c r="G70" i="136" s="1"/>
  <c r="F62" i="136"/>
  <c r="F70" i="136" s="1"/>
  <c r="E62" i="136"/>
  <c r="E70" i="136" s="1"/>
  <c r="A62" i="136"/>
  <c r="A80" i="136" s="1"/>
  <c r="A98" i="136" s="1"/>
  <c r="A116" i="136" s="1"/>
  <c r="A134" i="136" s="1"/>
  <c r="A152" i="136" s="1"/>
  <c r="A61" i="136"/>
  <c r="M7" i="136"/>
  <c r="E7" i="136"/>
  <c r="D7" i="136"/>
  <c r="A60" i="136"/>
  <c r="A59" i="136"/>
  <c r="A77" i="136" s="1"/>
  <c r="A95" i="136" s="1"/>
  <c r="A113" i="136" s="1"/>
  <c r="A131" i="136" s="1"/>
  <c r="A149" i="136" s="1"/>
  <c r="A58" i="136"/>
  <c r="A76" i="136" s="1"/>
  <c r="A94" i="136" s="1"/>
  <c r="A112" i="136" s="1"/>
  <c r="A130" i="136" s="1"/>
  <c r="A148" i="136" s="1"/>
  <c r="A168" i="136" s="1"/>
  <c r="A55" i="136"/>
  <c r="Q53" i="136"/>
  <c r="Q21" i="135" s="1"/>
  <c r="O53" i="136"/>
  <c r="O21" i="135" s="1"/>
  <c r="K53" i="136"/>
  <c r="K21" i="135" s="1"/>
  <c r="I53" i="136"/>
  <c r="I21" i="135" s="1"/>
  <c r="G53" i="136"/>
  <c r="G21" i="135" s="1"/>
  <c r="A54" i="136"/>
  <c r="S53" i="136"/>
  <c r="R53" i="136"/>
  <c r="P53" i="136"/>
  <c r="P21" i="135" s="1"/>
  <c r="N53" i="136"/>
  <c r="N21" i="135" s="1"/>
  <c r="M53" i="136"/>
  <c r="M21" i="135" s="1"/>
  <c r="L53" i="136"/>
  <c r="L21" i="135" s="1"/>
  <c r="J53" i="136"/>
  <c r="J21" i="135" s="1"/>
  <c r="H53" i="136"/>
  <c r="H21" i="135" s="1"/>
  <c r="F53" i="136"/>
  <c r="F21" i="135" s="1"/>
  <c r="E53" i="136"/>
  <c r="E21" i="135" s="1"/>
  <c r="D53" i="136"/>
  <c r="D21" i="135" s="1"/>
  <c r="A53" i="136"/>
  <c r="A52" i="136"/>
  <c r="M44" i="136"/>
  <c r="M52" i="136" s="1"/>
  <c r="J44" i="136"/>
  <c r="J52" i="136" s="1"/>
  <c r="I44" i="136"/>
  <c r="I52" i="136" s="1"/>
  <c r="H44" i="136"/>
  <c r="H52" i="136" s="1"/>
  <c r="E44" i="136"/>
  <c r="E52" i="136" s="1"/>
  <c r="A50" i="136"/>
  <c r="A49" i="136"/>
  <c r="A48" i="136"/>
  <c r="A47" i="136"/>
  <c r="A46" i="136"/>
  <c r="A45" i="136"/>
  <c r="S44" i="136"/>
  <c r="R44" i="136"/>
  <c r="R52" i="136" s="1"/>
  <c r="Q44" i="136"/>
  <c r="Q52" i="136" s="1"/>
  <c r="P44" i="136"/>
  <c r="P52" i="136" s="1"/>
  <c r="O44" i="136"/>
  <c r="O52" i="136" s="1"/>
  <c r="A44" i="136"/>
  <c r="A43" i="136"/>
  <c r="S38" i="136"/>
  <c r="S29" i="136"/>
  <c r="A20" i="136"/>
  <c r="A19" i="136"/>
  <c r="A18" i="136"/>
  <c r="A17" i="136"/>
  <c r="A16" i="136"/>
  <c r="A15" i="136"/>
  <c r="A14" i="136"/>
  <c r="A13" i="136"/>
  <c r="A12" i="136"/>
  <c r="A11" i="136"/>
  <c r="A10" i="136"/>
  <c r="A9" i="136"/>
  <c r="A8" i="136"/>
  <c r="L7" i="136"/>
  <c r="A7" i="136"/>
  <c r="A6" i="136"/>
  <c r="R5" i="136"/>
  <c r="Q5" i="136"/>
  <c r="O5" i="136"/>
  <c r="L5" i="136"/>
  <c r="K5" i="136"/>
  <c r="J5" i="136"/>
  <c r="I5" i="136"/>
  <c r="G5" i="136"/>
  <c r="D5" i="136"/>
  <c r="A5" i="136"/>
  <c r="N64" i="135"/>
  <c r="L64" i="135"/>
  <c r="H64" i="135"/>
  <c r="F64" i="135"/>
  <c r="D64" i="135"/>
  <c r="S64" i="135"/>
  <c r="R64" i="135"/>
  <c r="Q64" i="135"/>
  <c r="P64" i="135"/>
  <c r="O64" i="135"/>
  <c r="M64" i="135"/>
  <c r="K64" i="135"/>
  <c r="J64" i="135"/>
  <c r="I64" i="135"/>
  <c r="G64" i="135"/>
  <c r="E64" i="135"/>
  <c r="S56" i="135"/>
  <c r="S50" i="135"/>
  <c r="AK37" i="135"/>
  <c r="S32" i="135"/>
  <c r="S26" i="135"/>
  <c r="A26" i="135"/>
  <c r="A32" i="135" s="1"/>
  <c r="A38" i="135" s="1"/>
  <c r="A44" i="135" s="1"/>
  <c r="A50" i="135" s="1"/>
  <c r="A56" i="135" s="1"/>
  <c r="A63" i="135" s="1"/>
  <c r="A22" i="135"/>
  <c r="A28" i="135" s="1"/>
  <c r="A34" i="135" s="1"/>
  <c r="A40" i="135" s="1"/>
  <c r="A46" i="135" s="1"/>
  <c r="A52" i="135" s="1"/>
  <c r="A58" i="135" s="1"/>
  <c r="A64" i="135" s="1"/>
  <c r="A21" i="135"/>
  <c r="A27" i="135" s="1"/>
  <c r="A33" i="135" s="1"/>
  <c r="A39" i="135" s="1"/>
  <c r="A45" i="135" s="1"/>
  <c r="A51" i="135" s="1"/>
  <c r="A57" i="135" s="1"/>
  <c r="A20" i="135"/>
  <c r="A19" i="135"/>
  <c r="A25" i="135" s="1"/>
  <c r="A31" i="135" s="1"/>
  <c r="A37" i="135" s="1"/>
  <c r="A43" i="135" s="1"/>
  <c r="A49" i="135" s="1"/>
  <c r="A55" i="135" s="1"/>
  <c r="A7" i="135"/>
  <c r="A6" i="135"/>
  <c r="A5" i="135"/>
  <c r="B76" i="134"/>
  <c r="A76" i="134"/>
  <c r="B75" i="134"/>
  <c r="B70" i="134"/>
  <c r="A66" i="134"/>
  <c r="B64" i="134"/>
  <c r="B66" i="134" s="1"/>
  <c r="B77" i="134" s="1"/>
  <c r="B55" i="134"/>
  <c r="B49" i="134"/>
  <c r="B40" i="134"/>
  <c r="B41" i="134" s="1"/>
  <c r="B56" i="134" s="1"/>
  <c r="B32" i="134"/>
  <c r="B34" i="134" s="1"/>
  <c r="B16" i="134"/>
  <c r="B7" i="134"/>
  <c r="B8" i="134" s="1"/>
  <c r="E14" i="133"/>
  <c r="D14" i="133"/>
  <c r="G13" i="133"/>
  <c r="B13" i="133"/>
  <c r="G12" i="133"/>
  <c r="B12" i="133"/>
  <c r="G11" i="133"/>
  <c r="B11" i="133"/>
  <c r="G10" i="133"/>
  <c r="G9" i="133"/>
  <c r="B9" i="133"/>
  <c r="G8" i="133"/>
  <c r="B8" i="133"/>
  <c r="G7" i="133"/>
  <c r="B7" i="133"/>
  <c r="G6" i="133"/>
  <c r="G5" i="133"/>
  <c r="D15" i="27"/>
  <c r="P13" i="135" l="1"/>
  <c r="P36" i="136"/>
  <c r="P31" i="136"/>
  <c r="P34" i="136"/>
  <c r="P39" i="136"/>
  <c r="P38" i="136" s="1"/>
  <c r="P15" i="135" s="1"/>
  <c r="P16" i="135" s="1"/>
  <c r="P23" i="38" s="1"/>
  <c r="P30" i="136"/>
  <c r="P32" i="136"/>
  <c r="P33" i="136"/>
  <c r="P35" i="136"/>
  <c r="H13" i="135"/>
  <c r="H36" i="136"/>
  <c r="H31" i="136"/>
  <c r="H39" i="136"/>
  <c r="H38" i="136" s="1"/>
  <c r="H15" i="135" s="1"/>
  <c r="H16" i="135" s="1"/>
  <c r="H23" i="38" s="1"/>
  <c r="H30" i="136"/>
  <c r="H32" i="136"/>
  <c r="H33" i="136"/>
  <c r="H34" i="136"/>
  <c r="H35" i="136"/>
  <c r="I13" i="135"/>
  <c r="I39" i="136"/>
  <c r="I38" i="136" s="1"/>
  <c r="I15" i="135" s="1"/>
  <c r="I32" i="136"/>
  <c r="I30" i="136"/>
  <c r="I31" i="136"/>
  <c r="I33" i="136"/>
  <c r="I34" i="136"/>
  <c r="I35" i="136"/>
  <c r="I36" i="136"/>
  <c r="J13" i="135"/>
  <c r="J30" i="136"/>
  <c r="J33" i="136"/>
  <c r="J31" i="136"/>
  <c r="J32" i="136"/>
  <c r="J34" i="136"/>
  <c r="J35" i="136"/>
  <c r="J39" i="136"/>
  <c r="J38" i="136" s="1"/>
  <c r="J15" i="135" s="1"/>
  <c r="J36" i="136"/>
  <c r="Q13" i="135"/>
  <c r="Q16" i="135" s="1"/>
  <c r="Q23" i="38" s="1"/>
  <c r="Q39" i="136"/>
  <c r="Q38" i="136" s="1"/>
  <c r="Q15" i="135" s="1"/>
  <c r="Q32" i="136"/>
  <c r="Q35" i="136"/>
  <c r="Q30" i="136"/>
  <c r="Q31" i="136"/>
  <c r="Q33" i="136"/>
  <c r="Q34" i="136"/>
  <c r="Q36" i="136"/>
  <c r="F13" i="135"/>
  <c r="F34" i="136"/>
  <c r="F39" i="136"/>
  <c r="F38" i="136" s="1"/>
  <c r="F15" i="135" s="1"/>
  <c r="F16" i="135" s="1"/>
  <c r="F23" i="38" s="1"/>
  <c r="F32" i="136"/>
  <c r="F35" i="136"/>
  <c r="F36" i="136"/>
  <c r="F30" i="136"/>
  <c r="F31" i="136"/>
  <c r="F33" i="136"/>
  <c r="G13" i="135"/>
  <c r="G16" i="135" s="1"/>
  <c r="G23" i="38" s="1"/>
  <c r="G35" i="136"/>
  <c r="G30" i="136"/>
  <c r="G36" i="136"/>
  <c r="G39" i="136"/>
  <c r="G38" i="136" s="1"/>
  <c r="G15" i="135" s="1"/>
  <c r="G31" i="136"/>
  <c r="G32" i="136"/>
  <c r="G29" i="136" s="1"/>
  <c r="G37" i="136" s="1"/>
  <c r="G33" i="136"/>
  <c r="G34" i="136"/>
  <c r="O13" i="135"/>
  <c r="O16" i="135" s="1"/>
  <c r="O23" i="38" s="1"/>
  <c r="O35" i="136"/>
  <c r="O30" i="136"/>
  <c r="O33" i="136"/>
  <c r="O36" i="136"/>
  <c r="O39" i="136"/>
  <c r="O38" i="136" s="1"/>
  <c r="O15" i="135" s="1"/>
  <c r="O31" i="136"/>
  <c r="O32" i="136"/>
  <c r="O34" i="136"/>
  <c r="O29" i="136" s="1"/>
  <c r="O37" i="136" s="1"/>
  <c r="R13" i="135"/>
  <c r="R30" i="136"/>
  <c r="R33" i="136"/>
  <c r="R31" i="136"/>
  <c r="R32" i="136"/>
  <c r="R34" i="136"/>
  <c r="R35" i="136"/>
  <c r="R36" i="136"/>
  <c r="R39" i="136"/>
  <c r="R38" i="136" s="1"/>
  <c r="R15" i="135" s="1"/>
  <c r="M13" i="135"/>
  <c r="M33" i="136"/>
  <c r="M36" i="136"/>
  <c r="M34" i="136"/>
  <c r="M35" i="136"/>
  <c r="M39" i="136"/>
  <c r="M38" i="136" s="1"/>
  <c r="M15" i="135" s="1"/>
  <c r="M16" i="135" s="1"/>
  <c r="M23" i="38" s="1"/>
  <c r="M30" i="136"/>
  <c r="M29" i="136" s="1"/>
  <c r="M37" i="136" s="1"/>
  <c r="M31" i="136"/>
  <c r="M32" i="136"/>
  <c r="N13" i="135"/>
  <c r="N34" i="136"/>
  <c r="N39" i="136"/>
  <c r="N38" i="136" s="1"/>
  <c r="N15" i="135" s="1"/>
  <c r="N35" i="136"/>
  <c r="N36" i="136"/>
  <c r="N30" i="136"/>
  <c r="N29" i="136" s="1"/>
  <c r="N37" i="136" s="1"/>
  <c r="N31" i="136"/>
  <c r="N32" i="136"/>
  <c r="N33" i="136"/>
  <c r="AM96" i="139"/>
  <c r="L96" i="139"/>
  <c r="M80" i="138"/>
  <c r="M82" i="138" s="1"/>
  <c r="M72" i="137" s="1"/>
  <c r="E80" i="138"/>
  <c r="L80" i="138"/>
  <c r="L82" i="138" s="1"/>
  <c r="D80" i="138"/>
  <c r="D82" i="138" s="1"/>
  <c r="S80" i="138"/>
  <c r="K80" i="138"/>
  <c r="K82" i="138" s="1"/>
  <c r="R80" i="138"/>
  <c r="R82" i="138" s="1"/>
  <c r="J80" i="138"/>
  <c r="Q80" i="138"/>
  <c r="I80" i="138"/>
  <c r="F80" i="138"/>
  <c r="P80" i="138"/>
  <c r="P82" i="138" s="1"/>
  <c r="H80" i="138"/>
  <c r="H82" i="138" s="1"/>
  <c r="O80" i="138"/>
  <c r="O82" i="138" s="1"/>
  <c r="G80" i="138"/>
  <c r="G82" i="138" s="1"/>
  <c r="N80" i="138"/>
  <c r="S109" i="139"/>
  <c r="S92" i="138" s="1"/>
  <c r="E96" i="139"/>
  <c r="S33" i="135"/>
  <c r="S21" i="135"/>
  <c r="R16" i="135"/>
  <c r="R23" i="38" s="1"/>
  <c r="N16" i="135"/>
  <c r="N23" i="38" s="1"/>
  <c r="J16" i="135"/>
  <c r="J23" i="38" s="1"/>
  <c r="I16" i="135"/>
  <c r="I23" i="38" s="1"/>
  <c r="K44" i="136"/>
  <c r="K52" i="136" s="1"/>
  <c r="F44" i="136"/>
  <c r="F52" i="136" s="1"/>
  <c r="N44" i="136"/>
  <c r="N52" i="136" s="1"/>
  <c r="D44" i="136"/>
  <c r="D52" i="136" s="1"/>
  <c r="L44" i="136"/>
  <c r="L52" i="136" s="1"/>
  <c r="R55" i="136"/>
  <c r="I55" i="136"/>
  <c r="O16" i="138"/>
  <c r="G16" i="138"/>
  <c r="F16" i="138"/>
  <c r="M16" i="138"/>
  <c r="E16" i="138"/>
  <c r="L16" i="138"/>
  <c r="S16" i="138"/>
  <c r="K16" i="138"/>
  <c r="R16" i="138"/>
  <c r="J16" i="138"/>
  <c r="H16" i="138"/>
  <c r="N16" i="138"/>
  <c r="Q16" i="138"/>
  <c r="I16" i="138"/>
  <c r="P16" i="138"/>
  <c r="D16" i="138"/>
  <c r="M15" i="138"/>
  <c r="E15" i="138"/>
  <c r="L15" i="138"/>
  <c r="D15" i="138"/>
  <c r="S15" i="138"/>
  <c r="K15" i="138"/>
  <c r="P15" i="138"/>
  <c r="G15" i="138"/>
  <c r="N15" i="138"/>
  <c r="R15" i="138"/>
  <c r="J15" i="138"/>
  <c r="H15" i="138"/>
  <c r="O15" i="138"/>
  <c r="F15" i="138"/>
  <c r="Q15" i="138"/>
  <c r="I15" i="138"/>
  <c r="O11" i="138"/>
  <c r="G11" i="138"/>
  <c r="N11" i="138"/>
  <c r="F11" i="138"/>
  <c r="M11" i="138"/>
  <c r="E11" i="138"/>
  <c r="J11" i="138"/>
  <c r="P11" i="138"/>
  <c r="L11" i="138"/>
  <c r="D11" i="138"/>
  <c r="S11" i="138"/>
  <c r="K11" i="138"/>
  <c r="R11" i="138"/>
  <c r="Q11" i="138"/>
  <c r="I11" i="138"/>
  <c r="H11" i="138"/>
  <c r="O10" i="138"/>
  <c r="G10" i="138"/>
  <c r="N10" i="138"/>
  <c r="F10" i="138"/>
  <c r="M10" i="138"/>
  <c r="E10" i="138"/>
  <c r="D10" i="138"/>
  <c r="L10" i="138"/>
  <c r="H10" i="138"/>
  <c r="S10" i="138"/>
  <c r="K10" i="138"/>
  <c r="R10" i="138"/>
  <c r="J10" i="138"/>
  <c r="Q10" i="138"/>
  <c r="I10" i="138"/>
  <c r="P10" i="138"/>
  <c r="S65" i="139"/>
  <c r="M59" i="138" s="1"/>
  <c r="L67" i="137"/>
  <c r="S78" i="137"/>
  <c r="C10" i="133" s="1"/>
  <c r="B10" i="133" s="1"/>
  <c r="P20" i="135"/>
  <c r="L20" i="135"/>
  <c r="S21" i="137"/>
  <c r="S23" i="137" s="1"/>
  <c r="C6" i="133" s="1"/>
  <c r="H20" i="135"/>
  <c r="D20" i="135"/>
  <c r="S14" i="135"/>
  <c r="B5" i="133"/>
  <c r="D17" i="143"/>
  <c r="H9" i="143"/>
  <c r="H10" i="143" s="1"/>
  <c r="H17" i="143" s="1"/>
  <c r="P9" i="143"/>
  <c r="P10" i="143" s="1"/>
  <c r="P17" i="143" s="1"/>
  <c r="I9" i="143"/>
  <c r="I10" i="143" s="1"/>
  <c r="I17" i="143" s="1"/>
  <c r="Q9" i="143"/>
  <c r="Q10" i="143" s="1"/>
  <c r="Q17" i="143" s="1"/>
  <c r="J9" i="143"/>
  <c r="J10" i="143" s="1"/>
  <c r="J17" i="143" s="1"/>
  <c r="E28" i="142"/>
  <c r="M28" i="142"/>
  <c r="F28" i="142"/>
  <c r="N28" i="142"/>
  <c r="G28" i="142"/>
  <c r="O28" i="142"/>
  <c r="S12" i="142"/>
  <c r="S17" i="142" s="1"/>
  <c r="H28" i="142"/>
  <c r="P28" i="142"/>
  <c r="I28" i="142"/>
  <c r="Q28" i="142"/>
  <c r="J28" i="142"/>
  <c r="I53" i="141"/>
  <c r="Q53" i="141"/>
  <c r="I57" i="141"/>
  <c r="Q57" i="141"/>
  <c r="J53" i="141"/>
  <c r="R53" i="141"/>
  <c r="J57" i="141"/>
  <c r="R57" i="141"/>
  <c r="S55" i="141"/>
  <c r="D53" i="141"/>
  <c r="S54" i="141"/>
  <c r="S53" i="141" s="1"/>
  <c r="L53" i="141"/>
  <c r="S58" i="141"/>
  <c r="D57" i="141"/>
  <c r="M57" i="141"/>
  <c r="S59" i="141"/>
  <c r="G53" i="141"/>
  <c r="O53" i="141"/>
  <c r="G57" i="141"/>
  <c r="O57" i="141"/>
  <c r="S21" i="141"/>
  <c r="S22" i="141"/>
  <c r="S45" i="141"/>
  <c r="K16" i="140"/>
  <c r="E7" i="140"/>
  <c r="M7" i="140"/>
  <c r="D16" i="140"/>
  <c r="L16" i="140"/>
  <c r="F7" i="140"/>
  <c r="N7" i="140"/>
  <c r="E16" i="140"/>
  <c r="M16" i="140"/>
  <c r="G7" i="140"/>
  <c r="O7" i="140"/>
  <c r="F16" i="140"/>
  <c r="N16" i="140"/>
  <c r="H7" i="140"/>
  <c r="P7" i="140"/>
  <c r="G16" i="140"/>
  <c r="O16" i="140"/>
  <c r="I7" i="140"/>
  <c r="Q7" i="140"/>
  <c r="H16" i="140"/>
  <c r="P16" i="140"/>
  <c r="J7" i="140"/>
  <c r="R7" i="140"/>
  <c r="I16" i="140"/>
  <c r="Q16" i="140"/>
  <c r="K7" i="140"/>
  <c r="J16" i="140"/>
  <c r="R16" i="140"/>
  <c r="S99" i="139"/>
  <c r="C19" i="139"/>
  <c r="C10" i="139"/>
  <c r="S48" i="139"/>
  <c r="L54" i="139" s="1"/>
  <c r="S60" i="139"/>
  <c r="C15" i="139"/>
  <c r="H7" i="139"/>
  <c r="P7" i="139"/>
  <c r="F96" i="139"/>
  <c r="N96" i="139"/>
  <c r="G96" i="139"/>
  <c r="O96" i="139"/>
  <c r="J7" i="139"/>
  <c r="H96" i="139"/>
  <c r="P96" i="139"/>
  <c r="K7" i="139"/>
  <c r="I96" i="139"/>
  <c r="Q96" i="139"/>
  <c r="M96" i="139"/>
  <c r="D7" i="139"/>
  <c r="L7" i="139"/>
  <c r="S27" i="139"/>
  <c r="P37" i="139" s="1"/>
  <c r="P39" i="139" s="1"/>
  <c r="P37" i="138" s="1"/>
  <c r="P39" i="138" s="1"/>
  <c r="P25" i="135" s="1"/>
  <c r="P28" i="135" s="1"/>
  <c r="J96" i="139"/>
  <c r="R96" i="139"/>
  <c r="K96" i="139"/>
  <c r="F7" i="139"/>
  <c r="D96" i="139"/>
  <c r="F82" i="138"/>
  <c r="N82" i="138"/>
  <c r="K7" i="138"/>
  <c r="C70" i="138"/>
  <c r="I82" i="138"/>
  <c r="Q82" i="138"/>
  <c r="D7" i="138"/>
  <c r="L7" i="138"/>
  <c r="C71" i="138"/>
  <c r="J82" i="138"/>
  <c r="E7" i="138"/>
  <c r="E82" i="138"/>
  <c r="S63" i="137"/>
  <c r="K23" i="137"/>
  <c r="G98" i="136"/>
  <c r="G106" i="136" s="1"/>
  <c r="F5" i="136"/>
  <c r="N5" i="136"/>
  <c r="G44" i="136"/>
  <c r="E55" i="136"/>
  <c r="Q55" i="136"/>
  <c r="E5" i="136"/>
  <c r="M5" i="136"/>
  <c r="D107" i="136"/>
  <c r="D39" i="135" s="1"/>
  <c r="S39" i="135" s="1"/>
  <c r="L107" i="136"/>
  <c r="L39" i="135" s="1"/>
  <c r="O98" i="136"/>
  <c r="O106" i="136" s="1"/>
  <c r="P55" i="136"/>
  <c r="P5" i="136"/>
  <c r="H55" i="136"/>
  <c r="G71" i="136"/>
  <c r="G27" i="135" s="1"/>
  <c r="O71" i="136"/>
  <c r="O27" i="135" s="1"/>
  <c r="S27" i="135" s="1"/>
  <c r="O55" i="136"/>
  <c r="H5" i="136"/>
  <c r="H80" i="136"/>
  <c r="H88" i="136" s="1"/>
  <c r="P80" i="136"/>
  <c r="P88" i="136" s="1"/>
  <c r="I91" i="136"/>
  <c r="Q91" i="136"/>
  <c r="D73" i="136"/>
  <c r="L73" i="136"/>
  <c r="K91" i="136"/>
  <c r="J55" i="136"/>
  <c r="F98" i="136"/>
  <c r="F106" i="136" s="1"/>
  <c r="N98" i="136"/>
  <c r="N106" i="136" s="1"/>
  <c r="G91" i="136"/>
  <c r="O91" i="136"/>
  <c r="M55" i="136"/>
  <c r="E73" i="136"/>
  <c r="M73" i="136"/>
  <c r="F91" i="136"/>
  <c r="N91" i="136"/>
  <c r="L91" i="136"/>
  <c r="E109" i="136"/>
  <c r="E91" i="136"/>
  <c r="M91" i="136"/>
  <c r="K109" i="136"/>
  <c r="G7" i="136"/>
  <c r="O7" i="136"/>
  <c r="H7" i="136"/>
  <c r="P7" i="136"/>
  <c r="H73" i="136"/>
  <c r="P73" i="136"/>
  <c r="H109" i="136"/>
  <c r="P109" i="136"/>
  <c r="J91" i="136"/>
  <c r="R91" i="136"/>
  <c r="I109" i="136"/>
  <c r="Q109" i="136"/>
  <c r="K7" i="136"/>
  <c r="R109" i="136"/>
  <c r="J8" i="136"/>
  <c r="G14" i="133"/>
  <c r="F14" i="133"/>
  <c r="B34" i="21"/>
  <c r="F7" i="30" s="1"/>
  <c r="L13" i="135" l="1"/>
  <c r="L32" i="136"/>
  <c r="L35" i="136"/>
  <c r="L33" i="136"/>
  <c r="L34" i="136"/>
  <c r="L36" i="136"/>
  <c r="L39" i="136"/>
  <c r="L38" i="136" s="1"/>
  <c r="L15" i="135" s="1"/>
  <c r="L31" i="136"/>
  <c r="L30" i="136"/>
  <c r="I29" i="136"/>
  <c r="I37" i="136" s="1"/>
  <c r="H29" i="136"/>
  <c r="H37" i="136" s="1"/>
  <c r="P29" i="136"/>
  <c r="P37" i="136" s="1"/>
  <c r="D13" i="135"/>
  <c r="D16" i="135" s="1"/>
  <c r="D23" i="38" s="1"/>
  <c r="D32" i="136"/>
  <c r="D35" i="136"/>
  <c r="D33" i="136"/>
  <c r="D34" i="136"/>
  <c r="D36" i="136"/>
  <c r="D39" i="136"/>
  <c r="D38" i="136" s="1"/>
  <c r="D15" i="135" s="1"/>
  <c r="D30" i="136"/>
  <c r="D31" i="136"/>
  <c r="J29" i="136"/>
  <c r="J37" i="136" s="1"/>
  <c r="F29" i="136"/>
  <c r="F37" i="136" s="1"/>
  <c r="R29" i="136"/>
  <c r="R37" i="136" s="1"/>
  <c r="E13" i="135"/>
  <c r="E33" i="136"/>
  <c r="E36" i="136"/>
  <c r="E31" i="136"/>
  <c r="E34" i="136"/>
  <c r="E35" i="136"/>
  <c r="E39" i="136"/>
  <c r="E38" i="136" s="1"/>
  <c r="E15" i="135" s="1"/>
  <c r="E30" i="136"/>
  <c r="E32" i="136"/>
  <c r="K13" i="135"/>
  <c r="K31" i="136"/>
  <c r="K34" i="136"/>
  <c r="K39" i="136"/>
  <c r="K38" i="136" s="1"/>
  <c r="K15" i="135" s="1"/>
  <c r="K32" i="136"/>
  <c r="K33" i="136"/>
  <c r="K35" i="136"/>
  <c r="K36" i="136"/>
  <c r="K30" i="136"/>
  <c r="Q29" i="136"/>
  <c r="R111" i="139"/>
  <c r="R113" i="139" s="1"/>
  <c r="R115" i="139" s="1"/>
  <c r="J92" i="138"/>
  <c r="I92" i="138"/>
  <c r="G92" i="138"/>
  <c r="M67" i="137"/>
  <c r="N92" i="138"/>
  <c r="M68" i="137"/>
  <c r="D120" i="136"/>
  <c r="D121" i="136"/>
  <c r="D122" i="136"/>
  <c r="D123" i="136"/>
  <c r="D119" i="136"/>
  <c r="D126" i="136"/>
  <c r="D125" i="136" s="1"/>
  <c r="D45" i="135" s="1"/>
  <c r="D117" i="136"/>
  <c r="D118" i="136"/>
  <c r="P126" i="136"/>
  <c r="P125" i="136" s="1"/>
  <c r="P45" i="135" s="1"/>
  <c r="P123" i="136"/>
  <c r="P117" i="136"/>
  <c r="P118" i="136"/>
  <c r="P119" i="136"/>
  <c r="P120" i="136"/>
  <c r="P121" i="136"/>
  <c r="P122" i="136"/>
  <c r="E121" i="136"/>
  <c r="E122" i="136"/>
  <c r="E123" i="136"/>
  <c r="E126" i="136"/>
  <c r="E125" i="136" s="1"/>
  <c r="E45" i="135" s="1"/>
  <c r="E117" i="136"/>
  <c r="E118" i="136"/>
  <c r="E119" i="136"/>
  <c r="E120" i="136"/>
  <c r="G123" i="136"/>
  <c r="G126" i="136"/>
  <c r="G125" i="136" s="1"/>
  <c r="G45" i="135" s="1"/>
  <c r="G117" i="136"/>
  <c r="G118" i="136"/>
  <c r="G122" i="136"/>
  <c r="G119" i="136"/>
  <c r="G120" i="136"/>
  <c r="G121" i="136"/>
  <c r="L120" i="136"/>
  <c r="L121" i="136"/>
  <c r="L119" i="136"/>
  <c r="L122" i="136"/>
  <c r="L123" i="136"/>
  <c r="L126" i="136"/>
  <c r="L125" i="136" s="1"/>
  <c r="L45" i="135" s="1"/>
  <c r="L117" i="136"/>
  <c r="L118" i="136"/>
  <c r="N122" i="136"/>
  <c r="N123" i="136"/>
  <c r="N126" i="136"/>
  <c r="N125" i="136" s="1"/>
  <c r="N45" i="135" s="1"/>
  <c r="N121" i="136"/>
  <c r="N117" i="136"/>
  <c r="N118" i="136"/>
  <c r="N119" i="136"/>
  <c r="N120" i="136"/>
  <c r="Q92" i="138"/>
  <c r="F92" i="138"/>
  <c r="K119" i="136"/>
  <c r="K120" i="136"/>
  <c r="K121" i="136"/>
  <c r="K118" i="136"/>
  <c r="K122" i="136"/>
  <c r="K123" i="136"/>
  <c r="K126" i="136"/>
  <c r="K125" i="136" s="1"/>
  <c r="K45" i="135" s="1"/>
  <c r="K117" i="136"/>
  <c r="Q117" i="136"/>
  <c r="Q118" i="136"/>
  <c r="Q119" i="136"/>
  <c r="Q120" i="136"/>
  <c r="Q121" i="136"/>
  <c r="Q122" i="136"/>
  <c r="Q126" i="136"/>
  <c r="Q125" i="136" s="1"/>
  <c r="Q45" i="135" s="1"/>
  <c r="Q123" i="136"/>
  <c r="F122" i="136"/>
  <c r="F121" i="136"/>
  <c r="F123" i="136"/>
  <c r="F126" i="136"/>
  <c r="F125" i="136" s="1"/>
  <c r="F45" i="135" s="1"/>
  <c r="F117" i="136"/>
  <c r="F118" i="136"/>
  <c r="F119" i="136"/>
  <c r="F120" i="136"/>
  <c r="M121" i="136"/>
  <c r="M122" i="136"/>
  <c r="M123" i="136"/>
  <c r="M126" i="136"/>
  <c r="M125" i="136" s="1"/>
  <c r="M45" i="135" s="1"/>
  <c r="M117" i="136"/>
  <c r="M120" i="136"/>
  <c r="M118" i="136"/>
  <c r="M119" i="136"/>
  <c r="O123" i="136"/>
  <c r="O126" i="136"/>
  <c r="O125" i="136" s="1"/>
  <c r="O45" i="135" s="1"/>
  <c r="O122" i="136"/>
  <c r="O117" i="136"/>
  <c r="O118" i="136"/>
  <c r="O119" i="136"/>
  <c r="O120" i="136"/>
  <c r="O121" i="136"/>
  <c r="I117" i="136"/>
  <c r="I118" i="136"/>
  <c r="I119" i="136"/>
  <c r="I126" i="136"/>
  <c r="I125" i="136" s="1"/>
  <c r="I45" i="135" s="1"/>
  <c r="I120" i="136"/>
  <c r="I121" i="136"/>
  <c r="I122" i="136"/>
  <c r="I123" i="136"/>
  <c r="P92" i="138"/>
  <c r="M92" i="138"/>
  <c r="H126" i="136"/>
  <c r="H125" i="136" s="1"/>
  <c r="H45" i="135" s="1"/>
  <c r="H117" i="136"/>
  <c r="H118" i="136"/>
  <c r="H119" i="136"/>
  <c r="H120" i="136"/>
  <c r="H123" i="136"/>
  <c r="H121" i="136"/>
  <c r="H122" i="136"/>
  <c r="H92" i="138"/>
  <c r="E92" i="138"/>
  <c r="R118" i="136"/>
  <c r="R119" i="136"/>
  <c r="R120" i="136"/>
  <c r="R121" i="136"/>
  <c r="R122" i="136"/>
  <c r="R117" i="136"/>
  <c r="R123" i="136"/>
  <c r="R126" i="136"/>
  <c r="R125" i="136" s="1"/>
  <c r="R45" i="135" s="1"/>
  <c r="L68" i="137"/>
  <c r="K92" i="138"/>
  <c r="L92" i="138"/>
  <c r="J118" i="136"/>
  <c r="J117" i="136"/>
  <c r="J119" i="136"/>
  <c r="J120" i="136"/>
  <c r="J121" i="136"/>
  <c r="J122" i="136"/>
  <c r="J123" i="136"/>
  <c r="J126" i="136"/>
  <c r="J125" i="136" s="1"/>
  <c r="J45" i="135" s="1"/>
  <c r="L72" i="137"/>
  <c r="R92" i="138"/>
  <c r="O92" i="138"/>
  <c r="D92" i="138"/>
  <c r="F55" i="136"/>
  <c r="D55" i="136"/>
  <c r="N55" i="136"/>
  <c r="K55" i="136"/>
  <c r="G52" i="136"/>
  <c r="L55" i="136"/>
  <c r="R8" i="136"/>
  <c r="J109" i="136"/>
  <c r="M109" i="136"/>
  <c r="G109" i="136"/>
  <c r="R73" i="136"/>
  <c r="K73" i="136"/>
  <c r="O73" i="136"/>
  <c r="N73" i="136"/>
  <c r="P40" i="136"/>
  <c r="M40" i="136"/>
  <c r="C16" i="139"/>
  <c r="C15" i="138"/>
  <c r="C11" i="139"/>
  <c r="G12" i="139" s="1"/>
  <c r="G19" i="139" s="1"/>
  <c r="C10" i="138"/>
  <c r="C20" i="139"/>
  <c r="C20" i="138" s="1"/>
  <c r="C19" i="138"/>
  <c r="K59" i="138"/>
  <c r="K71" i="138" s="1"/>
  <c r="I85" i="139"/>
  <c r="P59" i="138"/>
  <c r="P71" i="138" s="1"/>
  <c r="Q59" i="138"/>
  <c r="Q71" i="138" s="1"/>
  <c r="F59" i="138"/>
  <c r="I59" i="138"/>
  <c r="R59" i="138"/>
  <c r="L59" i="138"/>
  <c r="L71" i="138" s="1"/>
  <c r="D59" i="138"/>
  <c r="D71" i="138" s="1"/>
  <c r="E59" i="138"/>
  <c r="E71" i="138" s="1"/>
  <c r="H59" i="138"/>
  <c r="N59" i="138"/>
  <c r="N71" i="138" s="1"/>
  <c r="G59" i="138"/>
  <c r="G71" i="138" s="1"/>
  <c r="O59" i="138"/>
  <c r="S59" i="138"/>
  <c r="S71" i="138" s="1"/>
  <c r="J59" i="138"/>
  <c r="P85" i="139"/>
  <c r="L85" i="139"/>
  <c r="Q56" i="138"/>
  <c r="I56" i="138"/>
  <c r="H56" i="138"/>
  <c r="R56" i="138"/>
  <c r="P56" i="138"/>
  <c r="O56" i="138"/>
  <c r="G56" i="138"/>
  <c r="N56" i="138"/>
  <c r="F56" i="138"/>
  <c r="M56" i="138"/>
  <c r="M68" i="138" s="1"/>
  <c r="M37" i="135" s="1"/>
  <c r="E56" i="138"/>
  <c r="J56" i="138"/>
  <c r="L56" i="138"/>
  <c r="S56" i="138"/>
  <c r="S70" i="138" s="1"/>
  <c r="K56" i="138"/>
  <c r="K68" i="138" s="1"/>
  <c r="K37" i="135" s="1"/>
  <c r="F85" i="139"/>
  <c r="E85" i="139"/>
  <c r="D85" i="139"/>
  <c r="D56" i="138"/>
  <c r="D68" i="138" s="1"/>
  <c r="D37" i="135" s="1"/>
  <c r="D54" i="139"/>
  <c r="D46" i="138"/>
  <c r="D50" i="138" s="1"/>
  <c r="D31" i="135" s="1"/>
  <c r="D34" i="135" s="1"/>
  <c r="M54" i="139"/>
  <c r="Q54" i="139"/>
  <c r="N54" i="139"/>
  <c r="E54" i="139"/>
  <c r="F54" i="139"/>
  <c r="R54" i="139"/>
  <c r="O54" i="139"/>
  <c r="J54" i="139"/>
  <c r="H54" i="139"/>
  <c r="G54" i="139"/>
  <c r="S46" i="138"/>
  <c r="K46" i="138"/>
  <c r="K50" i="138" s="1"/>
  <c r="K31" i="135" s="1"/>
  <c r="K34" i="135" s="1"/>
  <c r="L46" i="138"/>
  <c r="L50" i="138" s="1"/>
  <c r="L31" i="135" s="1"/>
  <c r="L34" i="135" s="1"/>
  <c r="R46" i="138"/>
  <c r="R50" i="138" s="1"/>
  <c r="R31" i="135" s="1"/>
  <c r="R34" i="135" s="1"/>
  <c r="J46" i="138"/>
  <c r="J50" i="138" s="1"/>
  <c r="J31" i="135" s="1"/>
  <c r="J34" i="135" s="1"/>
  <c r="Q46" i="138"/>
  <c r="Q50" i="138" s="1"/>
  <c r="Q31" i="135" s="1"/>
  <c r="Q34" i="135" s="1"/>
  <c r="I46" i="138"/>
  <c r="I50" i="138" s="1"/>
  <c r="I31" i="135" s="1"/>
  <c r="I34" i="135" s="1"/>
  <c r="P46" i="138"/>
  <c r="P50" i="138" s="1"/>
  <c r="P31" i="135" s="1"/>
  <c r="P34" i="135" s="1"/>
  <c r="H46" i="138"/>
  <c r="H50" i="138" s="1"/>
  <c r="H31" i="135" s="1"/>
  <c r="H34" i="135" s="1"/>
  <c r="O46" i="138"/>
  <c r="O50" i="138" s="1"/>
  <c r="O31" i="135" s="1"/>
  <c r="O34" i="135" s="1"/>
  <c r="G46" i="138"/>
  <c r="G50" i="138" s="1"/>
  <c r="G31" i="135" s="1"/>
  <c r="G34" i="135" s="1"/>
  <c r="N46" i="138"/>
  <c r="N50" i="138" s="1"/>
  <c r="N31" i="135" s="1"/>
  <c r="N34" i="135" s="1"/>
  <c r="F46" i="138"/>
  <c r="F50" i="138" s="1"/>
  <c r="F31" i="135" s="1"/>
  <c r="F34" i="135" s="1"/>
  <c r="M46" i="138"/>
  <c r="M50" i="138" s="1"/>
  <c r="M31" i="135" s="1"/>
  <c r="M34" i="135" s="1"/>
  <c r="E46" i="138"/>
  <c r="E50" i="138" s="1"/>
  <c r="E31" i="135" s="1"/>
  <c r="E34" i="135" s="1"/>
  <c r="E37" i="139"/>
  <c r="E39" i="139" s="1"/>
  <c r="E37" i="138" s="1"/>
  <c r="E39" i="138" s="1"/>
  <c r="E25" i="135" s="1"/>
  <c r="E28" i="135" s="1"/>
  <c r="Q37" i="139"/>
  <c r="Q39" i="139" s="1"/>
  <c r="Q37" i="138" s="1"/>
  <c r="Q39" i="138" s="1"/>
  <c r="Q25" i="135" s="1"/>
  <c r="Q28" i="135" s="1"/>
  <c r="O37" i="139"/>
  <c r="O39" i="139" s="1"/>
  <c r="O37" i="138" s="1"/>
  <c r="O39" i="138" s="1"/>
  <c r="O25" i="135" s="1"/>
  <c r="O28" i="135" s="1"/>
  <c r="K37" i="139"/>
  <c r="K39" i="139" s="1"/>
  <c r="K37" i="138" s="1"/>
  <c r="K39" i="138" s="1"/>
  <c r="K25" i="135" s="1"/>
  <c r="K28" i="135" s="1"/>
  <c r="I37" i="139"/>
  <c r="I39" i="139" s="1"/>
  <c r="I37" i="138" s="1"/>
  <c r="I39" i="138" s="1"/>
  <c r="I25" i="135" s="1"/>
  <c r="I28" i="135" s="1"/>
  <c r="D37" i="139"/>
  <c r="S27" i="138"/>
  <c r="K27" i="138"/>
  <c r="K35" i="138" s="1"/>
  <c r="R27" i="138"/>
  <c r="R35" i="138" s="1"/>
  <c r="J27" i="138"/>
  <c r="J35" i="138" s="1"/>
  <c r="O27" i="138"/>
  <c r="O35" i="138" s="1"/>
  <c r="Q27" i="138"/>
  <c r="Q35" i="138" s="1"/>
  <c r="I27" i="138"/>
  <c r="I35" i="138" s="1"/>
  <c r="P27" i="138"/>
  <c r="P35" i="138" s="1"/>
  <c r="H27" i="138"/>
  <c r="H35" i="138" s="1"/>
  <c r="G27" i="138"/>
  <c r="G35" i="138" s="1"/>
  <c r="N27" i="138"/>
  <c r="N35" i="138" s="1"/>
  <c r="M27" i="138"/>
  <c r="M35" i="138" s="1"/>
  <c r="E27" i="138"/>
  <c r="E35" i="138" s="1"/>
  <c r="L27" i="138"/>
  <c r="L35" i="138" s="1"/>
  <c r="F27" i="138"/>
  <c r="F35" i="138" s="1"/>
  <c r="R37" i="139"/>
  <c r="R39" i="139" s="1"/>
  <c r="R37" i="138" s="1"/>
  <c r="R39" i="138" s="1"/>
  <c r="R25" i="135" s="1"/>
  <c r="R28" i="135" s="1"/>
  <c r="N37" i="139"/>
  <c r="N39" i="139" s="1"/>
  <c r="N37" i="138" s="1"/>
  <c r="N39" i="138" s="1"/>
  <c r="N25" i="135" s="1"/>
  <c r="N28" i="135" s="1"/>
  <c r="D27" i="138"/>
  <c r="D35" i="138" s="1"/>
  <c r="P111" i="139"/>
  <c r="P113" i="139" s="1"/>
  <c r="P115" i="139" s="1"/>
  <c r="Q111" i="139"/>
  <c r="Q113" i="139" s="1"/>
  <c r="Q115" i="139" s="1"/>
  <c r="D111" i="139"/>
  <c r="D113" i="139" s="1"/>
  <c r="K111" i="139"/>
  <c r="K113" i="139" s="1"/>
  <c r="K115" i="139" s="1"/>
  <c r="M111" i="139"/>
  <c r="M113" i="139" s="1"/>
  <c r="M115" i="139" s="1"/>
  <c r="N111" i="139"/>
  <c r="N113" i="139" s="1"/>
  <c r="N115" i="139" s="1"/>
  <c r="I111" i="139"/>
  <c r="I113" i="139" s="1"/>
  <c r="I115" i="139" s="1"/>
  <c r="L85" i="138"/>
  <c r="S85" i="138"/>
  <c r="K85" i="138"/>
  <c r="K94" i="138" s="1"/>
  <c r="P85" i="138"/>
  <c r="P94" i="138" s="1"/>
  <c r="R85" i="138"/>
  <c r="J85" i="138"/>
  <c r="J94" i="138" s="1"/>
  <c r="Q85" i="138"/>
  <c r="I85" i="138"/>
  <c r="I94" i="138" s="1"/>
  <c r="H85" i="138"/>
  <c r="H94" i="138" s="1"/>
  <c r="O85" i="138"/>
  <c r="G85" i="138"/>
  <c r="G94" i="138" s="1"/>
  <c r="E85" i="138"/>
  <c r="N85" i="138"/>
  <c r="N94" i="138" s="1"/>
  <c r="F85" i="138"/>
  <c r="M85" i="138"/>
  <c r="J111" i="139"/>
  <c r="J113" i="139" s="1"/>
  <c r="J115" i="139" s="1"/>
  <c r="D85" i="138"/>
  <c r="D94" i="138" s="1"/>
  <c r="D72" i="137"/>
  <c r="D68" i="137"/>
  <c r="D67" i="137"/>
  <c r="P67" i="137"/>
  <c r="P72" i="137"/>
  <c r="P68" i="137"/>
  <c r="E72" i="137"/>
  <c r="E68" i="137"/>
  <c r="E67" i="137"/>
  <c r="Q72" i="137"/>
  <c r="Q68" i="137"/>
  <c r="Q67" i="137"/>
  <c r="I68" i="137"/>
  <c r="I67" i="137"/>
  <c r="I72" i="137"/>
  <c r="K67" i="137"/>
  <c r="K68" i="137"/>
  <c r="K72" i="137"/>
  <c r="O67" i="137"/>
  <c r="O72" i="137"/>
  <c r="O68" i="137"/>
  <c r="H72" i="137"/>
  <c r="H67" i="137"/>
  <c r="H68" i="137"/>
  <c r="G67" i="137"/>
  <c r="G68" i="137"/>
  <c r="G72" i="137"/>
  <c r="J72" i="137"/>
  <c r="J67" i="137"/>
  <c r="J68" i="137"/>
  <c r="R68" i="137"/>
  <c r="R72" i="137"/>
  <c r="R67" i="137"/>
  <c r="N68" i="137"/>
  <c r="N67" i="137"/>
  <c r="N72" i="137"/>
  <c r="F68" i="137"/>
  <c r="F67" i="137"/>
  <c r="F72" i="137"/>
  <c r="S13" i="135"/>
  <c r="Q43" i="135"/>
  <c r="I43" i="135"/>
  <c r="P43" i="135"/>
  <c r="H43" i="135"/>
  <c r="O43" i="135"/>
  <c r="G43" i="135"/>
  <c r="N43" i="135"/>
  <c r="F43" i="135"/>
  <c r="M43" i="135"/>
  <c r="E43" i="135"/>
  <c r="L43" i="135"/>
  <c r="D43" i="135"/>
  <c r="R43" i="135"/>
  <c r="K43" i="135"/>
  <c r="J43" i="135"/>
  <c r="K20" i="135"/>
  <c r="B6" i="133"/>
  <c r="C14" i="133"/>
  <c r="S5" i="137"/>
  <c r="S6" i="137" s="1"/>
  <c r="S9" i="143"/>
  <c r="S17" i="143"/>
  <c r="S10" i="143"/>
  <c r="S28" i="142"/>
  <c r="S57" i="141"/>
  <c r="D39" i="139"/>
  <c r="D37" i="138" s="1"/>
  <c r="D39" i="138" s="1"/>
  <c r="D25" i="135" s="1"/>
  <c r="S96" i="139"/>
  <c r="J37" i="139"/>
  <c r="J39" i="139" s="1"/>
  <c r="J37" i="138" s="1"/>
  <c r="J39" i="138" s="1"/>
  <c r="J25" i="135" s="1"/>
  <c r="J28" i="135" s="1"/>
  <c r="Q85" i="139"/>
  <c r="G37" i="139"/>
  <c r="G39" i="139" s="1"/>
  <c r="G37" i="138" s="1"/>
  <c r="G39" i="138" s="1"/>
  <c r="G25" i="135" s="1"/>
  <c r="G28" i="135" s="1"/>
  <c r="L111" i="139"/>
  <c r="L113" i="139" s="1"/>
  <c r="L115" i="139" s="1"/>
  <c r="E111" i="139"/>
  <c r="E113" i="139" s="1"/>
  <c r="E115" i="139" s="1"/>
  <c r="H111" i="139"/>
  <c r="H113" i="139" s="1"/>
  <c r="H115" i="139" s="1"/>
  <c r="F111" i="139"/>
  <c r="F113" i="139" s="1"/>
  <c r="F115" i="139" s="1"/>
  <c r="K85" i="139"/>
  <c r="H85" i="139"/>
  <c r="H37" i="139"/>
  <c r="H39" i="139" s="1"/>
  <c r="H37" i="138" s="1"/>
  <c r="H39" i="138" s="1"/>
  <c r="H25" i="135" s="1"/>
  <c r="H28" i="135" s="1"/>
  <c r="O111" i="139"/>
  <c r="O113" i="139" s="1"/>
  <c r="O115" i="139" s="1"/>
  <c r="G111" i="139"/>
  <c r="G113" i="139" s="1"/>
  <c r="G115" i="139" s="1"/>
  <c r="L37" i="139"/>
  <c r="L39" i="139" s="1"/>
  <c r="L37" i="138" s="1"/>
  <c r="L39" i="138" s="1"/>
  <c r="L25" i="135" s="1"/>
  <c r="L28" i="135" s="1"/>
  <c r="G85" i="139"/>
  <c r="F37" i="139"/>
  <c r="F39" i="139" s="1"/>
  <c r="F37" i="138" s="1"/>
  <c r="F39" i="138" s="1"/>
  <c r="F25" i="135" s="1"/>
  <c r="F28" i="135" s="1"/>
  <c r="N85" i="139"/>
  <c r="M37" i="139"/>
  <c r="M39" i="139" s="1"/>
  <c r="M37" i="138" s="1"/>
  <c r="M39" i="138" s="1"/>
  <c r="M25" i="135" s="1"/>
  <c r="M28" i="135" s="1"/>
  <c r="I54" i="139"/>
  <c r="K54" i="139"/>
  <c r="J85" i="139"/>
  <c r="O85" i="139"/>
  <c r="M85" i="139"/>
  <c r="S7" i="139"/>
  <c r="L70" i="138"/>
  <c r="S7" i="138"/>
  <c r="R71" i="138"/>
  <c r="J71" i="138"/>
  <c r="S82" i="138"/>
  <c r="R70" i="138"/>
  <c r="I70" i="138"/>
  <c r="P70" i="138"/>
  <c r="H70" i="138"/>
  <c r="F71" i="138"/>
  <c r="M71" i="138"/>
  <c r="I71" i="138"/>
  <c r="H71" i="138"/>
  <c r="O71" i="138"/>
  <c r="D91" i="136"/>
  <c r="I8" i="136"/>
  <c r="D8" i="136"/>
  <c r="F8" i="136"/>
  <c r="H8" i="136"/>
  <c r="S5" i="136"/>
  <c r="R7" i="136"/>
  <c r="Q73" i="136"/>
  <c r="Q7" i="136"/>
  <c r="Q8" i="136"/>
  <c r="L8" i="136"/>
  <c r="N8" i="136"/>
  <c r="D109" i="136"/>
  <c r="F7" i="136"/>
  <c r="J7" i="136"/>
  <c r="I7" i="136"/>
  <c r="F73" i="136"/>
  <c r="J73" i="136"/>
  <c r="D6" i="136"/>
  <c r="H6" i="136"/>
  <c r="I73" i="136"/>
  <c r="L6" i="136"/>
  <c r="N40" i="136"/>
  <c r="N6" i="136"/>
  <c r="P6" i="136"/>
  <c r="K6" i="136"/>
  <c r="O109" i="136"/>
  <c r="Q6" i="136"/>
  <c r="F6" i="136"/>
  <c r="H91" i="136"/>
  <c r="K8" i="136"/>
  <c r="E8" i="136"/>
  <c r="G8" i="136"/>
  <c r="N109" i="136"/>
  <c r="P91" i="136"/>
  <c r="P8" i="136"/>
  <c r="M8" i="136"/>
  <c r="O8" i="136"/>
  <c r="I40" i="136"/>
  <c r="J40" i="136"/>
  <c r="J6" i="136"/>
  <c r="E6" i="136"/>
  <c r="G6" i="136"/>
  <c r="H40" i="136"/>
  <c r="I6" i="136"/>
  <c r="N7" i="136"/>
  <c r="R40" i="136"/>
  <c r="R6" i="136"/>
  <c r="M6" i="136"/>
  <c r="O6" i="136"/>
  <c r="O40" i="136"/>
  <c r="G73" i="136"/>
  <c r="L109" i="136"/>
  <c r="E29" i="136" l="1"/>
  <c r="S16" i="135"/>
  <c r="S23" i="38" s="1"/>
  <c r="D29" i="136"/>
  <c r="Q37" i="136"/>
  <c r="Q40" i="136"/>
  <c r="S15" i="135"/>
  <c r="K29" i="136"/>
  <c r="K16" i="135"/>
  <c r="K23" i="38" s="1"/>
  <c r="F40" i="136"/>
  <c r="E16" i="135"/>
  <c r="E23" i="38" s="1"/>
  <c r="L29" i="136"/>
  <c r="L16" i="135"/>
  <c r="L23" i="38" s="1"/>
  <c r="M78" i="137"/>
  <c r="M44" i="135" s="1"/>
  <c r="R94" i="138"/>
  <c r="E94" i="138"/>
  <c r="Q94" i="138"/>
  <c r="Q139" i="136" s="1"/>
  <c r="L78" i="137"/>
  <c r="L44" i="135" s="1"/>
  <c r="L94" i="138"/>
  <c r="O94" i="138"/>
  <c r="O140" i="136" s="1"/>
  <c r="M94" i="138"/>
  <c r="M135" i="136" s="1"/>
  <c r="F94" i="138"/>
  <c r="I96" i="138"/>
  <c r="I98" i="138" s="1"/>
  <c r="I135" i="136"/>
  <c r="I144" i="136"/>
  <c r="I143" i="136" s="1"/>
  <c r="I51" i="135" s="1"/>
  <c r="I136" i="136"/>
  <c r="I137" i="136"/>
  <c r="I138" i="136"/>
  <c r="I139" i="136"/>
  <c r="I140" i="136"/>
  <c r="I141" i="136"/>
  <c r="D138" i="136"/>
  <c r="D137" i="136"/>
  <c r="D139" i="136"/>
  <c r="D140" i="136"/>
  <c r="D141" i="136"/>
  <c r="D144" i="136"/>
  <c r="D143" i="136" s="1"/>
  <c r="D51" i="135" s="1"/>
  <c r="D135" i="136"/>
  <c r="D136" i="136"/>
  <c r="Q135" i="136"/>
  <c r="Q136" i="136"/>
  <c r="Q137" i="136"/>
  <c r="Q138" i="136"/>
  <c r="Q144" i="136"/>
  <c r="Q143" i="136" s="1"/>
  <c r="Q51" i="135" s="1"/>
  <c r="Q140" i="136"/>
  <c r="M116" i="136"/>
  <c r="F116" i="136"/>
  <c r="L116" i="136"/>
  <c r="L124" i="136" s="1"/>
  <c r="D116" i="136"/>
  <c r="M96" i="138"/>
  <c r="M98" i="138" s="1"/>
  <c r="H116" i="136"/>
  <c r="O116" i="136"/>
  <c r="S45" i="135"/>
  <c r="J96" i="138"/>
  <c r="J98" i="138" s="1"/>
  <c r="J136" i="136"/>
  <c r="J137" i="136"/>
  <c r="J138" i="136"/>
  <c r="J139" i="136"/>
  <c r="J140" i="136"/>
  <c r="J141" i="136"/>
  <c r="J144" i="136"/>
  <c r="J143" i="136" s="1"/>
  <c r="J51" i="135" s="1"/>
  <c r="J135" i="136"/>
  <c r="N49" i="135"/>
  <c r="N140" i="136"/>
  <c r="N141" i="136"/>
  <c r="N144" i="136"/>
  <c r="N143" i="136" s="1"/>
  <c r="N51" i="135" s="1"/>
  <c r="N139" i="136"/>
  <c r="N135" i="136"/>
  <c r="N136" i="136"/>
  <c r="N137" i="136"/>
  <c r="N138" i="136"/>
  <c r="R96" i="138"/>
  <c r="R98" i="138" s="1"/>
  <c r="R136" i="136"/>
  <c r="R137" i="136"/>
  <c r="R135" i="136"/>
  <c r="R138" i="136"/>
  <c r="R139" i="136"/>
  <c r="R140" i="136"/>
  <c r="R141" i="136"/>
  <c r="R144" i="136"/>
  <c r="R143" i="136" s="1"/>
  <c r="R51" i="135" s="1"/>
  <c r="R116" i="136"/>
  <c r="N116" i="136"/>
  <c r="E116" i="136"/>
  <c r="E96" i="138"/>
  <c r="E98" i="138" s="1"/>
  <c r="E139" i="136"/>
  <c r="E140" i="136"/>
  <c r="E141" i="136"/>
  <c r="E144" i="136"/>
  <c r="E143" i="136" s="1"/>
  <c r="E51" i="135" s="1"/>
  <c r="E138" i="136"/>
  <c r="E135" i="136"/>
  <c r="E136" i="136"/>
  <c r="E137" i="136"/>
  <c r="P49" i="135"/>
  <c r="P144" i="136"/>
  <c r="P143" i="136" s="1"/>
  <c r="P51" i="135" s="1"/>
  <c r="P135" i="136"/>
  <c r="P136" i="136"/>
  <c r="P141" i="136"/>
  <c r="P137" i="136"/>
  <c r="P138" i="136"/>
  <c r="P139" i="136"/>
  <c r="P140" i="136"/>
  <c r="J116" i="136"/>
  <c r="G96" i="138"/>
  <c r="G98" i="138" s="1"/>
  <c r="G141" i="136"/>
  <c r="G140" i="136"/>
  <c r="G144" i="136"/>
  <c r="G143" i="136" s="1"/>
  <c r="G51" i="135" s="1"/>
  <c r="G135" i="136"/>
  <c r="G136" i="136"/>
  <c r="G137" i="136"/>
  <c r="G138" i="136"/>
  <c r="G139" i="136"/>
  <c r="K49" i="135"/>
  <c r="K137" i="136"/>
  <c r="K138" i="136"/>
  <c r="K139" i="136"/>
  <c r="K140" i="136"/>
  <c r="K141" i="136"/>
  <c r="K136" i="136"/>
  <c r="K144" i="136"/>
  <c r="K143" i="136" s="1"/>
  <c r="K51" i="135" s="1"/>
  <c r="K135" i="136"/>
  <c r="I116" i="136"/>
  <c r="Q116" i="136"/>
  <c r="G116" i="136"/>
  <c r="P116" i="136"/>
  <c r="F140" i="136"/>
  <c r="F141" i="136"/>
  <c r="F139" i="136"/>
  <c r="F144" i="136"/>
  <c r="F143" i="136" s="1"/>
  <c r="F51" i="135" s="1"/>
  <c r="F135" i="136"/>
  <c r="F136" i="136"/>
  <c r="F137" i="136"/>
  <c r="F138" i="136"/>
  <c r="O144" i="136"/>
  <c r="O143" i="136" s="1"/>
  <c r="O51" i="135" s="1"/>
  <c r="O135" i="136"/>
  <c r="O136" i="136"/>
  <c r="O137" i="136"/>
  <c r="K116" i="136"/>
  <c r="H49" i="135"/>
  <c r="H144" i="136"/>
  <c r="H143" i="136" s="1"/>
  <c r="H51" i="135" s="1"/>
  <c r="H135" i="136"/>
  <c r="H141" i="136"/>
  <c r="H136" i="136"/>
  <c r="H137" i="136"/>
  <c r="H138" i="136"/>
  <c r="H139" i="136"/>
  <c r="H140" i="136"/>
  <c r="L138" i="136"/>
  <c r="L139" i="136"/>
  <c r="L140" i="136"/>
  <c r="L137" i="136"/>
  <c r="L141" i="136"/>
  <c r="L144" i="136"/>
  <c r="L143" i="136" s="1"/>
  <c r="L51" i="135" s="1"/>
  <c r="L135" i="136"/>
  <c r="L136" i="136"/>
  <c r="G55" i="136"/>
  <c r="S52" i="136"/>
  <c r="S55" i="136" s="1"/>
  <c r="S106" i="136"/>
  <c r="S109" i="136" s="1"/>
  <c r="F109" i="136"/>
  <c r="H17" i="139"/>
  <c r="H20" i="139" s="1"/>
  <c r="N17" i="139"/>
  <c r="N20" i="139" s="1"/>
  <c r="K17" i="139"/>
  <c r="K20" i="139" s="1"/>
  <c r="D17" i="139"/>
  <c r="D20" i="139" s="1"/>
  <c r="G17" i="139"/>
  <c r="G20" i="139" s="1"/>
  <c r="G21" i="139" s="1"/>
  <c r="P17" i="139"/>
  <c r="P20" i="139" s="1"/>
  <c r="R17" i="139"/>
  <c r="R20" i="139" s="1"/>
  <c r="Q17" i="139"/>
  <c r="Q20" i="139" s="1"/>
  <c r="L17" i="139"/>
  <c r="L20" i="139" s="1"/>
  <c r="E17" i="139"/>
  <c r="E20" i="139" s="1"/>
  <c r="F17" i="139"/>
  <c r="F20" i="139" s="1"/>
  <c r="M17" i="139"/>
  <c r="M20" i="139" s="1"/>
  <c r="C16" i="138"/>
  <c r="M17" i="138" s="1"/>
  <c r="M20" i="138" s="1"/>
  <c r="J17" i="139"/>
  <c r="J20" i="139" s="1"/>
  <c r="O17" i="139"/>
  <c r="O20" i="139" s="1"/>
  <c r="I17" i="139"/>
  <c r="I20" i="139" s="1"/>
  <c r="Q12" i="139"/>
  <c r="Q19" i="139" s="1"/>
  <c r="F12" i="139"/>
  <c r="F19" i="139" s="1"/>
  <c r="K12" i="139"/>
  <c r="K19" i="139" s="1"/>
  <c r="P12" i="139"/>
  <c r="P19" i="139" s="1"/>
  <c r="H12" i="139"/>
  <c r="H19" i="139" s="1"/>
  <c r="N12" i="139"/>
  <c r="N19" i="139" s="1"/>
  <c r="I12" i="139"/>
  <c r="I19" i="139" s="1"/>
  <c r="R12" i="139"/>
  <c r="R19" i="139" s="1"/>
  <c r="M12" i="139"/>
  <c r="M19" i="139" s="1"/>
  <c r="E12" i="139"/>
  <c r="E19" i="139" s="1"/>
  <c r="L12" i="139"/>
  <c r="L19" i="139" s="1"/>
  <c r="D12" i="139"/>
  <c r="D19" i="139" s="1"/>
  <c r="C11" i="138"/>
  <c r="E12" i="138" s="1"/>
  <c r="E19" i="138" s="1"/>
  <c r="O12" i="139"/>
  <c r="O19" i="139" s="1"/>
  <c r="J12" i="139"/>
  <c r="J19" i="139" s="1"/>
  <c r="R68" i="138"/>
  <c r="R37" i="135" s="1"/>
  <c r="L68" i="138"/>
  <c r="L58" i="137" s="1"/>
  <c r="L63" i="137" s="1"/>
  <c r="L38" i="135" s="1"/>
  <c r="I68" i="138"/>
  <c r="I58" i="137" s="1"/>
  <c r="I63" i="137" s="1"/>
  <c r="I38" i="135" s="1"/>
  <c r="F68" i="138"/>
  <c r="F37" i="135" s="1"/>
  <c r="Q68" i="138"/>
  <c r="Q58" i="137" s="1"/>
  <c r="Q63" i="137" s="1"/>
  <c r="Q38" i="135" s="1"/>
  <c r="P68" i="138"/>
  <c r="P58" i="137" s="1"/>
  <c r="P63" i="137" s="1"/>
  <c r="P38" i="135" s="1"/>
  <c r="E68" i="138"/>
  <c r="E58" i="137" s="1"/>
  <c r="E63" i="137" s="1"/>
  <c r="E38" i="135" s="1"/>
  <c r="H68" i="138"/>
  <c r="G68" i="138"/>
  <c r="G37" i="135" s="1"/>
  <c r="O68" i="138"/>
  <c r="O37" i="135" s="1"/>
  <c r="J68" i="138"/>
  <c r="N68" i="138"/>
  <c r="N58" i="137" s="1"/>
  <c r="N63" i="137" s="1"/>
  <c r="N38" i="135" s="1"/>
  <c r="G70" i="138"/>
  <c r="M70" i="138"/>
  <c r="O70" i="138"/>
  <c r="M58" i="137"/>
  <c r="M63" i="137" s="1"/>
  <c r="M38" i="135" s="1"/>
  <c r="N70" i="138"/>
  <c r="Q70" i="138"/>
  <c r="K58" i="137"/>
  <c r="K63" i="137" s="1"/>
  <c r="K38" i="135" s="1"/>
  <c r="K40" i="135" s="1"/>
  <c r="D70" i="138"/>
  <c r="J70" i="138"/>
  <c r="E70" i="138"/>
  <c r="F70" i="138"/>
  <c r="D58" i="137"/>
  <c r="D63" i="137" s="1"/>
  <c r="D38" i="135" s="1"/>
  <c r="K70" i="138"/>
  <c r="E37" i="135"/>
  <c r="S85" i="139"/>
  <c r="S50" i="138"/>
  <c r="S54" i="139"/>
  <c r="S31" i="135"/>
  <c r="S34" i="135" s="1"/>
  <c r="S25" i="135"/>
  <c r="S28" i="135" s="1"/>
  <c r="S35" i="138"/>
  <c r="S38" i="138" s="1"/>
  <c r="D28" i="135"/>
  <c r="S39" i="138"/>
  <c r="P96" i="138"/>
  <c r="P98" i="138" s="1"/>
  <c r="E49" i="135"/>
  <c r="G49" i="135"/>
  <c r="O49" i="135"/>
  <c r="H96" i="138"/>
  <c r="H98" i="138" s="1"/>
  <c r="K96" i="138"/>
  <c r="K98" i="138" s="1"/>
  <c r="N96" i="138"/>
  <c r="N98" i="138" s="1"/>
  <c r="R49" i="135"/>
  <c r="J49" i="135"/>
  <c r="I49" i="135"/>
  <c r="I52" i="135" s="1"/>
  <c r="F49" i="135"/>
  <c r="F96" i="138"/>
  <c r="F98" i="138" s="1"/>
  <c r="S111" i="139"/>
  <c r="Q49" i="135"/>
  <c r="L96" i="138"/>
  <c r="L98" i="138" s="1"/>
  <c r="L49" i="135"/>
  <c r="D49" i="135"/>
  <c r="D52" i="135" s="1"/>
  <c r="D96" i="138"/>
  <c r="D98" i="138" s="1"/>
  <c r="H78" i="137"/>
  <c r="H44" i="135" s="1"/>
  <c r="H46" i="135" s="1"/>
  <c r="N78" i="137"/>
  <c r="N44" i="135" s="1"/>
  <c r="N46" i="135" s="1"/>
  <c r="M46" i="135"/>
  <c r="R78" i="137"/>
  <c r="R44" i="135" s="1"/>
  <c r="R46" i="135" s="1"/>
  <c r="L46" i="135"/>
  <c r="J78" i="137"/>
  <c r="J44" i="135" s="1"/>
  <c r="J46" i="135" s="1"/>
  <c r="G78" i="137"/>
  <c r="G44" i="135" s="1"/>
  <c r="G46" i="135" s="1"/>
  <c r="F78" i="137"/>
  <c r="F44" i="135" s="1"/>
  <c r="F46" i="135" s="1"/>
  <c r="I78" i="137"/>
  <c r="I44" i="135" s="1"/>
  <c r="I46" i="135" s="1"/>
  <c r="Q78" i="137"/>
  <c r="Q44" i="135" s="1"/>
  <c r="Q46" i="135" s="1"/>
  <c r="O78" i="137"/>
  <c r="P78" i="137"/>
  <c r="D78" i="137"/>
  <c r="D44" i="135" s="1"/>
  <c r="D46" i="135" s="1"/>
  <c r="K78" i="137"/>
  <c r="K44" i="135" s="1"/>
  <c r="K46" i="135" s="1"/>
  <c r="E78" i="137"/>
  <c r="E44" i="135" s="1"/>
  <c r="E46" i="135" s="1"/>
  <c r="S43" i="135"/>
  <c r="S20" i="135"/>
  <c r="B14" i="133"/>
  <c r="L30" i="142"/>
  <c r="K30" i="142"/>
  <c r="D30" i="142"/>
  <c r="R30" i="142"/>
  <c r="N30" i="142"/>
  <c r="E30" i="142"/>
  <c r="G30" i="142"/>
  <c r="M30" i="142"/>
  <c r="P30" i="142"/>
  <c r="Q30" i="142"/>
  <c r="O30" i="142"/>
  <c r="J30" i="142"/>
  <c r="H30" i="142"/>
  <c r="I30" i="142"/>
  <c r="F30" i="142"/>
  <c r="S113" i="139"/>
  <c r="D115" i="139"/>
  <c r="S115" i="139" s="1"/>
  <c r="S37" i="139"/>
  <c r="S39" i="139"/>
  <c r="S8" i="136"/>
  <c r="G40" i="136"/>
  <c r="S70" i="136"/>
  <c r="S73" i="136" s="1"/>
  <c r="S7" i="136"/>
  <c r="S88" i="136"/>
  <c r="S91" i="136" s="1"/>
  <c r="S6" i="136"/>
  <c r="O24" i="38" l="1"/>
  <c r="G24" i="38"/>
  <c r="E24" i="38"/>
  <c r="P24" i="38"/>
  <c r="N24" i="38"/>
  <c r="F24" i="38"/>
  <c r="M24" i="38"/>
  <c r="Q24" i="38"/>
  <c r="L24" i="38"/>
  <c r="J24" i="38"/>
  <c r="I24" i="38"/>
  <c r="S24" i="38"/>
  <c r="K24" i="38"/>
  <c r="R24" i="38"/>
  <c r="H24" i="38"/>
  <c r="K37" i="136"/>
  <c r="K40" i="136" s="1"/>
  <c r="L37" i="136"/>
  <c r="L40" i="136" s="1"/>
  <c r="D37" i="136"/>
  <c r="D40" i="136"/>
  <c r="D24" i="38"/>
  <c r="E37" i="136"/>
  <c r="E40" i="136"/>
  <c r="O141" i="136"/>
  <c r="O96" i="138"/>
  <c r="O98" i="138" s="1"/>
  <c r="Q141" i="136"/>
  <c r="Q96" i="138"/>
  <c r="Q98" i="138" s="1"/>
  <c r="G52" i="135"/>
  <c r="O139" i="136"/>
  <c r="O138" i="136"/>
  <c r="M141" i="136"/>
  <c r="S94" i="138"/>
  <c r="S96" i="138" s="1"/>
  <c r="D100" i="38"/>
  <c r="Q52" i="135"/>
  <c r="M49" i="135"/>
  <c r="M140" i="136"/>
  <c r="J52" i="135"/>
  <c r="M139" i="136"/>
  <c r="M137" i="136"/>
  <c r="M136" i="136"/>
  <c r="M138" i="136"/>
  <c r="M144" i="136"/>
  <c r="M143" i="136" s="1"/>
  <c r="M51" i="135" s="1"/>
  <c r="J100" i="38"/>
  <c r="L52" i="135"/>
  <c r="L100" i="38" s="1"/>
  <c r="I100" i="38"/>
  <c r="E52" i="135"/>
  <c r="E100" i="38" s="1"/>
  <c r="J134" i="136"/>
  <c r="R52" i="135"/>
  <c r="R100" i="38" s="1"/>
  <c r="P52" i="135"/>
  <c r="G134" i="136"/>
  <c r="G142" i="136" s="1"/>
  <c r="G145" i="136" s="1"/>
  <c r="Q100" i="38"/>
  <c r="G100" i="38"/>
  <c r="F52" i="135"/>
  <c r="F100" i="38" s="1"/>
  <c r="O52" i="135"/>
  <c r="H52" i="135"/>
  <c r="H100" i="38" s="1"/>
  <c r="F134" i="136"/>
  <c r="Q124" i="136"/>
  <c r="Q127" i="136" s="1"/>
  <c r="E55" i="135"/>
  <c r="E157" i="136"/>
  <c r="E14" i="136" s="1"/>
  <c r="E158" i="136"/>
  <c r="E15" i="136" s="1"/>
  <c r="E159" i="136"/>
  <c r="E16" i="136" s="1"/>
  <c r="E156" i="136"/>
  <c r="E13" i="136" s="1"/>
  <c r="E162" i="136"/>
  <c r="E153" i="136"/>
  <c r="E154" i="136"/>
  <c r="E11" i="136" s="1"/>
  <c r="E155" i="136"/>
  <c r="E12" i="136" s="1"/>
  <c r="F124" i="136"/>
  <c r="F127" i="136" s="1"/>
  <c r="D55" i="135"/>
  <c r="D156" i="136"/>
  <c r="D13" i="136" s="1"/>
  <c r="D155" i="136"/>
  <c r="D12" i="136" s="1"/>
  <c r="D157" i="136"/>
  <c r="D14" i="136" s="1"/>
  <c r="D158" i="136"/>
  <c r="D15" i="136" s="1"/>
  <c r="D159" i="136"/>
  <c r="D16" i="136" s="1"/>
  <c r="D162" i="136"/>
  <c r="D153" i="136"/>
  <c r="D154" i="136"/>
  <c r="D11" i="136" s="1"/>
  <c r="F55" i="135"/>
  <c r="F158" i="136"/>
  <c r="F15" i="136" s="1"/>
  <c r="F159" i="136"/>
  <c r="F16" i="136" s="1"/>
  <c r="F157" i="136"/>
  <c r="F14" i="136" s="1"/>
  <c r="F162" i="136"/>
  <c r="F153" i="136"/>
  <c r="F154" i="136"/>
  <c r="F11" i="136" s="1"/>
  <c r="F155" i="136"/>
  <c r="F12" i="136" s="1"/>
  <c r="F156" i="136"/>
  <c r="F13" i="136" s="1"/>
  <c r="H55" i="135"/>
  <c r="H162" i="136"/>
  <c r="H153" i="136"/>
  <c r="H154" i="136"/>
  <c r="H11" i="136" s="1"/>
  <c r="H155" i="136"/>
  <c r="H12" i="136" s="1"/>
  <c r="H156" i="136"/>
  <c r="H13" i="136" s="1"/>
  <c r="H159" i="136"/>
  <c r="H16" i="136" s="1"/>
  <c r="H157" i="136"/>
  <c r="H14" i="136" s="1"/>
  <c r="H158" i="136"/>
  <c r="H15" i="136" s="1"/>
  <c r="L127" i="136"/>
  <c r="L134" i="136"/>
  <c r="O134" i="136"/>
  <c r="I124" i="136"/>
  <c r="I127" i="136" s="1"/>
  <c r="E124" i="136"/>
  <c r="E127" i="136" s="1"/>
  <c r="N134" i="136"/>
  <c r="M124" i="136"/>
  <c r="M127" i="136" s="1"/>
  <c r="J142" i="136"/>
  <c r="J145" i="136" s="1"/>
  <c r="K124" i="136"/>
  <c r="K127" i="136" s="1"/>
  <c r="K134" i="136"/>
  <c r="K52" i="135"/>
  <c r="K100" i="38" s="1"/>
  <c r="E134" i="136"/>
  <c r="N124" i="136"/>
  <c r="N127" i="136" s="1"/>
  <c r="R134" i="136"/>
  <c r="Q134" i="136"/>
  <c r="S51" i="135"/>
  <c r="G55" i="135"/>
  <c r="G159" i="136"/>
  <c r="G16" i="136" s="1"/>
  <c r="G162" i="136"/>
  <c r="G153" i="136"/>
  <c r="G154" i="136"/>
  <c r="G11" i="136" s="1"/>
  <c r="G158" i="136"/>
  <c r="G15" i="136" s="1"/>
  <c r="G155" i="136"/>
  <c r="G12" i="136" s="1"/>
  <c r="G156" i="136"/>
  <c r="G13" i="136" s="1"/>
  <c r="G157" i="136"/>
  <c r="G14" i="136" s="1"/>
  <c r="Q55" i="135"/>
  <c r="Q153" i="136"/>
  <c r="Q154" i="136"/>
  <c r="Q11" i="136" s="1"/>
  <c r="Q155" i="136"/>
  <c r="Q12" i="136" s="1"/>
  <c r="Q156" i="136"/>
  <c r="Q13" i="136" s="1"/>
  <c r="Q157" i="136"/>
  <c r="Q14" i="136" s="1"/>
  <c r="Q158" i="136"/>
  <c r="Q15" i="136" s="1"/>
  <c r="Q159" i="136"/>
  <c r="Q16" i="136" s="1"/>
  <c r="Q162" i="136"/>
  <c r="I134" i="136"/>
  <c r="L55" i="135"/>
  <c r="L156" i="136"/>
  <c r="L13" i="136" s="1"/>
  <c r="L157" i="136"/>
  <c r="L14" i="136" s="1"/>
  <c r="L155" i="136"/>
  <c r="L12" i="136" s="1"/>
  <c r="L158" i="136"/>
  <c r="L15" i="136" s="1"/>
  <c r="L159" i="136"/>
  <c r="L16" i="136" s="1"/>
  <c r="L162" i="136"/>
  <c r="L153" i="136"/>
  <c r="L154" i="136"/>
  <c r="L11" i="136" s="1"/>
  <c r="O55" i="135"/>
  <c r="O159" i="136"/>
  <c r="O16" i="136" s="1"/>
  <c r="O158" i="136"/>
  <c r="O15" i="136" s="1"/>
  <c r="O162" i="136"/>
  <c r="O153" i="136"/>
  <c r="O154" i="136"/>
  <c r="O11" i="136" s="1"/>
  <c r="O155" i="136"/>
  <c r="O12" i="136" s="1"/>
  <c r="O156" i="136"/>
  <c r="O13" i="136" s="1"/>
  <c r="O157" i="136"/>
  <c r="O14" i="136" s="1"/>
  <c r="R124" i="136"/>
  <c r="R127" i="136" s="1"/>
  <c r="H124" i="136"/>
  <c r="H127" i="136" s="1"/>
  <c r="I55" i="135"/>
  <c r="I153" i="136"/>
  <c r="I154" i="136"/>
  <c r="I11" i="136" s="1"/>
  <c r="I155" i="136"/>
  <c r="I12" i="136" s="1"/>
  <c r="I162" i="136"/>
  <c r="I156" i="136"/>
  <c r="I13" i="136" s="1"/>
  <c r="I157" i="136"/>
  <c r="I14" i="136" s="1"/>
  <c r="I158" i="136"/>
  <c r="I15" i="136" s="1"/>
  <c r="I159" i="136"/>
  <c r="I16" i="136" s="1"/>
  <c r="J55" i="135"/>
  <c r="J154" i="136"/>
  <c r="J11" i="136" s="1"/>
  <c r="J155" i="136"/>
  <c r="J12" i="136" s="1"/>
  <c r="J153" i="136"/>
  <c r="J156" i="136"/>
  <c r="J13" i="136" s="1"/>
  <c r="J157" i="136"/>
  <c r="J14" i="136" s="1"/>
  <c r="J158" i="136"/>
  <c r="J15" i="136" s="1"/>
  <c r="J159" i="136"/>
  <c r="J16" i="136" s="1"/>
  <c r="J162" i="136"/>
  <c r="P55" i="135"/>
  <c r="P162" i="136"/>
  <c r="P153" i="136"/>
  <c r="P159" i="136"/>
  <c r="P16" i="136" s="1"/>
  <c r="P154" i="136"/>
  <c r="P11" i="136" s="1"/>
  <c r="P155" i="136"/>
  <c r="P12" i="136" s="1"/>
  <c r="P156" i="136"/>
  <c r="P13" i="136" s="1"/>
  <c r="P157" i="136"/>
  <c r="P14" i="136" s="1"/>
  <c r="P158" i="136"/>
  <c r="P15" i="136" s="1"/>
  <c r="J124" i="136"/>
  <c r="J127" i="136" s="1"/>
  <c r="P134" i="136"/>
  <c r="R55" i="135"/>
  <c r="R154" i="136"/>
  <c r="R11" i="136" s="1"/>
  <c r="R155" i="136"/>
  <c r="R12" i="136" s="1"/>
  <c r="R156" i="136"/>
  <c r="R13" i="136" s="1"/>
  <c r="R153" i="136"/>
  <c r="R157" i="136"/>
  <c r="R14" i="136" s="1"/>
  <c r="R158" i="136"/>
  <c r="R15" i="136" s="1"/>
  <c r="R159" i="136"/>
  <c r="R16" i="136" s="1"/>
  <c r="R162" i="136"/>
  <c r="M55" i="135"/>
  <c r="M157" i="136"/>
  <c r="M14" i="136" s="1"/>
  <c r="M156" i="136"/>
  <c r="M13" i="136" s="1"/>
  <c r="M158" i="136"/>
  <c r="M15" i="136" s="1"/>
  <c r="M159" i="136"/>
  <c r="M16" i="136" s="1"/>
  <c r="M162" i="136"/>
  <c r="M153" i="136"/>
  <c r="M154" i="136"/>
  <c r="M11" i="136" s="1"/>
  <c r="M155" i="136"/>
  <c r="M12" i="136" s="1"/>
  <c r="D134" i="136"/>
  <c r="N55" i="135"/>
  <c r="N158" i="136"/>
  <c r="N15" i="136" s="1"/>
  <c r="N159" i="136"/>
  <c r="N16" i="136" s="1"/>
  <c r="N162" i="136"/>
  <c r="N153" i="136"/>
  <c r="N154" i="136"/>
  <c r="N11" i="136" s="1"/>
  <c r="N155" i="136"/>
  <c r="N12" i="136" s="1"/>
  <c r="N157" i="136"/>
  <c r="N14" i="136" s="1"/>
  <c r="N156" i="136"/>
  <c r="N13" i="136" s="1"/>
  <c r="K55" i="135"/>
  <c r="K155" i="136"/>
  <c r="K12" i="136" s="1"/>
  <c r="K156" i="136"/>
  <c r="K13" i="136" s="1"/>
  <c r="K157" i="136"/>
  <c r="K14" i="136" s="1"/>
  <c r="K158" i="136"/>
  <c r="K15" i="136" s="1"/>
  <c r="K159" i="136"/>
  <c r="K16" i="136" s="1"/>
  <c r="K154" i="136"/>
  <c r="K11" i="136" s="1"/>
  <c r="K162" i="136"/>
  <c r="K153" i="136"/>
  <c r="H134" i="136"/>
  <c r="G124" i="136"/>
  <c r="G127" i="136" s="1"/>
  <c r="N52" i="135"/>
  <c r="N100" i="38" s="1"/>
  <c r="D124" i="136"/>
  <c r="D127" i="136" s="1"/>
  <c r="H21" i="139"/>
  <c r="L21" i="139"/>
  <c r="Q21" i="139"/>
  <c r="O21" i="139"/>
  <c r="M21" i="139"/>
  <c r="F21" i="139"/>
  <c r="Q17" i="138"/>
  <c r="Q20" i="138" s="1"/>
  <c r="R21" i="139"/>
  <c r="D17" i="138"/>
  <c r="D20" i="138" s="1"/>
  <c r="R17" i="138"/>
  <c r="R20" i="138" s="1"/>
  <c r="N21" i="139"/>
  <c r="E17" i="138"/>
  <c r="E20" i="138" s="1"/>
  <c r="E21" i="138" s="1"/>
  <c r="E19" i="135" s="1"/>
  <c r="E5" i="135" s="1"/>
  <c r="L17" i="138"/>
  <c r="L20" i="138" s="1"/>
  <c r="J17" i="138"/>
  <c r="J20" i="138" s="1"/>
  <c r="H17" i="138"/>
  <c r="H20" i="138" s="1"/>
  <c r="N17" i="138"/>
  <c r="N20" i="138" s="1"/>
  <c r="F17" i="138"/>
  <c r="F20" i="138" s="1"/>
  <c r="E21" i="139"/>
  <c r="P21" i="139"/>
  <c r="P17" i="138"/>
  <c r="P20" i="138" s="1"/>
  <c r="I17" i="138"/>
  <c r="I20" i="138" s="1"/>
  <c r="I21" i="139"/>
  <c r="S17" i="139"/>
  <c r="S20" i="139" s="1"/>
  <c r="K21" i="139"/>
  <c r="O17" i="138"/>
  <c r="O20" i="138" s="1"/>
  <c r="D21" i="139"/>
  <c r="J21" i="139"/>
  <c r="G17" i="138"/>
  <c r="G20" i="138" s="1"/>
  <c r="K17" i="138"/>
  <c r="K20" i="138" s="1"/>
  <c r="F12" i="138"/>
  <c r="F19" i="138" s="1"/>
  <c r="J12" i="138"/>
  <c r="J19" i="138" s="1"/>
  <c r="G12" i="138"/>
  <c r="G19" i="138" s="1"/>
  <c r="Q12" i="138"/>
  <c r="Q19" i="138" s="1"/>
  <c r="M12" i="138"/>
  <c r="M19" i="138" s="1"/>
  <c r="M21" i="138" s="1"/>
  <c r="M19" i="135" s="1"/>
  <c r="I12" i="138"/>
  <c r="I19" i="138" s="1"/>
  <c r="D12" i="138"/>
  <c r="H12" i="138"/>
  <c r="H19" i="138" s="1"/>
  <c r="R12" i="138"/>
  <c r="R19" i="138" s="1"/>
  <c r="S12" i="139"/>
  <c r="S19" i="139" s="1"/>
  <c r="K12" i="138"/>
  <c r="K19" i="138" s="1"/>
  <c r="N12" i="138"/>
  <c r="N19" i="138" s="1"/>
  <c r="L12" i="138"/>
  <c r="L19" i="138" s="1"/>
  <c r="O12" i="138"/>
  <c r="O19" i="138" s="1"/>
  <c r="P12" i="138"/>
  <c r="P19" i="138" s="1"/>
  <c r="L37" i="135"/>
  <c r="L40" i="135" s="1"/>
  <c r="L5" i="137"/>
  <c r="L6" i="137" s="1"/>
  <c r="R58" i="137"/>
  <c r="R63" i="137" s="1"/>
  <c r="R38" i="135" s="1"/>
  <c r="R40" i="135" s="1"/>
  <c r="I37" i="135"/>
  <c r="I40" i="135" s="1"/>
  <c r="O58" i="137"/>
  <c r="O63" i="137" s="1"/>
  <c r="O38" i="135" s="1"/>
  <c r="O40" i="135" s="1"/>
  <c r="F58" i="137"/>
  <c r="F63" i="137" s="1"/>
  <c r="F38" i="135" s="1"/>
  <c r="F40" i="135" s="1"/>
  <c r="Q37" i="135"/>
  <c r="Q40" i="135" s="1"/>
  <c r="P37" i="135"/>
  <c r="P40" i="135" s="1"/>
  <c r="S68" i="138"/>
  <c r="H58" i="137"/>
  <c r="H63" i="137" s="1"/>
  <c r="H38" i="135" s="1"/>
  <c r="H6" i="135" s="1"/>
  <c r="H37" i="135"/>
  <c r="N37" i="135"/>
  <c r="G58" i="137"/>
  <c r="G63" i="137" s="1"/>
  <c r="G38" i="135" s="1"/>
  <c r="G40" i="135" s="1"/>
  <c r="J58" i="137"/>
  <c r="J63" i="137" s="1"/>
  <c r="J38" i="135" s="1"/>
  <c r="J37" i="135"/>
  <c r="M5" i="137"/>
  <c r="M6" i="137" s="1"/>
  <c r="D41" i="139"/>
  <c r="M41" i="139"/>
  <c r="F41" i="139"/>
  <c r="G41" i="139"/>
  <c r="J41" i="139"/>
  <c r="H41" i="139"/>
  <c r="L41" i="139"/>
  <c r="S49" i="135"/>
  <c r="I5" i="137"/>
  <c r="I6" i="137" s="1"/>
  <c r="N5" i="137"/>
  <c r="N6" i="137" s="1"/>
  <c r="I6" i="135"/>
  <c r="K5" i="137"/>
  <c r="K6" i="137" s="1"/>
  <c r="Q5" i="137"/>
  <c r="Q6" i="137" s="1"/>
  <c r="E5" i="137"/>
  <c r="E6" i="137" s="1"/>
  <c r="D5" i="137"/>
  <c r="D6" i="137" s="1"/>
  <c r="K6" i="135"/>
  <c r="P44" i="135"/>
  <c r="P124" i="136" s="1"/>
  <c r="P127" i="136" s="1"/>
  <c r="P5" i="137"/>
  <c r="P6" i="137" s="1"/>
  <c r="D6" i="135"/>
  <c r="O44" i="135"/>
  <c r="O124" i="136" s="1"/>
  <c r="O127" i="136" s="1"/>
  <c r="D40" i="135"/>
  <c r="E40" i="135"/>
  <c r="E6" i="135"/>
  <c r="N6" i="135"/>
  <c r="L6" i="135"/>
  <c r="M40" i="135"/>
  <c r="M6" i="135"/>
  <c r="Q6" i="135"/>
  <c r="P41" i="139"/>
  <c r="K41" i="139"/>
  <c r="I41" i="139"/>
  <c r="Q41" i="139"/>
  <c r="E41" i="139"/>
  <c r="O41" i="139"/>
  <c r="N41" i="139"/>
  <c r="R41" i="139"/>
  <c r="S37" i="136" l="1"/>
  <c r="S40" i="136" s="1"/>
  <c r="M52" i="135"/>
  <c r="M100" i="38" s="1"/>
  <c r="M134" i="136"/>
  <c r="S52" i="135"/>
  <c r="M5" i="135"/>
  <c r="D10" i="136"/>
  <c r="D152" i="136"/>
  <c r="E19" i="136"/>
  <c r="E18" i="136" s="1"/>
  <c r="E161" i="136"/>
  <c r="E57" i="135" s="1"/>
  <c r="E7" i="135" s="1"/>
  <c r="F142" i="136"/>
  <c r="F145" i="136" s="1"/>
  <c r="K19" i="136"/>
  <c r="K18" i="136" s="1"/>
  <c r="K161" i="136"/>
  <c r="K57" i="135" s="1"/>
  <c r="K7" i="135" s="1"/>
  <c r="R10" i="136"/>
  <c r="R9" i="136" s="1"/>
  <c r="R152" i="136"/>
  <c r="P152" i="136"/>
  <c r="P10" i="136"/>
  <c r="P9" i="136" s="1"/>
  <c r="J10" i="136"/>
  <c r="J9" i="136" s="1"/>
  <c r="J152" i="136"/>
  <c r="I161" i="136"/>
  <c r="I57" i="135" s="1"/>
  <c r="I7" i="135" s="1"/>
  <c r="I19" i="136"/>
  <c r="I18" i="136" s="1"/>
  <c r="E142" i="136"/>
  <c r="E145" i="136" s="1"/>
  <c r="F10" i="136"/>
  <c r="F9" i="136" s="1"/>
  <c r="F152" i="136"/>
  <c r="D161" i="136"/>
  <c r="D57" i="135" s="1"/>
  <c r="D19" i="136"/>
  <c r="S124" i="136"/>
  <c r="S127" i="136" s="1"/>
  <c r="P161" i="136"/>
  <c r="P57" i="135" s="1"/>
  <c r="P7" i="135" s="1"/>
  <c r="P19" i="136"/>
  <c r="P18" i="136" s="1"/>
  <c r="O142" i="136"/>
  <c r="O145" i="136" s="1"/>
  <c r="F161" i="136"/>
  <c r="F57" i="135" s="1"/>
  <c r="F7" i="135" s="1"/>
  <c r="F19" i="136"/>
  <c r="F18" i="136" s="1"/>
  <c r="S16" i="136"/>
  <c r="K142" i="136"/>
  <c r="K145" i="136" s="1"/>
  <c r="L142" i="136"/>
  <c r="L145" i="136" s="1"/>
  <c r="H152" i="136"/>
  <c r="H10" i="136"/>
  <c r="H9" i="136" s="1"/>
  <c r="S55" i="135"/>
  <c r="J19" i="136"/>
  <c r="J18" i="136" s="1"/>
  <c r="J161" i="136"/>
  <c r="J57" i="135" s="1"/>
  <c r="J7" i="135" s="1"/>
  <c r="I10" i="136"/>
  <c r="I9" i="136" s="1"/>
  <c r="I152" i="136"/>
  <c r="L152" i="136"/>
  <c r="L10" i="136"/>
  <c r="L9" i="136" s="1"/>
  <c r="I142" i="136"/>
  <c r="I145" i="136" s="1"/>
  <c r="Q10" i="136"/>
  <c r="Q9" i="136" s="1"/>
  <c r="Q152" i="136"/>
  <c r="H19" i="136"/>
  <c r="H18" i="136" s="1"/>
  <c r="H161" i="136"/>
  <c r="H57" i="135" s="1"/>
  <c r="H7" i="135" s="1"/>
  <c r="S14" i="136"/>
  <c r="K152" i="136"/>
  <c r="K10" i="136"/>
  <c r="K9" i="136" s="1"/>
  <c r="M142" i="136"/>
  <c r="M145" i="136" s="1"/>
  <c r="N152" i="136"/>
  <c r="N10" i="136"/>
  <c r="N9" i="136" s="1"/>
  <c r="R19" i="136"/>
  <c r="R18" i="136" s="1"/>
  <c r="R161" i="136"/>
  <c r="R57" i="135" s="1"/>
  <c r="R7" i="135" s="1"/>
  <c r="L161" i="136"/>
  <c r="L57" i="135" s="1"/>
  <c r="L7" i="135" s="1"/>
  <c r="L19" i="136"/>
  <c r="L18" i="136" s="1"/>
  <c r="Q161" i="136"/>
  <c r="Q57" i="135" s="1"/>
  <c r="Q7" i="135" s="1"/>
  <c r="Q19" i="136"/>
  <c r="Q18" i="136" s="1"/>
  <c r="G152" i="136"/>
  <c r="G10" i="136"/>
  <c r="G9" i="136" s="1"/>
  <c r="Q142" i="136"/>
  <c r="Q145" i="136" s="1"/>
  <c r="N142" i="136"/>
  <c r="N145" i="136" s="1"/>
  <c r="S12" i="136"/>
  <c r="D142" i="136"/>
  <c r="D145" i="136" s="1"/>
  <c r="S15" i="136"/>
  <c r="H142" i="136"/>
  <c r="H145" i="136" s="1"/>
  <c r="N161" i="136"/>
  <c r="N57" i="135" s="1"/>
  <c r="N7" i="135" s="1"/>
  <c r="N19" i="136"/>
  <c r="N18" i="136" s="1"/>
  <c r="M152" i="136"/>
  <c r="M10" i="136"/>
  <c r="M9" i="136" s="1"/>
  <c r="P142" i="136"/>
  <c r="P145" i="136" s="1"/>
  <c r="O10" i="136"/>
  <c r="O9" i="136" s="1"/>
  <c r="O152" i="136"/>
  <c r="G161" i="136"/>
  <c r="G57" i="135" s="1"/>
  <c r="G7" i="135" s="1"/>
  <c r="G19" i="136"/>
  <c r="G18" i="136" s="1"/>
  <c r="R142" i="136"/>
  <c r="R145" i="136" s="1"/>
  <c r="S13" i="136"/>
  <c r="M19" i="136"/>
  <c r="M18" i="136" s="1"/>
  <c r="M161" i="136"/>
  <c r="M57" i="135" s="1"/>
  <c r="M7" i="135" s="1"/>
  <c r="M8" i="135" s="1"/>
  <c r="M10" i="135" s="1"/>
  <c r="M22" i="136" s="1"/>
  <c r="O161" i="136"/>
  <c r="O57" i="135" s="1"/>
  <c r="O7" i="135" s="1"/>
  <c r="O19" i="136"/>
  <c r="O18" i="136" s="1"/>
  <c r="S11" i="136"/>
  <c r="E152" i="136"/>
  <c r="E10" i="136"/>
  <c r="E9" i="136" s="1"/>
  <c r="I21" i="138"/>
  <c r="I19" i="135" s="1"/>
  <c r="I22" i="135" s="1"/>
  <c r="R21" i="138"/>
  <c r="R19" i="135" s="1"/>
  <c r="R22" i="135" s="1"/>
  <c r="J21" i="138"/>
  <c r="J19" i="135" s="1"/>
  <c r="J22" i="135" s="1"/>
  <c r="P21" i="138"/>
  <c r="P19" i="135" s="1"/>
  <c r="P22" i="135" s="1"/>
  <c r="E22" i="135"/>
  <c r="F21" i="138"/>
  <c r="F19" i="135" s="1"/>
  <c r="F5" i="135" s="1"/>
  <c r="N21" i="138"/>
  <c r="N19" i="135" s="1"/>
  <c r="N22" i="135" s="1"/>
  <c r="Q21" i="138"/>
  <c r="Q19" i="135" s="1"/>
  <c r="Q22" i="135" s="1"/>
  <c r="H21" i="138"/>
  <c r="H19" i="135" s="1"/>
  <c r="H22" i="135" s="1"/>
  <c r="L21" i="138"/>
  <c r="L19" i="135" s="1"/>
  <c r="L22" i="135" s="1"/>
  <c r="S21" i="139"/>
  <c r="K21" i="138"/>
  <c r="K19" i="135" s="1"/>
  <c r="K22" i="135" s="1"/>
  <c r="G21" i="138"/>
  <c r="G19" i="135" s="1"/>
  <c r="G5" i="135" s="1"/>
  <c r="O21" i="138"/>
  <c r="O19" i="135" s="1"/>
  <c r="O22" i="135" s="1"/>
  <c r="S17" i="138"/>
  <c r="S20" i="138" s="1"/>
  <c r="M22" i="135"/>
  <c r="D19" i="138"/>
  <c r="D21" i="138" s="1"/>
  <c r="S12" i="138"/>
  <c r="S19" i="138" s="1"/>
  <c r="N40" i="135"/>
  <c r="G6" i="135"/>
  <c r="O5" i="137"/>
  <c r="O6" i="137" s="1"/>
  <c r="R5" i="137"/>
  <c r="R6" i="137" s="1"/>
  <c r="R6" i="135"/>
  <c r="F5" i="137"/>
  <c r="F6" i="137" s="1"/>
  <c r="F6" i="135"/>
  <c r="G5" i="137"/>
  <c r="G6" i="137" s="1"/>
  <c r="H40" i="135"/>
  <c r="H5" i="137"/>
  <c r="H6" i="137" s="1"/>
  <c r="S37" i="135"/>
  <c r="J40" i="135"/>
  <c r="S38" i="135"/>
  <c r="J6" i="135"/>
  <c r="J5" i="137"/>
  <c r="J6" i="137" s="1"/>
  <c r="S41" i="139"/>
  <c r="O6" i="135"/>
  <c r="O46" i="135"/>
  <c r="O100" i="38" s="1"/>
  <c r="P6" i="135"/>
  <c r="P46" i="135"/>
  <c r="P100" i="38" s="1"/>
  <c r="S44" i="135"/>
  <c r="S46" i="135" s="1"/>
  <c r="E8" i="135"/>
  <c r="E10" i="135" s="1"/>
  <c r="E22" i="136" s="1"/>
  <c r="A59" i="38"/>
  <c r="A75" i="38" s="1"/>
  <c r="A91" i="38" s="1"/>
  <c r="A107" i="38" s="1"/>
  <c r="A123" i="38" s="1"/>
  <c r="A43" i="38"/>
  <c r="A12" i="38"/>
  <c r="A12" i="46" s="1"/>
  <c r="A10" i="38"/>
  <c r="A11" i="38"/>
  <c r="B49" i="21"/>
  <c r="B58" i="21"/>
  <c r="A58" i="21"/>
  <c r="B62" i="21"/>
  <c r="F8" i="30" s="1"/>
  <c r="F10" i="30" l="1"/>
  <c r="F5" i="30"/>
  <c r="B72" i="21"/>
  <c r="Q58" i="135"/>
  <c r="E58" i="135"/>
  <c r="E60" i="135" s="1"/>
  <c r="E165" i="136" s="1"/>
  <c r="H58" i="135"/>
  <c r="H60" i="135" s="1"/>
  <c r="H165" i="136" s="1"/>
  <c r="L58" i="135"/>
  <c r="I160" i="136"/>
  <c r="I17" i="136" s="1"/>
  <c r="I20" i="136" s="1"/>
  <c r="H160" i="136"/>
  <c r="H17" i="136" s="1"/>
  <c r="H20" i="136" s="1"/>
  <c r="S57" i="135"/>
  <c r="S7" i="135" s="1"/>
  <c r="D7" i="135"/>
  <c r="F8" i="135"/>
  <c r="F10" i="135" s="1"/>
  <c r="F22" i="136" s="1"/>
  <c r="D58" i="135"/>
  <c r="F58" i="135"/>
  <c r="Q160" i="136"/>
  <c r="Q17" i="136" s="1"/>
  <c r="Q20" i="136" s="1"/>
  <c r="J58" i="135"/>
  <c r="F160" i="136"/>
  <c r="F17" i="136" s="1"/>
  <c r="F20" i="136" s="1"/>
  <c r="P160" i="136"/>
  <c r="P17" i="136" s="1"/>
  <c r="P20" i="136" s="1"/>
  <c r="K160" i="136"/>
  <c r="K17" i="136" s="1"/>
  <c r="K20" i="136" s="1"/>
  <c r="S100" i="38"/>
  <c r="S142" i="136"/>
  <c r="S145" i="136" s="1"/>
  <c r="I58" i="135"/>
  <c r="O58" i="135"/>
  <c r="M160" i="136"/>
  <c r="M17" i="136" s="1"/>
  <c r="M20" i="136" s="1"/>
  <c r="K58" i="135"/>
  <c r="R58" i="135"/>
  <c r="P58" i="135"/>
  <c r="R160" i="136"/>
  <c r="R17" i="136" s="1"/>
  <c r="R20" i="136" s="1"/>
  <c r="E116" i="38"/>
  <c r="E5" i="38" s="1"/>
  <c r="G160" i="136"/>
  <c r="G17" i="136" s="1"/>
  <c r="G20" i="136" s="1"/>
  <c r="M58" i="135"/>
  <c r="L60" i="135"/>
  <c r="L165" i="136" s="1"/>
  <c r="L116" i="38"/>
  <c r="L5" i="38" s="1"/>
  <c r="Q60" i="135"/>
  <c r="Q165" i="136" s="1"/>
  <c r="Q116" i="38"/>
  <c r="Q5" i="38" s="1"/>
  <c r="S58" i="135"/>
  <c r="S116" i="38" s="1"/>
  <c r="N58" i="135"/>
  <c r="D160" i="136"/>
  <c r="D163" i="136" s="1"/>
  <c r="O160" i="136"/>
  <c r="O17" i="136" s="1"/>
  <c r="O20" i="136" s="1"/>
  <c r="L160" i="136"/>
  <c r="L17" i="136" s="1"/>
  <c r="L20" i="136" s="1"/>
  <c r="D9" i="136"/>
  <c r="S9" i="136" s="1"/>
  <c r="S10" i="136"/>
  <c r="N160" i="136"/>
  <c r="N17" i="136" s="1"/>
  <c r="N20" i="136" s="1"/>
  <c r="D18" i="136"/>
  <c r="S19" i="136"/>
  <c r="S18" i="136" s="1"/>
  <c r="J160" i="136"/>
  <c r="J17" i="136" s="1"/>
  <c r="J20" i="136" s="1"/>
  <c r="G58" i="135"/>
  <c r="E160" i="136"/>
  <c r="E17" i="136" s="1"/>
  <c r="E20" i="136" s="1"/>
  <c r="I5" i="135"/>
  <c r="I8" i="135" s="1"/>
  <c r="I10" i="135" s="1"/>
  <c r="I22" i="136" s="1"/>
  <c r="R5" i="135"/>
  <c r="R8" i="135" s="1"/>
  <c r="R10" i="135" s="1"/>
  <c r="R22" i="136" s="1"/>
  <c r="J5" i="135"/>
  <c r="J8" i="135" s="1"/>
  <c r="J10" i="135" s="1"/>
  <c r="J22" i="136" s="1"/>
  <c r="P5" i="135"/>
  <c r="P8" i="135" s="1"/>
  <c r="P10" i="135" s="1"/>
  <c r="P22" i="136" s="1"/>
  <c r="Q5" i="135"/>
  <c r="Q8" i="135" s="1"/>
  <c r="Q10" i="135" s="1"/>
  <c r="Q22" i="136" s="1"/>
  <c r="N5" i="135"/>
  <c r="N8" i="135" s="1"/>
  <c r="N10" i="135" s="1"/>
  <c r="N22" i="136" s="1"/>
  <c r="F22" i="135"/>
  <c r="H5" i="135"/>
  <c r="H8" i="135" s="1"/>
  <c r="H10" i="135" s="1"/>
  <c r="H22" i="136" s="1"/>
  <c r="O5" i="135"/>
  <c r="O8" i="135" s="1"/>
  <c r="O10" i="135" s="1"/>
  <c r="O22" i="136" s="1"/>
  <c r="L5" i="135"/>
  <c r="L8" i="135" s="1"/>
  <c r="L10" i="135" s="1"/>
  <c r="L22" i="136" s="1"/>
  <c r="K5" i="135"/>
  <c r="K8" i="135" s="1"/>
  <c r="K10" i="135" s="1"/>
  <c r="K22" i="136" s="1"/>
  <c r="G22" i="135"/>
  <c r="G8" i="135"/>
  <c r="G10" i="135" s="1"/>
  <c r="G22" i="136" s="1"/>
  <c r="S21" i="138"/>
  <c r="D19" i="135"/>
  <c r="S40" i="135"/>
  <c r="S6" i="135"/>
  <c r="H116" i="38" l="1"/>
  <c r="H5" i="38" s="1"/>
  <c r="E163" i="136"/>
  <c r="G163" i="136"/>
  <c r="J163" i="136"/>
  <c r="F163" i="136"/>
  <c r="R163" i="136"/>
  <c r="Q163" i="136"/>
  <c r="I163" i="136"/>
  <c r="N163" i="136"/>
  <c r="K163" i="136"/>
  <c r="L118" i="38"/>
  <c r="L7" i="38" s="1"/>
  <c r="N118" i="38"/>
  <c r="N7" i="38" s="1"/>
  <c r="F118" i="38"/>
  <c r="F7" i="38" s="1"/>
  <c r="I118" i="38"/>
  <c r="I7" i="38" s="1"/>
  <c r="Q118" i="38"/>
  <c r="Q7" i="38" s="1"/>
  <c r="M118" i="38"/>
  <c r="M7" i="38" s="1"/>
  <c r="G118" i="38"/>
  <c r="G7" i="38" s="1"/>
  <c r="D118" i="38"/>
  <c r="H118" i="38"/>
  <c r="H7" i="38" s="1"/>
  <c r="R118" i="38"/>
  <c r="R7" i="38" s="1"/>
  <c r="O118" i="38"/>
  <c r="O7" i="38" s="1"/>
  <c r="K118" i="38"/>
  <c r="K7" i="38" s="1"/>
  <c r="P118" i="38"/>
  <c r="P7" i="38" s="1"/>
  <c r="S118" i="38"/>
  <c r="J118" i="38"/>
  <c r="J7" i="38" s="1"/>
  <c r="E118" i="38"/>
  <c r="E7" i="38" s="1"/>
  <c r="M163" i="136"/>
  <c r="D60" i="135"/>
  <c r="D116" i="38"/>
  <c r="O60" i="135"/>
  <c r="O165" i="136" s="1"/>
  <c r="O116" i="38"/>
  <c r="O5" i="38" s="1"/>
  <c r="O163" i="136"/>
  <c r="I60" i="135"/>
  <c r="I165" i="136" s="1"/>
  <c r="I116" i="38"/>
  <c r="I5" i="38" s="1"/>
  <c r="P60" i="135"/>
  <c r="P165" i="136" s="1"/>
  <c r="P116" i="38"/>
  <c r="P5" i="38" s="1"/>
  <c r="J60" i="135"/>
  <c r="J165" i="136" s="1"/>
  <c r="J116" i="38"/>
  <c r="J5" i="38" s="1"/>
  <c r="H163" i="136"/>
  <c r="M60" i="135"/>
  <c r="M165" i="136" s="1"/>
  <c r="M116" i="38"/>
  <c r="M5" i="38" s="1"/>
  <c r="R60" i="135"/>
  <c r="R165" i="136" s="1"/>
  <c r="R116" i="38"/>
  <c r="R5" i="38" s="1"/>
  <c r="G60" i="135"/>
  <c r="G165" i="136" s="1"/>
  <c r="G116" i="38"/>
  <c r="G5" i="38" s="1"/>
  <c r="S160" i="136"/>
  <c r="S163" i="136" s="1"/>
  <c r="D17" i="136"/>
  <c r="L163" i="136"/>
  <c r="N60" i="135"/>
  <c r="N165" i="136" s="1"/>
  <c r="N116" i="38"/>
  <c r="N5" i="38" s="1"/>
  <c r="K60" i="135"/>
  <c r="K165" i="136" s="1"/>
  <c r="K116" i="38"/>
  <c r="K5" i="38" s="1"/>
  <c r="P163" i="136"/>
  <c r="F60" i="135"/>
  <c r="F165" i="136" s="1"/>
  <c r="F116" i="38"/>
  <c r="F5" i="38" s="1"/>
  <c r="S19" i="135"/>
  <c r="D5" i="135"/>
  <c r="D8" i="135" s="1"/>
  <c r="D10" i="135" s="1"/>
  <c r="D22" i="135"/>
  <c r="D7" i="38" l="1"/>
  <c r="I7" i="46"/>
  <c r="D165" i="136"/>
  <c r="S60" i="135"/>
  <c r="S165" i="136" s="1"/>
  <c r="D20" i="136"/>
  <c r="S17" i="136"/>
  <c r="S20" i="136" s="1"/>
  <c r="D5" i="38"/>
  <c r="S10" i="135"/>
  <c r="S22" i="136" s="1"/>
  <c r="D22" i="136"/>
  <c r="S22" i="135"/>
  <c r="S5" i="135"/>
  <c r="S8" i="135" s="1"/>
  <c r="S32" i="19"/>
  <c r="S79" i="23" l="1"/>
  <c r="S80" i="23"/>
  <c r="S81" i="23"/>
  <c r="S86" i="23"/>
  <c r="S85" i="23"/>
  <c r="S84" i="23"/>
  <c r="S83" i="23" l="1"/>
  <c r="S82" i="23"/>
  <c r="R88" i="23" s="1"/>
  <c r="D69" i="23"/>
  <c r="D60" i="23"/>
  <c r="D29" i="27"/>
  <c r="D88" i="23" l="1"/>
  <c r="J88" i="23"/>
  <c r="Q88" i="23"/>
  <c r="I88" i="23"/>
  <c r="P88" i="23"/>
  <c r="H88" i="23"/>
  <c r="E88" i="23"/>
  <c r="O88" i="23"/>
  <c r="G88" i="23"/>
  <c r="N88" i="23"/>
  <c r="F88" i="23"/>
  <c r="M88" i="23"/>
  <c r="L88" i="23"/>
  <c r="K88" i="23"/>
  <c r="S15" i="23"/>
  <c r="S16" i="23"/>
  <c r="S136" i="38" l="1"/>
  <c r="J136" i="38"/>
  <c r="D136" i="38"/>
  <c r="J18" i="46" s="1"/>
  <c r="B26" i="21" l="1"/>
  <c r="S61" i="19" l="1"/>
  <c r="B13" i="21" l="1"/>
  <c r="S83" i="19" l="1"/>
  <c r="S37" i="19"/>
  <c r="D66" i="23" l="1"/>
  <c r="D63" i="23"/>
  <c r="E60" i="23" l="1"/>
  <c r="F60" i="23"/>
  <c r="G60" i="23"/>
  <c r="H60" i="23"/>
  <c r="I60" i="23"/>
  <c r="J60" i="23"/>
  <c r="K60" i="23"/>
  <c r="L60" i="23"/>
  <c r="M60" i="23"/>
  <c r="N60" i="23"/>
  <c r="O60" i="23"/>
  <c r="P60" i="23"/>
  <c r="Q60" i="23"/>
  <c r="R60" i="23"/>
  <c r="A5" i="38"/>
  <c r="S82" i="19" l="1"/>
  <c r="A18" i="38" l="1"/>
  <c r="F9" i="30" l="1"/>
  <c r="S15" i="110"/>
  <c r="S14" i="110"/>
  <c r="S13" i="110"/>
  <c r="S8" i="110"/>
  <c r="S7" i="110"/>
  <c r="N9" i="110" l="1"/>
  <c r="N10" i="110" s="1"/>
  <c r="O9" i="110"/>
  <c r="O10" i="110" s="1"/>
  <c r="R9" i="110"/>
  <c r="R10" i="110" s="1"/>
  <c r="J9" i="110"/>
  <c r="J10" i="110" s="1"/>
  <c r="J17"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J91" i="19" l="1"/>
  <c r="Q10" i="110"/>
  <c r="Q17" i="110" s="1"/>
  <c r="D17" i="110"/>
  <c r="G17" i="110"/>
  <c r="N17" i="110"/>
  <c r="M17" i="110"/>
  <c r="E17" i="110"/>
  <c r="L17" i="110"/>
  <c r="K17" i="110"/>
  <c r="R17" i="110"/>
  <c r="I17" i="110"/>
  <c r="H17" i="110"/>
  <c r="O17" i="110"/>
  <c r="P17" i="110"/>
  <c r="S9" i="110"/>
  <c r="S10" i="110" l="1"/>
  <c r="N91" i="19"/>
  <c r="P91" i="19"/>
  <c r="H91" i="19"/>
  <c r="E91" i="19"/>
  <c r="M91" i="19"/>
  <c r="O91" i="19"/>
  <c r="G91" i="19"/>
  <c r="I91" i="19"/>
  <c r="R91" i="19"/>
  <c r="Q91" i="19"/>
  <c r="K91" i="19"/>
  <c r="L91" i="19"/>
  <c r="F17" i="110"/>
  <c r="S49" i="19"/>
  <c r="D91" i="19" l="1"/>
  <c r="F91" i="19"/>
  <c r="S81" i="19"/>
  <c r="S17" i="110"/>
  <c r="S89" i="19" l="1"/>
  <c r="D6" i="27"/>
  <c r="S13" i="27" l="1"/>
  <c r="S29" i="27"/>
  <c r="R29" i="27"/>
  <c r="Q29" i="27"/>
  <c r="P29" i="27"/>
  <c r="O29" i="27"/>
  <c r="N29" i="27"/>
  <c r="M29" i="27"/>
  <c r="L29" i="27"/>
  <c r="K29" i="27"/>
  <c r="J29" i="27"/>
  <c r="I29" i="27"/>
  <c r="H29" i="27"/>
  <c r="G29" i="27"/>
  <c r="F29" i="27"/>
  <c r="E29" i="27"/>
  <c r="S30" i="27" l="1"/>
  <c r="D30" i="27"/>
  <c r="S19" i="19" l="1"/>
  <c r="S11" i="19" l="1"/>
  <c r="A33" i="17" l="1"/>
  <c r="A39" i="38" l="1"/>
  <c r="A40" i="38"/>
  <c r="G11" i="30" l="1"/>
  <c r="S18" i="19" l="1"/>
  <c r="S20" i="19"/>
  <c r="S17" i="19"/>
  <c r="S22" i="19"/>
  <c r="S77" i="19" l="1"/>
  <c r="S48" i="19"/>
  <c r="S47" i="19"/>
  <c r="S46" i="19"/>
  <c r="S45" i="19"/>
  <c r="S44" i="19"/>
  <c r="S42" i="19"/>
  <c r="S80" i="19" l="1"/>
  <c r="S79" i="19"/>
  <c r="S76" i="19"/>
  <c r="S75" i="19"/>
  <c r="S72" i="19"/>
  <c r="S127" i="38" l="1"/>
  <c r="S10" i="19" l="1"/>
  <c r="S9" i="19"/>
  <c r="S60" i="19"/>
  <c r="S68" i="19"/>
  <c r="S66" i="19"/>
  <c r="S65" i="19"/>
  <c r="S54" i="19"/>
  <c r="S55" i="19"/>
  <c r="S56" i="19"/>
  <c r="S57" i="19"/>
  <c r="S58" i="19"/>
  <c r="S59" i="19"/>
  <c r="S62" i="19"/>
  <c r="S53" i="19"/>
  <c r="C89" i="17" l="1"/>
  <c r="C88" i="17"/>
  <c r="C77" i="17"/>
  <c r="C66" i="17"/>
  <c r="C67" i="17"/>
  <c r="C68" i="17"/>
  <c r="C69" i="17"/>
  <c r="C70" i="17"/>
  <c r="C71" i="17"/>
  <c r="C72" i="17"/>
  <c r="C65" i="17"/>
  <c r="C39" i="17"/>
  <c r="C40" i="17"/>
  <c r="C38" i="17"/>
  <c r="C34" i="17"/>
  <c r="C35" i="17"/>
  <c r="C36" i="17"/>
  <c r="C37" i="17"/>
  <c r="C33" i="17"/>
  <c r="C29" i="17"/>
  <c r="C28" i="17"/>
  <c r="C20" i="17"/>
  <c r="C21" i="17"/>
  <c r="C22" i="17"/>
  <c r="C23" i="17"/>
  <c r="C24" i="17"/>
  <c r="C25" i="17"/>
  <c r="C19" i="17"/>
  <c r="C16" i="17"/>
  <c r="C17" i="17"/>
  <c r="C18" i="17"/>
  <c r="C15" i="17"/>
  <c r="C6" i="17"/>
  <c r="C5" i="17"/>
  <c r="C56" i="17"/>
  <c r="C57" i="17"/>
  <c r="C58" i="17"/>
  <c r="C55" i="17"/>
  <c r="C54" i="17"/>
  <c r="C53" i="17"/>
  <c r="C52" i="17"/>
  <c r="C51" i="17"/>
  <c r="C49" i="17"/>
  <c r="C50" i="17"/>
  <c r="C48" i="17"/>
  <c r="C47" i="17"/>
  <c r="C45" i="17"/>
  <c r="C46" i="17"/>
  <c r="C44" i="17"/>
  <c r="C62" i="17" l="1"/>
  <c r="C61" i="17"/>
  <c r="A89" i="17" l="1"/>
  <c r="E63" i="23" l="1"/>
  <c r="F63" i="23"/>
  <c r="G63" i="23"/>
  <c r="H63" i="23"/>
  <c r="I63" i="23"/>
  <c r="J63" i="23"/>
  <c r="K63" i="23"/>
  <c r="L63" i="23"/>
  <c r="M63" i="23"/>
  <c r="N63" i="23"/>
  <c r="O63" i="23"/>
  <c r="P63" i="23"/>
  <c r="Q63" i="23"/>
  <c r="R63" i="23"/>
  <c r="S21" i="23"/>
  <c r="S22" i="23"/>
  <c r="S23" i="23"/>
  <c r="S24" i="23"/>
  <c r="S25" i="23"/>
  <c r="S26" i="23"/>
  <c r="S27" i="23"/>
  <c r="G10" i="30" l="1"/>
  <c r="E9" i="26" l="1"/>
  <c r="F9" i="26"/>
  <c r="G9" i="26"/>
  <c r="H9" i="26"/>
  <c r="I9" i="26"/>
  <c r="J9" i="26"/>
  <c r="K9" i="26"/>
  <c r="L9" i="26"/>
  <c r="M9" i="26"/>
  <c r="N9" i="26"/>
  <c r="O9" i="26"/>
  <c r="P9" i="26"/>
  <c r="Q9" i="26"/>
  <c r="R9" i="26"/>
  <c r="D9" i="26"/>
  <c r="D11" i="27" l="1"/>
  <c r="G7" i="30" l="1"/>
  <c r="G8" i="30" l="1"/>
  <c r="B28" i="21" l="1"/>
  <c r="S74" i="23" l="1"/>
  <c r="S75" i="23"/>
  <c r="G9" i="30" l="1"/>
  <c r="S94" i="19" l="1"/>
  <c r="S88" i="19"/>
  <c r="S9" i="26" l="1"/>
  <c r="R4" i="26"/>
  <c r="Q4" i="26"/>
  <c r="P4" i="26"/>
  <c r="O4" i="26"/>
  <c r="N4" i="26"/>
  <c r="M4" i="26"/>
  <c r="L4" i="26"/>
  <c r="K4" i="26"/>
  <c r="J4" i="26"/>
  <c r="I4" i="26"/>
  <c r="H4" i="26"/>
  <c r="G4" i="26"/>
  <c r="F4" i="26"/>
  <c r="E4" i="26"/>
  <c r="D4" i="26"/>
  <c r="S73" i="23" l="1"/>
  <c r="S72" i="23"/>
  <c r="S71" i="23"/>
  <c r="S70" i="23"/>
  <c r="S67" i="23"/>
  <c r="S65" i="23"/>
  <c r="S64" i="23"/>
  <c r="S63" i="23"/>
  <c r="S61" i="23"/>
  <c r="S58" i="23"/>
  <c r="S62" i="23" s="1"/>
  <c r="S57" i="23"/>
  <c r="S54" i="23"/>
  <c r="S50" i="23"/>
  <c r="S49" i="23"/>
  <c r="S48" i="23"/>
  <c r="S5" i="23" l="1"/>
  <c r="E69" i="23" l="1"/>
  <c r="F69" i="23"/>
  <c r="G69" i="23"/>
  <c r="H69" i="23"/>
  <c r="I69" i="23"/>
  <c r="J69" i="23"/>
  <c r="K69" i="23"/>
  <c r="L69" i="23"/>
  <c r="M69" i="23"/>
  <c r="N69" i="23"/>
  <c r="O69" i="23"/>
  <c r="P69" i="23"/>
  <c r="Q69" i="23"/>
  <c r="R69" i="23"/>
  <c r="F66" i="23"/>
  <c r="G66" i="23"/>
  <c r="H66" i="23"/>
  <c r="J66" i="23"/>
  <c r="N66" i="23"/>
  <c r="O66" i="23"/>
  <c r="P66" i="23"/>
  <c r="R66" i="23"/>
  <c r="Q66" i="23"/>
  <c r="M66" i="23"/>
  <c r="L66" i="23"/>
  <c r="K66" i="23"/>
  <c r="I66" i="23"/>
  <c r="E66" i="23"/>
  <c r="S60" i="23" l="1"/>
  <c r="S69" i="23"/>
  <c r="S68" i="23"/>
  <c r="S66" i="23" l="1"/>
  <c r="A63" i="38" l="1"/>
  <c r="F4" i="46" l="1"/>
  <c r="A38" i="38"/>
  <c r="E95" i="19" l="1"/>
  <c r="F95" i="19"/>
  <c r="G95" i="19"/>
  <c r="H95" i="19"/>
  <c r="I95" i="19"/>
  <c r="J95" i="19"/>
  <c r="K95" i="19"/>
  <c r="L95" i="19"/>
  <c r="M95" i="19"/>
  <c r="N95" i="19"/>
  <c r="O95" i="19"/>
  <c r="P95" i="19"/>
  <c r="Q95" i="19"/>
  <c r="R95" i="19"/>
  <c r="D95" i="19"/>
  <c r="S95" i="19" l="1"/>
  <c r="A47" i="23" l="1"/>
  <c r="A34" i="23"/>
  <c r="A14" i="23"/>
  <c r="A4" i="23"/>
  <c r="A9" i="23"/>
  <c r="A64" i="17"/>
  <c r="A43" i="17"/>
  <c r="A32" i="17"/>
  <c r="A14" i="17"/>
  <c r="A4" i="17"/>
  <c r="A93" i="19"/>
  <c r="A87" i="19"/>
  <c r="A71" i="19"/>
  <c r="A52" i="19"/>
  <c r="A30" i="19"/>
  <c r="A25" i="19"/>
  <c r="A16" i="19"/>
  <c r="A8" i="19"/>
  <c r="A133" i="38"/>
  <c r="A131" i="38"/>
  <c r="A115" i="38"/>
  <c r="A99" i="38"/>
  <c r="A83" i="38"/>
  <c r="A67" i="38"/>
  <c r="A51" i="38"/>
  <c r="A22" i="38"/>
  <c r="A78" i="23" l="1"/>
  <c r="A53" i="38"/>
  <c r="A54" i="38"/>
  <c r="A55" i="38"/>
  <c r="A56" i="38"/>
  <c r="A57" i="38"/>
  <c r="A60" i="38"/>
  <c r="A61" i="38"/>
  <c r="A62" i="38"/>
  <c r="A64" i="38"/>
  <c r="A65" i="38"/>
  <c r="A81" i="38" s="1"/>
  <c r="A52" i="38"/>
  <c r="S103" i="23" l="1"/>
  <c r="S99" i="23"/>
  <c r="S98" i="23"/>
  <c r="S97" i="23"/>
  <c r="S96" i="23"/>
  <c r="S95" i="23"/>
  <c r="S92" i="23"/>
  <c r="S55" i="23"/>
  <c r="S52" i="23"/>
  <c r="S44" i="23"/>
  <c r="S43" i="23"/>
  <c r="S42" i="23"/>
  <c r="S40" i="23"/>
  <c r="S38" i="23"/>
  <c r="S37" i="23"/>
  <c r="S36" i="23"/>
  <c r="S35" i="23"/>
  <c r="S19" i="23"/>
  <c r="S17" i="23"/>
  <c r="R84" i="17" l="1"/>
  <c r="J84" i="17"/>
  <c r="Q84" i="17"/>
  <c r="I84" i="17"/>
  <c r="D84" i="17"/>
  <c r="P84" i="17"/>
  <c r="H84" i="17"/>
  <c r="E84" i="17"/>
  <c r="S84" i="17"/>
  <c r="O84" i="17"/>
  <c r="G84" i="17"/>
  <c r="F84" i="17"/>
  <c r="L84" i="17"/>
  <c r="N84" i="17"/>
  <c r="M84" i="17"/>
  <c r="K84" i="17"/>
  <c r="S83" i="17"/>
  <c r="K83" i="17"/>
  <c r="J83" i="17"/>
  <c r="E83" i="17"/>
  <c r="L83" i="17"/>
  <c r="D83" i="17"/>
  <c r="O83" i="17"/>
  <c r="G83" i="17"/>
  <c r="F83" i="17"/>
  <c r="I83" i="17"/>
  <c r="H83" i="17"/>
  <c r="R83" i="17"/>
  <c r="N83" i="17"/>
  <c r="M83" i="17"/>
  <c r="P83" i="17"/>
  <c r="Q83" i="17"/>
  <c r="Q81" i="17"/>
  <c r="I81" i="17"/>
  <c r="N81" i="17"/>
  <c r="F81" i="17"/>
  <c r="O81" i="17"/>
  <c r="S81" i="17"/>
  <c r="K81" i="17"/>
  <c r="P81" i="17"/>
  <c r="H81" i="17"/>
  <c r="J81" i="17"/>
  <c r="G81" i="17"/>
  <c r="D81" i="17"/>
  <c r="M81" i="17"/>
  <c r="E81" i="17"/>
  <c r="R81" i="17"/>
  <c r="L81" i="17"/>
  <c r="N85" i="17"/>
  <c r="F85" i="17"/>
  <c r="R85" i="17"/>
  <c r="M85" i="17"/>
  <c r="Q85" i="17"/>
  <c r="I85" i="17"/>
  <c r="D85" i="17"/>
  <c r="J85" i="17"/>
  <c r="L85" i="17"/>
  <c r="P85" i="17"/>
  <c r="S85" i="17"/>
  <c r="O85" i="17"/>
  <c r="G85" i="17"/>
  <c r="E85" i="17"/>
  <c r="H85" i="17"/>
  <c r="K85" i="17"/>
  <c r="R82" i="17"/>
  <c r="N82" i="17"/>
  <c r="J82" i="17"/>
  <c r="F82" i="17"/>
  <c r="O82" i="17"/>
  <c r="S82" i="17"/>
  <c r="K82" i="17"/>
  <c r="G82" i="17"/>
  <c r="P82" i="17"/>
  <c r="L82" i="17"/>
  <c r="H82" i="17"/>
  <c r="D82" i="17"/>
  <c r="Q82" i="17"/>
  <c r="M82" i="17"/>
  <c r="I82" i="17"/>
  <c r="E82" i="17"/>
  <c r="S78" i="17"/>
  <c r="R78" i="17"/>
  <c r="J78" i="17"/>
  <c r="G78" i="17"/>
  <c r="K78" i="17"/>
  <c r="Q78" i="17"/>
  <c r="I78" i="17"/>
  <c r="L78" i="17"/>
  <c r="P78" i="17"/>
  <c r="H78" i="17"/>
  <c r="O78" i="17"/>
  <c r="M78" i="17"/>
  <c r="E78" i="17"/>
  <c r="D78" i="17"/>
  <c r="N78" i="17"/>
  <c r="F78" i="17"/>
  <c r="S6" i="23"/>
  <c r="D7" i="23" l="1"/>
  <c r="D26" i="38" s="1"/>
  <c r="R6" i="17"/>
  <c r="S88" i="23"/>
  <c r="S7" i="26"/>
  <c r="S5" i="26"/>
  <c r="S11" i="26"/>
  <c r="S12" i="26"/>
  <c r="S10" i="26"/>
  <c r="A78" i="38" l="1"/>
  <c r="A94" i="38" s="1"/>
  <c r="A110" i="38" s="1"/>
  <c r="A46" i="38"/>
  <c r="A15" i="38"/>
  <c r="A15" i="46" s="1"/>
  <c r="C12" i="30" l="1"/>
  <c r="B12" i="30" s="1"/>
  <c r="O136" i="38" l="1"/>
  <c r="K136" i="38"/>
  <c r="G136" i="38"/>
  <c r="N136" i="38"/>
  <c r="F136" i="38"/>
  <c r="Q136" i="38"/>
  <c r="M136" i="38"/>
  <c r="I136" i="38"/>
  <c r="E136" i="38"/>
  <c r="P136" i="38"/>
  <c r="L136" i="38"/>
  <c r="H136" i="38"/>
  <c r="R136" i="38"/>
  <c r="S33" i="19" l="1"/>
  <c r="S34" i="19"/>
  <c r="S35" i="19"/>
  <c r="S36" i="19"/>
  <c r="S27" i="19"/>
  <c r="S26" i="19"/>
  <c r="D29" i="17" l="1"/>
  <c r="E29" i="17"/>
  <c r="F29" i="17"/>
  <c r="G29" i="17"/>
  <c r="H29" i="17"/>
  <c r="I29" i="17"/>
  <c r="J29" i="17"/>
  <c r="K29" i="17"/>
  <c r="L29" i="17"/>
  <c r="M29" i="17"/>
  <c r="N29" i="17"/>
  <c r="O29" i="17"/>
  <c r="P29" i="17"/>
  <c r="Q29" i="17"/>
  <c r="R29" i="17"/>
  <c r="A29" i="17"/>
  <c r="A28" i="17"/>
  <c r="A17" i="38" l="1"/>
  <c r="A17" i="46" s="1"/>
  <c r="A9" i="38"/>
  <c r="A9" i="46" s="1"/>
  <c r="A16" i="38"/>
  <c r="A16" i="46" s="1"/>
  <c r="A79" i="38"/>
  <c r="A95" i="38" s="1"/>
  <c r="A111" i="38" s="1"/>
  <c r="A80" i="38"/>
  <c r="A96" i="38" s="1"/>
  <c r="A112" i="38" s="1"/>
  <c r="A72" i="38"/>
  <c r="A88" i="38" s="1"/>
  <c r="A104" i="38" s="1"/>
  <c r="A73" i="38"/>
  <c r="A89" i="38" s="1"/>
  <c r="A105" i="38" s="1"/>
  <c r="A121" i="38" s="1"/>
  <c r="A74" i="38"/>
  <c r="A90" i="38" s="1"/>
  <c r="A106" i="38" s="1"/>
  <c r="A122" i="38" s="1"/>
  <c r="A76" i="38"/>
  <c r="A92" i="38" s="1"/>
  <c r="A108" i="38" s="1"/>
  <c r="A124" i="38" s="1"/>
  <c r="A77" i="38"/>
  <c r="A93" i="38" s="1"/>
  <c r="A109" i="38" s="1"/>
  <c r="A125" i="38" s="1"/>
  <c r="A47" i="38"/>
  <c r="A48" i="38"/>
  <c r="E89" i="17" l="1"/>
  <c r="F89" i="17"/>
  <c r="G89" i="17"/>
  <c r="H89" i="17"/>
  <c r="I89" i="17"/>
  <c r="J89" i="17"/>
  <c r="K89" i="17"/>
  <c r="L89" i="17"/>
  <c r="M89" i="17"/>
  <c r="N89" i="17"/>
  <c r="O89" i="17"/>
  <c r="P89" i="17"/>
  <c r="Q89" i="17"/>
  <c r="R89" i="17"/>
  <c r="D89" i="17"/>
  <c r="D53" i="23" l="1"/>
  <c r="D51" i="23" s="1"/>
  <c r="S5" i="27" l="1"/>
  <c r="E6" i="27"/>
  <c r="F6" i="27"/>
  <c r="G6" i="27"/>
  <c r="H6" i="27"/>
  <c r="I6" i="27"/>
  <c r="J6" i="27"/>
  <c r="K6" i="27"/>
  <c r="L6" i="27"/>
  <c r="M6" i="27"/>
  <c r="N6" i="27"/>
  <c r="O6" i="27"/>
  <c r="P6" i="27"/>
  <c r="Q6" i="27"/>
  <c r="R6" i="27"/>
  <c r="S4" i="27"/>
  <c r="S6" i="27" l="1"/>
  <c r="D7" i="27" s="1"/>
  <c r="X50" i="139" l="1"/>
  <c r="X48" i="139" s="1"/>
  <c r="X29" i="139"/>
  <c r="X27" i="139" s="1"/>
  <c r="X101" i="139"/>
  <c r="D20" i="23"/>
  <c r="D18" i="23" s="1"/>
  <c r="X10" i="139"/>
  <c r="E15" i="26"/>
  <c r="E22" i="26" s="1"/>
  <c r="Y10" i="139" s="1"/>
  <c r="F15" i="26"/>
  <c r="Z10" i="139" s="1"/>
  <c r="G15" i="26"/>
  <c r="G22" i="26" s="1"/>
  <c r="AA10" i="139" s="1"/>
  <c r="H15" i="26"/>
  <c r="H22" i="26" s="1"/>
  <c r="AB10" i="139" s="1"/>
  <c r="I15" i="26"/>
  <c r="I22" i="26" s="1"/>
  <c r="AC10" i="139" s="1"/>
  <c r="J15" i="26"/>
  <c r="J22" i="26" s="1"/>
  <c r="AD10" i="139" s="1"/>
  <c r="K15" i="26"/>
  <c r="K22" i="26" s="1"/>
  <c r="AE10" i="139" s="1"/>
  <c r="L15" i="26"/>
  <c r="L22" i="26" s="1"/>
  <c r="AF10" i="139" s="1"/>
  <c r="M15" i="26"/>
  <c r="M22" i="26" s="1"/>
  <c r="AG10" i="139" s="1"/>
  <c r="N15" i="26"/>
  <c r="N22" i="26" s="1"/>
  <c r="AH10" i="139" s="1"/>
  <c r="O15" i="26"/>
  <c r="O22" i="26" s="1"/>
  <c r="AI10" i="139" s="1"/>
  <c r="P15" i="26"/>
  <c r="P22" i="26" s="1"/>
  <c r="AJ10" i="139" s="1"/>
  <c r="Q15" i="26"/>
  <c r="Q22" i="26" s="1"/>
  <c r="AK10" i="139" s="1"/>
  <c r="R15" i="26"/>
  <c r="R22" i="26" s="1"/>
  <c r="AL10" i="139" s="1"/>
  <c r="X11" i="139"/>
  <c r="E16" i="26"/>
  <c r="E23" i="26" s="1"/>
  <c r="Y11" i="139" s="1"/>
  <c r="F16" i="26"/>
  <c r="F23" i="26" s="1"/>
  <c r="Z11" i="139" s="1"/>
  <c r="G16" i="26"/>
  <c r="G23" i="26" s="1"/>
  <c r="AA11" i="139" s="1"/>
  <c r="H16" i="26"/>
  <c r="H23" i="26" s="1"/>
  <c r="AB11" i="139" s="1"/>
  <c r="I16" i="26"/>
  <c r="I23" i="26" s="1"/>
  <c r="AC11" i="139" s="1"/>
  <c r="J16" i="26"/>
  <c r="J23" i="26" s="1"/>
  <c r="AD11" i="139" s="1"/>
  <c r="K16" i="26"/>
  <c r="K23" i="26" s="1"/>
  <c r="AE11" i="139" s="1"/>
  <c r="L16" i="26"/>
  <c r="L23" i="26" s="1"/>
  <c r="AF11" i="139" s="1"/>
  <c r="M16" i="26"/>
  <c r="M23" i="26" s="1"/>
  <c r="AG11" i="139" s="1"/>
  <c r="N16" i="26"/>
  <c r="N23" i="26" s="1"/>
  <c r="AH11" i="139" s="1"/>
  <c r="O16" i="26"/>
  <c r="O23" i="26" s="1"/>
  <c r="AI11" i="139" s="1"/>
  <c r="P16" i="26"/>
  <c r="P23" i="26" s="1"/>
  <c r="AJ11" i="139" s="1"/>
  <c r="Q16" i="26"/>
  <c r="Q23" i="26" s="1"/>
  <c r="AK11" i="139" s="1"/>
  <c r="R16" i="26"/>
  <c r="R23" i="26" s="1"/>
  <c r="AL11" i="139" s="1"/>
  <c r="AM10" i="139" l="1"/>
  <c r="AM11" i="139"/>
  <c r="AM16" i="139"/>
  <c r="D21" i="26"/>
  <c r="D41" i="23"/>
  <c r="D39" i="23" s="1"/>
  <c r="N21" i="26"/>
  <c r="F21" i="26"/>
  <c r="R21" i="26"/>
  <c r="J21" i="26"/>
  <c r="K21" i="26"/>
  <c r="Q21" i="26"/>
  <c r="I21" i="26"/>
  <c r="P21" i="26"/>
  <c r="H21" i="26"/>
  <c r="O21" i="26"/>
  <c r="G21" i="26"/>
  <c r="M21" i="26"/>
  <c r="E21" i="26"/>
  <c r="L21" i="26"/>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23" i="26"/>
  <c r="S15" i="26"/>
  <c r="S16" i="26"/>
  <c r="S4" i="26"/>
  <c r="S22" i="26"/>
  <c r="AM15" i="139" l="1"/>
  <c r="W10" i="139"/>
  <c r="S21" i="26"/>
  <c r="W11" i="139" l="1"/>
  <c r="AK12" i="139" s="1"/>
  <c r="AK19" i="139" s="1"/>
  <c r="W19" i="139"/>
  <c r="W20" i="139" s="1"/>
  <c r="Y20" i="139"/>
  <c r="AE20" i="139" l="1"/>
  <c r="AL20" i="139"/>
  <c r="AI12" i="139"/>
  <c r="AI19" i="139" s="1"/>
  <c r="AG12" i="139"/>
  <c r="AG19" i="139" s="1"/>
  <c r="Z20" i="139"/>
  <c r="X12" i="139"/>
  <c r="X19" i="139" s="1"/>
  <c r="X21" i="139" s="1"/>
  <c r="AK20" i="139"/>
  <c r="AK21" i="139" s="1"/>
  <c r="AJ12" i="139"/>
  <c r="AJ19" i="139" s="1"/>
  <c r="AA20" i="139"/>
  <c r="AF20" i="139"/>
  <c r="AG20" i="139"/>
  <c r="AC12" i="139"/>
  <c r="AC19" i="139" s="1"/>
  <c r="AB20" i="139"/>
  <c r="AI20" i="139"/>
  <c r="AB12" i="139"/>
  <c r="AB19" i="139" s="1"/>
  <c r="AH20" i="139"/>
  <c r="AD20" i="139"/>
  <c r="AJ20" i="139"/>
  <c r="AC20" i="139"/>
  <c r="AH12" i="139"/>
  <c r="AH19" i="139" s="1"/>
  <c r="X20" i="139"/>
  <c r="AE12" i="139"/>
  <c r="AE19" i="139" s="1"/>
  <c r="Z12" i="139"/>
  <c r="Z19" i="139" s="1"/>
  <c r="AD12" i="139"/>
  <c r="AD19" i="139" s="1"/>
  <c r="AF12" i="139"/>
  <c r="AF19" i="139" s="1"/>
  <c r="Y12" i="139"/>
  <c r="Y19" i="139" s="1"/>
  <c r="Y21" i="139" s="1"/>
  <c r="AL12" i="139"/>
  <c r="AL19" i="139" s="1"/>
  <c r="AA12" i="139"/>
  <c r="AA19" i="139" s="1"/>
  <c r="AE21" i="139" l="1"/>
  <c r="AA21" i="139"/>
  <c r="AL21" i="139"/>
  <c r="Z21" i="139"/>
  <c r="AD21" i="139"/>
  <c r="AH21" i="139"/>
  <c r="AG21" i="139"/>
  <c r="AI21" i="139"/>
  <c r="AB21" i="139"/>
  <c r="AC21" i="139"/>
  <c r="AJ21" i="139"/>
  <c r="AM17" i="139"/>
  <c r="AM20" i="139" s="1"/>
  <c r="AF21" i="139"/>
  <c r="AM12" i="139"/>
  <c r="AM19" i="139" s="1"/>
  <c r="C11" i="30"/>
  <c r="S25" i="38"/>
  <c r="AM21" i="139" l="1"/>
  <c r="A71" i="21"/>
  <c r="A11" i="46" l="1"/>
  <c r="A13" i="38"/>
  <c r="A13" i="46" s="1"/>
  <c r="A14" i="38"/>
  <c r="A14" i="46" s="1"/>
  <c r="A18" i="46"/>
  <c r="A10" i="46"/>
  <c r="A5" i="46"/>
  <c r="A6" i="38"/>
  <c r="A6" i="46" s="1"/>
  <c r="A7" i="38"/>
  <c r="A7" i="46" s="1"/>
  <c r="A8" i="38"/>
  <c r="A8" i="46" s="1"/>
  <c r="A69" i="38" l="1"/>
  <c r="A70" i="38"/>
  <c r="A71" i="38"/>
  <c r="A86" i="38" l="1"/>
  <c r="A102" i="38" s="1"/>
  <c r="A87" i="38"/>
  <c r="A103" i="38" s="1"/>
  <c r="A85" i="38"/>
  <c r="A101"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A41" i="38" l="1"/>
  <c r="A44" i="38"/>
  <c r="A45" i="38"/>
  <c r="A68" i="38" l="1"/>
  <c r="A84" i="38" s="1"/>
  <c r="A100" i="38" s="1"/>
  <c r="A134" i="38" l="1"/>
  <c r="A49" i="38"/>
  <c r="A97" i="38" l="1"/>
  <c r="A113" i="38" s="1"/>
  <c r="A136" i="38" l="1"/>
  <c r="A104" i="23"/>
  <c r="A102" i="23"/>
  <c r="A100" i="23"/>
  <c r="A90" i="23"/>
  <c r="A88" i="23"/>
  <c r="A76" i="23"/>
  <c r="A45" i="23"/>
  <c r="A32" i="23"/>
  <c r="A28" i="23"/>
  <c r="A12" i="23"/>
  <c r="S6" i="33" l="1"/>
  <c r="S5" i="33"/>
  <c r="S4" i="33"/>
  <c r="E5" i="17"/>
  <c r="F5" i="17"/>
  <c r="G5" i="17"/>
  <c r="H5" i="17"/>
  <c r="I5" i="17"/>
  <c r="J5" i="17"/>
  <c r="K5" i="17"/>
  <c r="L5" i="17"/>
  <c r="M5" i="17"/>
  <c r="N5" i="17"/>
  <c r="O5" i="17"/>
  <c r="P5" i="17"/>
  <c r="Q5" i="17"/>
  <c r="R5" i="17"/>
  <c r="R7" i="17" s="1"/>
  <c r="R30" i="38" s="1"/>
  <c r="D5" i="17"/>
  <c r="E30" i="27"/>
  <c r="F30" i="27"/>
  <c r="G30" i="27"/>
  <c r="H30" i="27"/>
  <c r="I30" i="27"/>
  <c r="J30" i="27"/>
  <c r="K30" i="27"/>
  <c r="L30" i="27"/>
  <c r="M30" i="27"/>
  <c r="N30" i="27"/>
  <c r="O30" i="27"/>
  <c r="P30" i="27"/>
  <c r="Q30" i="27"/>
  <c r="R30" i="27"/>
  <c r="D59" i="23"/>
  <c r="E7" i="27"/>
  <c r="F7" i="27"/>
  <c r="G7" i="27"/>
  <c r="H7" i="27"/>
  <c r="I7" i="27"/>
  <c r="J7" i="27"/>
  <c r="K7" i="27"/>
  <c r="L7" i="27"/>
  <c r="M7" i="27"/>
  <c r="N7" i="27"/>
  <c r="O7" i="27"/>
  <c r="P7" i="27"/>
  <c r="Q7" i="27"/>
  <c r="R7" i="27"/>
  <c r="S7" i="27"/>
  <c r="S31" i="23"/>
  <c r="D7" i="33" l="1"/>
  <c r="AH29" i="139"/>
  <c r="AH27" i="139" s="1"/>
  <c r="AH50" i="139"/>
  <c r="AH48" i="139" s="1"/>
  <c r="AH101" i="139"/>
  <c r="AI50" i="139"/>
  <c r="AI48" i="139" s="1"/>
  <c r="AI29" i="139"/>
  <c r="AI27" i="139" s="1"/>
  <c r="AI101" i="139"/>
  <c r="AL101" i="139"/>
  <c r="AL50" i="139"/>
  <c r="AL48" i="139" s="1"/>
  <c r="AL29" i="139"/>
  <c r="AL27" i="139" s="1"/>
  <c r="AK101" i="139"/>
  <c r="AK50" i="139"/>
  <c r="AK48" i="139" s="1"/>
  <c r="AK29" i="139"/>
  <c r="AK27" i="139" s="1"/>
  <c r="AF101" i="139"/>
  <c r="AF50" i="139"/>
  <c r="AF48" i="139" s="1"/>
  <c r="AF29" i="139"/>
  <c r="AF27" i="139" s="1"/>
  <c r="AD101" i="139"/>
  <c r="AD50" i="139"/>
  <c r="AD48" i="139" s="1"/>
  <c r="AD29" i="139"/>
  <c r="AD27" i="139" s="1"/>
  <c r="AC101" i="139"/>
  <c r="AC50" i="139"/>
  <c r="AC48" i="139" s="1"/>
  <c r="AC29" i="139"/>
  <c r="AC27" i="139" s="1"/>
  <c r="AJ29" i="139"/>
  <c r="AJ27" i="139" s="1"/>
  <c r="AJ101" i="139"/>
  <c r="AJ50" i="139"/>
  <c r="AJ48" i="139" s="1"/>
  <c r="AB29" i="139"/>
  <c r="AB27" i="139" s="1"/>
  <c r="AB101" i="139"/>
  <c r="AB50" i="139"/>
  <c r="AB48" i="139" s="1"/>
  <c r="AA50" i="139"/>
  <c r="AA48" i="139" s="1"/>
  <c r="AA29" i="139"/>
  <c r="AA27" i="139" s="1"/>
  <c r="AA101" i="139"/>
  <c r="Z50" i="139"/>
  <c r="Z48" i="139" s="1"/>
  <c r="Z29" i="139"/>
  <c r="Z27" i="139" s="1"/>
  <c r="Z101" i="139"/>
  <c r="AG50" i="139"/>
  <c r="AG48" i="139" s="1"/>
  <c r="AG29" i="139"/>
  <c r="AG27" i="139" s="1"/>
  <c r="AG101" i="139"/>
  <c r="Y101" i="139"/>
  <c r="Y50" i="139"/>
  <c r="Y48" i="139" s="1"/>
  <c r="Y29" i="139"/>
  <c r="Y27" i="139" s="1"/>
  <c r="AE101" i="139"/>
  <c r="AE50" i="139"/>
  <c r="AE48" i="139" s="1"/>
  <c r="AE29" i="139"/>
  <c r="AE27" i="139" s="1"/>
  <c r="AC62" i="139"/>
  <c r="AC68" i="139"/>
  <c r="AC65" i="139" s="1"/>
  <c r="AG68" i="139"/>
  <c r="AG65" i="139" s="1"/>
  <c r="AG62" i="139"/>
  <c r="AB62" i="139"/>
  <c r="AB68" i="139"/>
  <c r="AB65" i="139" s="1"/>
  <c r="AA68" i="139"/>
  <c r="AA65" i="139" s="1"/>
  <c r="AA62" i="139"/>
  <c r="Y62" i="139"/>
  <c r="Y60" i="139" s="1"/>
  <c r="Y68" i="139"/>
  <c r="Y65" i="139" s="1"/>
  <c r="AF62" i="139"/>
  <c r="AF68" i="139"/>
  <c r="AF65" i="139" s="1"/>
  <c r="AK62" i="139"/>
  <c r="AK68" i="139"/>
  <c r="AK65" i="139" s="1"/>
  <c r="AJ68" i="139"/>
  <c r="AJ65" i="139" s="1"/>
  <c r="AJ62" i="139"/>
  <c r="AH68" i="139"/>
  <c r="AH65" i="139" s="1"/>
  <c r="AH62" i="139"/>
  <c r="AE62" i="139"/>
  <c r="AE68" i="139"/>
  <c r="AE65" i="139" s="1"/>
  <c r="AI68" i="139"/>
  <c r="AI65" i="139" s="1"/>
  <c r="AI62" i="139"/>
  <c r="AL62" i="139"/>
  <c r="AL68" i="139"/>
  <c r="AL65" i="139" s="1"/>
  <c r="AD62" i="139"/>
  <c r="AD68" i="139"/>
  <c r="AD65" i="139" s="1"/>
  <c r="D56" i="23"/>
  <c r="H7" i="33"/>
  <c r="E7" i="33"/>
  <c r="F59" i="23"/>
  <c r="F53" i="23"/>
  <c r="M59" i="23"/>
  <c r="M53" i="23"/>
  <c r="K59" i="23"/>
  <c r="K53" i="23"/>
  <c r="R59" i="23"/>
  <c r="R53" i="23"/>
  <c r="I59" i="23"/>
  <c r="I53" i="23"/>
  <c r="P59" i="23"/>
  <c r="P53" i="23"/>
  <c r="H59" i="23"/>
  <c r="H53" i="23"/>
  <c r="N59" i="23"/>
  <c r="N53" i="23"/>
  <c r="E59" i="23"/>
  <c r="E53" i="23"/>
  <c r="L59" i="23"/>
  <c r="L53" i="23"/>
  <c r="J59" i="23"/>
  <c r="J53" i="23"/>
  <c r="Q59" i="23"/>
  <c r="Q53" i="23"/>
  <c r="O59" i="23"/>
  <c r="O53" i="23"/>
  <c r="G59" i="23"/>
  <c r="G53" i="23"/>
  <c r="Q41" i="23"/>
  <c r="Q39" i="23" s="1"/>
  <c r="Q20" i="23"/>
  <c r="Q18" i="23" s="1"/>
  <c r="E41" i="23"/>
  <c r="E39" i="23" s="1"/>
  <c r="E20" i="23"/>
  <c r="E18" i="23" s="1"/>
  <c r="L20" i="23"/>
  <c r="L18" i="23" s="1"/>
  <c r="L41" i="23"/>
  <c r="L39" i="23" s="1"/>
  <c r="H20" i="23"/>
  <c r="H18" i="23" s="1"/>
  <c r="H41" i="23"/>
  <c r="H39" i="23" s="1"/>
  <c r="K20" i="23"/>
  <c r="K18" i="23" s="1"/>
  <c r="K41" i="23"/>
  <c r="K39" i="23" s="1"/>
  <c r="G20" i="23"/>
  <c r="G18" i="23" s="1"/>
  <c r="G41" i="23"/>
  <c r="G39" i="23" s="1"/>
  <c r="M41" i="23"/>
  <c r="M39" i="23" s="1"/>
  <c r="M20" i="23"/>
  <c r="M18" i="23" s="1"/>
  <c r="I41" i="23"/>
  <c r="I39" i="23" s="1"/>
  <c r="I20" i="23"/>
  <c r="I18" i="23" s="1"/>
  <c r="P20" i="23"/>
  <c r="P18" i="23" s="1"/>
  <c r="P41" i="23"/>
  <c r="P39" i="23" s="1"/>
  <c r="O20" i="23"/>
  <c r="O18" i="23" s="1"/>
  <c r="O41" i="23"/>
  <c r="O39" i="23" s="1"/>
  <c r="R20" i="23"/>
  <c r="R18" i="23" s="1"/>
  <c r="R41" i="23"/>
  <c r="R39" i="23" s="1"/>
  <c r="N20" i="23"/>
  <c r="N18" i="23" s="1"/>
  <c r="N41" i="23"/>
  <c r="N39" i="23" s="1"/>
  <c r="J20" i="23"/>
  <c r="J18" i="23" s="1"/>
  <c r="J41" i="23"/>
  <c r="J39" i="23" s="1"/>
  <c r="F20" i="23"/>
  <c r="F18" i="23" s="1"/>
  <c r="F41" i="23"/>
  <c r="F39" i="23" s="1"/>
  <c r="R7" i="33"/>
  <c r="S5" i="17"/>
  <c r="G7" i="33"/>
  <c r="O7" i="33"/>
  <c r="L7" i="33"/>
  <c r="P7" i="33"/>
  <c r="K7" i="33"/>
  <c r="I7" i="33"/>
  <c r="M7" i="33"/>
  <c r="Q7" i="33"/>
  <c r="F7" i="33"/>
  <c r="J7" i="33"/>
  <c r="N7" i="33"/>
  <c r="E23" i="17"/>
  <c r="I23" i="17"/>
  <c r="M23" i="17"/>
  <c r="Q23" i="17"/>
  <c r="H23" i="17"/>
  <c r="N23" i="17"/>
  <c r="S23" i="17"/>
  <c r="D23" i="17"/>
  <c r="J23" i="17"/>
  <c r="O23" i="17"/>
  <c r="K23" i="17"/>
  <c r="L23" i="17"/>
  <c r="F23" i="17"/>
  <c r="P23" i="17"/>
  <c r="G23" i="17"/>
  <c r="R23" i="17"/>
  <c r="E36" i="17"/>
  <c r="I36" i="17"/>
  <c r="M36" i="17"/>
  <c r="Q36" i="17"/>
  <c r="H36" i="17"/>
  <c r="N36" i="17"/>
  <c r="S36" i="17"/>
  <c r="D36" i="17"/>
  <c r="J36" i="17"/>
  <c r="O36" i="17"/>
  <c r="F36" i="17"/>
  <c r="P36" i="17"/>
  <c r="G36" i="17"/>
  <c r="R36" i="17"/>
  <c r="K36" i="17"/>
  <c r="L36" i="17"/>
  <c r="F38" i="17"/>
  <c r="J38" i="17"/>
  <c r="N38" i="17"/>
  <c r="R38" i="17"/>
  <c r="H38" i="17"/>
  <c r="L38" i="17"/>
  <c r="P38" i="17"/>
  <c r="D38" i="17"/>
  <c r="K38" i="17"/>
  <c r="S38" i="17"/>
  <c r="E38" i="17"/>
  <c r="M38" i="17"/>
  <c r="G38" i="17"/>
  <c r="I38" i="17"/>
  <c r="O38" i="17"/>
  <c r="Q38" i="17"/>
  <c r="G56" i="17"/>
  <c r="K56" i="17"/>
  <c r="O56" i="17"/>
  <c r="S56" i="17"/>
  <c r="D56" i="17"/>
  <c r="H56" i="17"/>
  <c r="L56" i="17"/>
  <c r="P56" i="17"/>
  <c r="E56" i="17"/>
  <c r="I56" i="17"/>
  <c r="M56" i="17"/>
  <c r="Q56" i="17"/>
  <c r="R56" i="17"/>
  <c r="F56" i="17"/>
  <c r="J56" i="17"/>
  <c r="N56" i="17"/>
  <c r="G71" i="17"/>
  <c r="K71" i="17"/>
  <c r="O71" i="17"/>
  <c r="S71" i="17"/>
  <c r="D71" i="17"/>
  <c r="H71" i="17"/>
  <c r="L71" i="17"/>
  <c r="P71" i="17"/>
  <c r="E71" i="17"/>
  <c r="I71" i="17"/>
  <c r="M71" i="17"/>
  <c r="Q71" i="17"/>
  <c r="R71" i="17"/>
  <c r="F71" i="17"/>
  <c r="J71" i="17"/>
  <c r="N71" i="17"/>
  <c r="H7" i="23"/>
  <c r="H26" i="38" s="1"/>
  <c r="H6" i="17"/>
  <c r="L6" i="17"/>
  <c r="P6" i="17"/>
  <c r="D6" i="17"/>
  <c r="E6" i="17"/>
  <c r="I6" i="17"/>
  <c r="M6" i="17"/>
  <c r="Q6" i="17"/>
  <c r="F6" i="17"/>
  <c r="J6" i="17"/>
  <c r="N6" i="17"/>
  <c r="N7" i="17" s="1"/>
  <c r="N30" i="38" s="1"/>
  <c r="G6" i="17"/>
  <c r="K6" i="17"/>
  <c r="O6" i="17"/>
  <c r="S6" i="17"/>
  <c r="E25" i="17"/>
  <c r="I25" i="17"/>
  <c r="M25" i="17"/>
  <c r="Q25" i="17"/>
  <c r="H25" i="17"/>
  <c r="N25" i="17"/>
  <c r="S25" i="17"/>
  <c r="D25" i="17"/>
  <c r="J25" i="17"/>
  <c r="O25" i="17"/>
  <c r="K25" i="17"/>
  <c r="L25" i="17"/>
  <c r="F25" i="17"/>
  <c r="P25" i="17"/>
  <c r="G25" i="17"/>
  <c r="R25" i="17"/>
  <c r="E21" i="17"/>
  <c r="I21" i="17"/>
  <c r="M21" i="17"/>
  <c r="Q21" i="17"/>
  <c r="H21" i="17"/>
  <c r="N21" i="17"/>
  <c r="S21" i="17"/>
  <c r="D21" i="17"/>
  <c r="J21" i="17"/>
  <c r="O21" i="17"/>
  <c r="K21" i="17"/>
  <c r="L21" i="17"/>
  <c r="F21" i="17"/>
  <c r="P21" i="17"/>
  <c r="G21" i="17"/>
  <c r="R21" i="17"/>
  <c r="E17" i="17"/>
  <c r="H17" i="17"/>
  <c r="L17" i="17"/>
  <c r="P17" i="17"/>
  <c r="D17" i="17"/>
  <c r="I17" i="17"/>
  <c r="M17" i="17"/>
  <c r="Q17" i="17"/>
  <c r="F17" i="17"/>
  <c r="N17" i="17"/>
  <c r="G17" i="17"/>
  <c r="O17" i="17"/>
  <c r="J17" i="17"/>
  <c r="R17" i="17"/>
  <c r="K17" i="17"/>
  <c r="S17" i="17"/>
  <c r="F33" i="17"/>
  <c r="J33" i="17"/>
  <c r="N33" i="17"/>
  <c r="R33" i="17"/>
  <c r="I33" i="17"/>
  <c r="O33" i="17"/>
  <c r="D33" i="17"/>
  <c r="E33" i="17"/>
  <c r="K33" i="17"/>
  <c r="P33" i="17"/>
  <c r="L33" i="17"/>
  <c r="M33" i="17"/>
  <c r="G33" i="17"/>
  <c r="Q33" i="17"/>
  <c r="H33" i="17"/>
  <c r="S33" i="17"/>
  <c r="E34" i="17"/>
  <c r="I34" i="17"/>
  <c r="M34" i="17"/>
  <c r="Q34" i="17"/>
  <c r="H34" i="17"/>
  <c r="N34" i="17"/>
  <c r="S34" i="17"/>
  <c r="D34" i="17"/>
  <c r="J34" i="17"/>
  <c r="O34" i="17"/>
  <c r="F34" i="17"/>
  <c r="P34" i="17"/>
  <c r="G34" i="17"/>
  <c r="R34" i="17"/>
  <c r="K34" i="17"/>
  <c r="L34" i="17"/>
  <c r="F44" i="17"/>
  <c r="J44" i="17"/>
  <c r="N44" i="17"/>
  <c r="R44" i="17"/>
  <c r="H44" i="17"/>
  <c r="L44" i="17"/>
  <c r="P44" i="17"/>
  <c r="D44" i="17"/>
  <c r="K44" i="17"/>
  <c r="S44" i="17"/>
  <c r="E44" i="17"/>
  <c r="M44" i="17"/>
  <c r="G44" i="17"/>
  <c r="I44" i="17"/>
  <c r="O44" i="17"/>
  <c r="Q44" i="17"/>
  <c r="H55" i="17"/>
  <c r="E55" i="17"/>
  <c r="F55" i="17"/>
  <c r="K55" i="17"/>
  <c r="O55" i="17"/>
  <c r="S55" i="17"/>
  <c r="G55" i="17"/>
  <c r="L55" i="17"/>
  <c r="P55" i="17"/>
  <c r="D55" i="17"/>
  <c r="I55" i="17"/>
  <c r="M55" i="17"/>
  <c r="Q55" i="17"/>
  <c r="J55" i="17"/>
  <c r="N55" i="17"/>
  <c r="R55" i="17"/>
  <c r="F49" i="17"/>
  <c r="J49" i="17"/>
  <c r="N49" i="17"/>
  <c r="R49" i="17"/>
  <c r="D49" i="17"/>
  <c r="H49" i="17"/>
  <c r="L49" i="17"/>
  <c r="P49" i="17"/>
  <c r="K49" i="17"/>
  <c r="S49" i="17"/>
  <c r="E49" i="17"/>
  <c r="M49" i="17"/>
  <c r="G49" i="17"/>
  <c r="I49" i="17"/>
  <c r="O49" i="17"/>
  <c r="Q49" i="17"/>
  <c r="F46" i="17"/>
  <c r="J46" i="17"/>
  <c r="N46" i="17"/>
  <c r="R46" i="17"/>
  <c r="D46" i="17"/>
  <c r="H46" i="17"/>
  <c r="L46" i="17"/>
  <c r="P46" i="17"/>
  <c r="K46" i="17"/>
  <c r="S46" i="17"/>
  <c r="E46" i="17"/>
  <c r="M46" i="17"/>
  <c r="G46" i="17"/>
  <c r="I46" i="17"/>
  <c r="O46" i="17"/>
  <c r="Q46" i="17"/>
  <c r="G70" i="17"/>
  <c r="K70" i="17"/>
  <c r="O70" i="17"/>
  <c r="S70" i="17"/>
  <c r="D70" i="17"/>
  <c r="H70" i="17"/>
  <c r="L70" i="17"/>
  <c r="P70" i="17"/>
  <c r="E70" i="17"/>
  <c r="I70" i="17"/>
  <c r="M70" i="17"/>
  <c r="Q70" i="17"/>
  <c r="R70" i="17"/>
  <c r="F70" i="17"/>
  <c r="J70" i="17"/>
  <c r="N70" i="17"/>
  <c r="G67" i="17"/>
  <c r="K67" i="17"/>
  <c r="O67" i="17"/>
  <c r="S67" i="17"/>
  <c r="D67" i="17"/>
  <c r="H67" i="17"/>
  <c r="L67" i="17"/>
  <c r="P67" i="17"/>
  <c r="E67" i="17"/>
  <c r="I67" i="17"/>
  <c r="M67" i="17"/>
  <c r="Q67" i="17"/>
  <c r="R67" i="17"/>
  <c r="F67" i="17"/>
  <c r="J67" i="17"/>
  <c r="N67" i="17"/>
  <c r="E39" i="17"/>
  <c r="I39" i="17"/>
  <c r="M39" i="17"/>
  <c r="Q39" i="17"/>
  <c r="G39" i="17"/>
  <c r="K39" i="17"/>
  <c r="O39" i="17"/>
  <c r="S39" i="17"/>
  <c r="J39" i="17"/>
  <c r="R39" i="17"/>
  <c r="D39" i="17"/>
  <c r="L39" i="17"/>
  <c r="F39" i="17"/>
  <c r="H39" i="17"/>
  <c r="N39" i="17"/>
  <c r="P39" i="17"/>
  <c r="E22" i="17"/>
  <c r="I22" i="17"/>
  <c r="M22" i="17"/>
  <c r="Q22" i="17"/>
  <c r="H22" i="17"/>
  <c r="N22" i="17"/>
  <c r="S22" i="17"/>
  <c r="D22" i="17"/>
  <c r="J22" i="17"/>
  <c r="O22" i="17"/>
  <c r="F22" i="17"/>
  <c r="P22" i="17"/>
  <c r="G22" i="17"/>
  <c r="R22" i="17"/>
  <c r="K22" i="17"/>
  <c r="L22" i="17"/>
  <c r="E35" i="17"/>
  <c r="I35" i="17"/>
  <c r="M35" i="17"/>
  <c r="Q35" i="17"/>
  <c r="H35" i="17"/>
  <c r="N35" i="17"/>
  <c r="S35" i="17"/>
  <c r="D35" i="17"/>
  <c r="J35" i="17"/>
  <c r="O35" i="17"/>
  <c r="K35" i="17"/>
  <c r="L35" i="17"/>
  <c r="F35" i="17"/>
  <c r="P35" i="17"/>
  <c r="G35" i="17"/>
  <c r="R35" i="17"/>
  <c r="G68" i="17"/>
  <c r="K68" i="17"/>
  <c r="O68" i="17"/>
  <c r="S68" i="17"/>
  <c r="D68" i="17"/>
  <c r="H68" i="17"/>
  <c r="L68" i="17"/>
  <c r="P68" i="17"/>
  <c r="E68" i="17"/>
  <c r="I68" i="17"/>
  <c r="M68" i="17"/>
  <c r="Q68" i="17"/>
  <c r="R68" i="17"/>
  <c r="F68" i="17"/>
  <c r="J68" i="17"/>
  <c r="N68" i="17"/>
  <c r="E24" i="17"/>
  <c r="I24" i="17"/>
  <c r="M24" i="17"/>
  <c r="Q24" i="17"/>
  <c r="H24" i="17"/>
  <c r="N24" i="17"/>
  <c r="S24" i="17"/>
  <c r="D24" i="17"/>
  <c r="J24" i="17"/>
  <c r="O24" i="17"/>
  <c r="F24" i="17"/>
  <c r="P24" i="17"/>
  <c r="G24" i="17"/>
  <c r="R24" i="17"/>
  <c r="K24" i="17"/>
  <c r="L24" i="17"/>
  <c r="E20" i="17"/>
  <c r="I20" i="17"/>
  <c r="M20" i="17"/>
  <c r="Q20" i="17"/>
  <c r="H20" i="17"/>
  <c r="N20" i="17"/>
  <c r="S20" i="17"/>
  <c r="D20" i="17"/>
  <c r="J20" i="17"/>
  <c r="O20" i="17"/>
  <c r="F20" i="17"/>
  <c r="P20" i="17"/>
  <c r="G20" i="17"/>
  <c r="R20" i="17"/>
  <c r="K20" i="17"/>
  <c r="L20" i="17"/>
  <c r="E16" i="17"/>
  <c r="I16" i="17"/>
  <c r="M16" i="17"/>
  <c r="Q16" i="17"/>
  <c r="H16" i="17"/>
  <c r="N16" i="17"/>
  <c r="S16" i="17"/>
  <c r="D16" i="17"/>
  <c r="J16" i="17"/>
  <c r="O16" i="17"/>
  <c r="K16" i="17"/>
  <c r="L16" i="17"/>
  <c r="F16" i="17"/>
  <c r="P16" i="17"/>
  <c r="G16" i="17"/>
  <c r="R16" i="17"/>
  <c r="E40" i="17"/>
  <c r="I40" i="17"/>
  <c r="M40" i="17"/>
  <c r="Q40" i="17"/>
  <c r="G40" i="17"/>
  <c r="K40" i="17"/>
  <c r="O40" i="17"/>
  <c r="S40" i="17"/>
  <c r="J40" i="17"/>
  <c r="R40" i="17"/>
  <c r="D40" i="17"/>
  <c r="L40" i="17"/>
  <c r="F40" i="17"/>
  <c r="H40" i="17"/>
  <c r="N40" i="17"/>
  <c r="P40" i="17"/>
  <c r="G58" i="17"/>
  <c r="K58" i="17"/>
  <c r="O58" i="17"/>
  <c r="S58" i="17"/>
  <c r="D58" i="17"/>
  <c r="H58" i="17"/>
  <c r="L58" i="17"/>
  <c r="P58" i="17"/>
  <c r="E58" i="17"/>
  <c r="I58" i="17"/>
  <c r="M58" i="17"/>
  <c r="Q58" i="17"/>
  <c r="R58" i="17"/>
  <c r="F58" i="17"/>
  <c r="J58" i="17"/>
  <c r="N58" i="17"/>
  <c r="G48" i="17"/>
  <c r="K48" i="17"/>
  <c r="O48" i="17"/>
  <c r="S48" i="17"/>
  <c r="E48" i="17"/>
  <c r="I48" i="17"/>
  <c r="M48" i="17"/>
  <c r="Q48" i="17"/>
  <c r="L48" i="17"/>
  <c r="D48" i="17"/>
  <c r="F48" i="17"/>
  <c r="N48" i="17"/>
  <c r="H48" i="17"/>
  <c r="J48" i="17"/>
  <c r="P48" i="17"/>
  <c r="R48" i="17"/>
  <c r="F45" i="17"/>
  <c r="J45" i="17"/>
  <c r="N45" i="17"/>
  <c r="R45" i="17"/>
  <c r="D45" i="17"/>
  <c r="H45" i="17"/>
  <c r="L45" i="17"/>
  <c r="P45" i="17"/>
  <c r="K45" i="17"/>
  <c r="S45" i="17"/>
  <c r="E45" i="17"/>
  <c r="M45" i="17"/>
  <c r="G45" i="17"/>
  <c r="I45" i="17"/>
  <c r="O45" i="17"/>
  <c r="Q45" i="17"/>
  <c r="H65" i="17"/>
  <c r="L65" i="17"/>
  <c r="P65" i="17"/>
  <c r="D65" i="17"/>
  <c r="E65" i="17"/>
  <c r="I65" i="17"/>
  <c r="M65" i="17"/>
  <c r="Q65" i="17"/>
  <c r="F65" i="17"/>
  <c r="J65" i="17"/>
  <c r="N65" i="17"/>
  <c r="R65" i="17"/>
  <c r="S65" i="17"/>
  <c r="G65" i="17"/>
  <c r="K65" i="17"/>
  <c r="O65" i="17"/>
  <c r="O74" i="17" s="1"/>
  <c r="G66" i="17"/>
  <c r="K66" i="17"/>
  <c r="O66" i="17"/>
  <c r="S66" i="17"/>
  <c r="D66" i="17"/>
  <c r="H66" i="17"/>
  <c r="L66" i="17"/>
  <c r="P66" i="17"/>
  <c r="E66" i="17"/>
  <c r="I66" i="17"/>
  <c r="M66" i="17"/>
  <c r="Q66" i="17"/>
  <c r="R66" i="17"/>
  <c r="F66" i="17"/>
  <c r="J66" i="17"/>
  <c r="N66" i="17"/>
  <c r="G72" i="17"/>
  <c r="K72" i="17"/>
  <c r="O72" i="17"/>
  <c r="S72" i="17"/>
  <c r="D72" i="17"/>
  <c r="H72" i="17"/>
  <c r="L72" i="17"/>
  <c r="P72" i="17"/>
  <c r="E72" i="17"/>
  <c r="I72" i="17"/>
  <c r="M72" i="17"/>
  <c r="Q72" i="17"/>
  <c r="R72" i="17"/>
  <c r="F72" i="17"/>
  <c r="J72" i="17"/>
  <c r="N72" i="17"/>
  <c r="G69" i="17"/>
  <c r="K69" i="17"/>
  <c r="O69" i="17"/>
  <c r="S69" i="17"/>
  <c r="D69" i="17"/>
  <c r="H69" i="17"/>
  <c r="L69" i="17"/>
  <c r="P69" i="17"/>
  <c r="E69" i="17"/>
  <c r="I69" i="17"/>
  <c r="M69" i="17"/>
  <c r="Q69" i="17"/>
  <c r="R69" i="17"/>
  <c r="F69" i="17"/>
  <c r="J69" i="17"/>
  <c r="N69" i="17"/>
  <c r="F19" i="17"/>
  <c r="J19" i="17"/>
  <c r="N19" i="17"/>
  <c r="R19" i="17"/>
  <c r="I19" i="17"/>
  <c r="O19" i="17"/>
  <c r="D19" i="17"/>
  <c r="E19" i="17"/>
  <c r="K19" i="17"/>
  <c r="P19" i="17"/>
  <c r="G19" i="17"/>
  <c r="Q19" i="17"/>
  <c r="H19" i="17"/>
  <c r="S19" i="17"/>
  <c r="L19" i="17"/>
  <c r="M19" i="17"/>
  <c r="G57" i="17"/>
  <c r="K57" i="17"/>
  <c r="O57" i="17"/>
  <c r="S57" i="17"/>
  <c r="D57" i="17"/>
  <c r="H57" i="17"/>
  <c r="L57" i="17"/>
  <c r="P57" i="17"/>
  <c r="E57" i="17"/>
  <c r="I57" i="17"/>
  <c r="M57" i="17"/>
  <c r="Q57" i="17"/>
  <c r="R57" i="17"/>
  <c r="F57" i="17"/>
  <c r="J57" i="17"/>
  <c r="N57" i="17"/>
  <c r="E15" i="17"/>
  <c r="I15" i="17"/>
  <c r="M15" i="17"/>
  <c r="Q15" i="17"/>
  <c r="F15" i="17"/>
  <c r="J15" i="17"/>
  <c r="N15" i="17"/>
  <c r="R15" i="17"/>
  <c r="G15" i="17"/>
  <c r="O15" i="17"/>
  <c r="H15" i="17"/>
  <c r="P15" i="17"/>
  <c r="K15" i="17"/>
  <c r="S15" i="17"/>
  <c r="L15" i="17"/>
  <c r="D15" i="17"/>
  <c r="O7" i="23"/>
  <c r="O26" i="38" s="1"/>
  <c r="K7" i="23"/>
  <c r="K26" i="38" s="1"/>
  <c r="G7" i="23"/>
  <c r="G26" i="38" s="1"/>
  <c r="R7" i="23"/>
  <c r="R26" i="38" s="1"/>
  <c r="N7" i="23"/>
  <c r="N26" i="38" s="1"/>
  <c r="J7" i="23"/>
  <c r="J26" i="38" s="1"/>
  <c r="F7" i="23"/>
  <c r="F26" i="38" s="1"/>
  <c r="Q7" i="23"/>
  <c r="Q26" i="38" s="1"/>
  <c r="M7" i="23"/>
  <c r="M26" i="38" s="1"/>
  <c r="I7" i="23"/>
  <c r="I26" i="38" s="1"/>
  <c r="E7" i="23"/>
  <c r="E26" i="38" s="1"/>
  <c r="P7" i="23"/>
  <c r="P26" i="38" s="1"/>
  <c r="L7" i="23"/>
  <c r="L26" i="38" s="1"/>
  <c r="E74" i="17" l="1"/>
  <c r="K74" i="17"/>
  <c r="M74" i="17"/>
  <c r="Q74" i="17"/>
  <c r="G74" i="17"/>
  <c r="G107" i="38" s="1"/>
  <c r="I74" i="17"/>
  <c r="I107" i="38" s="1"/>
  <c r="D74" i="17"/>
  <c r="N74" i="17"/>
  <c r="N107" i="38" s="1"/>
  <c r="P74" i="17"/>
  <c r="P107" i="38" s="1"/>
  <c r="R74" i="17"/>
  <c r="J74" i="17"/>
  <c r="L74" i="17"/>
  <c r="F74" i="17"/>
  <c r="H74" i="17"/>
  <c r="H107" i="38" s="1"/>
  <c r="AM27" i="139"/>
  <c r="AM48" i="139"/>
  <c r="X54" i="139" s="1"/>
  <c r="AJ37" i="139"/>
  <c r="AG37" i="139"/>
  <c r="AD37" i="139"/>
  <c r="AB37" i="139"/>
  <c r="AM60" i="139"/>
  <c r="Z85" i="139" s="1"/>
  <c r="AM65" i="139"/>
  <c r="F7" i="17"/>
  <c r="F30" i="38" s="1"/>
  <c r="H7" i="17"/>
  <c r="H30" i="38" s="1"/>
  <c r="O7" i="17"/>
  <c r="O30" i="38" s="1"/>
  <c r="M7" i="17"/>
  <c r="M30" i="38" s="1"/>
  <c r="Q7" i="17"/>
  <c r="Q30" i="38" s="1"/>
  <c r="K7" i="17"/>
  <c r="K30" i="38" s="1"/>
  <c r="I7" i="17"/>
  <c r="I30" i="38" s="1"/>
  <c r="G7" i="17"/>
  <c r="G30" i="38" s="1"/>
  <c r="D7" i="17"/>
  <c r="D30" i="38" s="1"/>
  <c r="J7" i="17"/>
  <c r="J30" i="38" s="1"/>
  <c r="E7" i="17"/>
  <c r="E30" i="38" s="1"/>
  <c r="P7" i="17"/>
  <c r="P30" i="38" s="1"/>
  <c r="S21" i="19"/>
  <c r="F56" i="23"/>
  <c r="J51" i="23"/>
  <c r="N51" i="23"/>
  <c r="R51" i="23"/>
  <c r="L56" i="23"/>
  <c r="I56" i="23"/>
  <c r="Q56" i="23"/>
  <c r="G51" i="23"/>
  <c r="K51" i="23"/>
  <c r="O51" i="23"/>
  <c r="H56" i="23"/>
  <c r="P56" i="23"/>
  <c r="E56" i="23"/>
  <c r="M56" i="23"/>
  <c r="F51" i="23"/>
  <c r="J56" i="23"/>
  <c r="N56" i="23"/>
  <c r="R56" i="23"/>
  <c r="L51" i="23"/>
  <c r="I51" i="23"/>
  <c r="Q51" i="23"/>
  <c r="G56" i="23"/>
  <c r="K56" i="23"/>
  <c r="O56" i="23"/>
  <c r="H51" i="23"/>
  <c r="P51" i="23"/>
  <c r="E51" i="23"/>
  <c r="M51" i="23"/>
  <c r="S39" i="23"/>
  <c r="N51" i="17"/>
  <c r="K53" i="17"/>
  <c r="Q54" i="17"/>
  <c r="H53" i="17"/>
  <c r="M53" i="17"/>
  <c r="I51" i="17"/>
  <c r="O54" i="17"/>
  <c r="F51" i="17"/>
  <c r="L54" i="17"/>
  <c r="M54" i="17"/>
  <c r="D54" i="17"/>
  <c r="P54" i="17"/>
  <c r="S53" i="17"/>
  <c r="S54" i="17"/>
  <c r="S52" i="17"/>
  <c r="S51" i="17"/>
  <c r="L7" i="17"/>
  <c r="L30" i="38" s="1"/>
  <c r="S7" i="33"/>
  <c r="D9" i="33" s="1"/>
  <c r="N54" i="17"/>
  <c r="G54" i="17"/>
  <c r="J54" i="17"/>
  <c r="E54" i="17"/>
  <c r="K54" i="17"/>
  <c r="H54" i="17"/>
  <c r="R54" i="17"/>
  <c r="I54" i="17"/>
  <c r="F54" i="17"/>
  <c r="L53" i="17"/>
  <c r="J51" i="17"/>
  <c r="Q53" i="17"/>
  <c r="D53" i="17"/>
  <c r="P53" i="17"/>
  <c r="E53" i="17"/>
  <c r="R51" i="17"/>
  <c r="I53" i="17"/>
  <c r="M52" i="17"/>
  <c r="I52" i="17"/>
  <c r="G51" i="17"/>
  <c r="E52" i="17"/>
  <c r="Q52" i="17"/>
  <c r="K107" i="38"/>
  <c r="M107" i="38"/>
  <c r="N52" i="17"/>
  <c r="O51" i="17"/>
  <c r="E51" i="17"/>
  <c r="N53" i="17"/>
  <c r="O52" i="17"/>
  <c r="P51" i="17"/>
  <c r="P52" i="17"/>
  <c r="J107" i="38"/>
  <c r="L107" i="38"/>
  <c r="R52" i="17"/>
  <c r="D51" i="17"/>
  <c r="Q51" i="17"/>
  <c r="F53" i="17"/>
  <c r="R53" i="17"/>
  <c r="D52" i="17"/>
  <c r="G53" i="17"/>
  <c r="M51" i="17"/>
  <c r="F52" i="17"/>
  <c r="G52" i="17"/>
  <c r="H51" i="17"/>
  <c r="O53" i="17"/>
  <c r="O107" i="38"/>
  <c r="R107" i="38"/>
  <c r="Q107" i="38"/>
  <c r="J52" i="17"/>
  <c r="K51" i="17"/>
  <c r="L52" i="17"/>
  <c r="J53" i="17"/>
  <c r="K52" i="17"/>
  <c r="L51" i="17"/>
  <c r="H52" i="17"/>
  <c r="S7" i="23"/>
  <c r="S26" i="38" s="1"/>
  <c r="R9" i="33" l="1"/>
  <c r="R22" i="19" s="1"/>
  <c r="D22" i="19"/>
  <c r="D23" i="19" s="1"/>
  <c r="S74" i="17"/>
  <c r="S51" i="23"/>
  <c r="AF37" i="139"/>
  <c r="AF39" i="139" s="1"/>
  <c r="AD54" i="139"/>
  <c r="J69" i="38" s="1"/>
  <c r="AB54" i="139"/>
  <c r="H69" i="38" s="1"/>
  <c r="AE54" i="139"/>
  <c r="K69" i="38" s="1"/>
  <c r="O69" i="38"/>
  <c r="Y54" i="139"/>
  <c r="E69" i="38" s="1"/>
  <c r="Z54" i="139"/>
  <c r="F69" i="38" s="1"/>
  <c r="AH54" i="139"/>
  <c r="N69" i="38" s="1"/>
  <c r="AA54" i="139"/>
  <c r="G69" i="38" s="1"/>
  <c r="AG54" i="139"/>
  <c r="M69" i="38" s="1"/>
  <c r="AH37" i="139"/>
  <c r="AH39" i="139" s="1"/>
  <c r="AE37" i="139"/>
  <c r="AE39" i="139" s="1"/>
  <c r="AC37" i="139"/>
  <c r="AC39" i="139" s="1"/>
  <c r="AL54" i="139"/>
  <c r="R69" i="38" s="1"/>
  <c r="AC54" i="139"/>
  <c r="I69" i="38" s="1"/>
  <c r="AI39" i="139"/>
  <c r="AL37" i="139"/>
  <c r="AL39" i="139" s="1"/>
  <c r="AK54" i="139"/>
  <c r="Q69" i="38" s="1"/>
  <c r="AF54" i="139"/>
  <c r="L69" i="38" s="1"/>
  <c r="AJ54" i="139"/>
  <c r="P69" i="38" s="1"/>
  <c r="AD39" i="139"/>
  <c r="J53" i="38"/>
  <c r="D53" i="38"/>
  <c r="X39" i="139"/>
  <c r="AA37" i="139"/>
  <c r="Y37" i="139"/>
  <c r="AB39" i="139"/>
  <c r="H53" i="38"/>
  <c r="M53" i="38"/>
  <c r="AG39" i="139"/>
  <c r="AJ39" i="139"/>
  <c r="P53" i="38"/>
  <c r="AK37" i="139"/>
  <c r="D69" i="38"/>
  <c r="Z37" i="139"/>
  <c r="F85" i="38"/>
  <c r="X85" i="139"/>
  <c r="AJ85" i="139"/>
  <c r="P85" i="38" s="1"/>
  <c r="AC85" i="139"/>
  <c r="I85" i="38" s="1"/>
  <c r="AI85" i="139"/>
  <c r="O85" i="38" s="1"/>
  <c r="AD85" i="139"/>
  <c r="J85" i="38" s="1"/>
  <c r="AE85" i="139"/>
  <c r="K85" i="38" s="1"/>
  <c r="G85" i="38"/>
  <c r="AB85" i="139"/>
  <c r="H85" i="38" s="1"/>
  <c r="AK85" i="139"/>
  <c r="Q85" i="38" s="1"/>
  <c r="AH85" i="139"/>
  <c r="N85" i="38" s="1"/>
  <c r="AF85" i="139"/>
  <c r="L85" i="38" s="1"/>
  <c r="R85" i="38"/>
  <c r="AG85" i="139"/>
  <c r="M85" i="38" s="1"/>
  <c r="Y85" i="139"/>
  <c r="E85" i="38" s="1"/>
  <c r="Q9" i="33"/>
  <c r="Q22" i="19" s="1"/>
  <c r="M9" i="33"/>
  <c r="M22" i="19" s="1"/>
  <c r="H9" i="33"/>
  <c r="H22" i="19" s="1"/>
  <c r="R73" i="19"/>
  <c r="R78" i="19"/>
  <c r="R74" i="19"/>
  <c r="G78" i="19"/>
  <c r="G73" i="19"/>
  <c r="G74" i="19"/>
  <c r="L74" i="19"/>
  <c r="L78" i="19"/>
  <c r="L73" i="19"/>
  <c r="I78" i="19"/>
  <c r="I73" i="19"/>
  <c r="I74" i="19"/>
  <c r="H45" i="23"/>
  <c r="H71" i="38" s="1"/>
  <c r="P74" i="19"/>
  <c r="P73" i="19"/>
  <c r="P78" i="19"/>
  <c r="O78" i="19"/>
  <c r="O73" i="19"/>
  <c r="O74" i="19"/>
  <c r="M74" i="19"/>
  <c r="M78" i="19"/>
  <c r="M73" i="19"/>
  <c r="H74" i="19"/>
  <c r="H73" i="19"/>
  <c r="H78" i="19"/>
  <c r="N73" i="19"/>
  <c r="N74" i="19"/>
  <c r="N78" i="19"/>
  <c r="Q78" i="19"/>
  <c r="Q74" i="19"/>
  <c r="Q73" i="19"/>
  <c r="J73" i="19"/>
  <c r="J78" i="19"/>
  <c r="J74" i="19"/>
  <c r="K78" i="19"/>
  <c r="K73" i="19"/>
  <c r="K74" i="19"/>
  <c r="S56" i="23"/>
  <c r="F45" i="23"/>
  <c r="N37" i="17"/>
  <c r="N41" i="17" s="1"/>
  <c r="N75" i="38" s="1"/>
  <c r="O45" i="23"/>
  <c r="E37" i="17"/>
  <c r="E41" i="17" s="1"/>
  <c r="E45" i="23"/>
  <c r="H37" i="17"/>
  <c r="H41" i="17" s="1"/>
  <c r="P45" i="23"/>
  <c r="K45" i="23"/>
  <c r="K71" i="38" s="1"/>
  <c r="P37" i="17"/>
  <c r="P41" i="17" s="1"/>
  <c r="J45" i="23"/>
  <c r="J71" i="38" s="1"/>
  <c r="F37" i="17"/>
  <c r="F41" i="17" s="1"/>
  <c r="L37" i="17"/>
  <c r="L41" i="17" s="1"/>
  <c r="Q45" i="23"/>
  <c r="Q71" i="38" s="1"/>
  <c r="R45" i="23"/>
  <c r="I37" i="17"/>
  <c r="I41" i="17" s="1"/>
  <c r="M37" i="17"/>
  <c r="M41" i="17" s="1"/>
  <c r="D37" i="17"/>
  <c r="D41" i="17" s="1"/>
  <c r="Q37" i="17"/>
  <c r="Q41" i="17" s="1"/>
  <c r="G37" i="17"/>
  <c r="G41" i="17" s="1"/>
  <c r="N45" i="23"/>
  <c r="O37" i="17"/>
  <c r="O41" i="17" s="1"/>
  <c r="S37" i="17"/>
  <c r="K37" i="17"/>
  <c r="K41" i="17" s="1"/>
  <c r="R37" i="17"/>
  <c r="R41" i="17" s="1"/>
  <c r="J37" i="17"/>
  <c r="J41" i="17" s="1"/>
  <c r="D45" i="23"/>
  <c r="D71" i="38" s="1"/>
  <c r="M45" i="23"/>
  <c r="M71" i="38" s="1"/>
  <c r="I45" i="23"/>
  <c r="G45" i="23"/>
  <c r="L45" i="23"/>
  <c r="L71" i="38" s="1"/>
  <c r="S18" i="23"/>
  <c r="H105" i="38"/>
  <c r="H108" i="38"/>
  <c r="H112" i="38"/>
  <c r="H106" i="38"/>
  <c r="H109" i="38"/>
  <c r="G108" i="38"/>
  <c r="G112" i="38"/>
  <c r="G106" i="38"/>
  <c r="G109" i="38"/>
  <c r="G105" i="38"/>
  <c r="N112" i="38"/>
  <c r="N106" i="38"/>
  <c r="N109" i="38"/>
  <c r="N105" i="38"/>
  <c r="N108" i="38"/>
  <c r="Q109" i="38"/>
  <c r="Q105" i="38"/>
  <c r="Q108" i="38"/>
  <c r="Q112" i="38"/>
  <c r="Q106" i="38"/>
  <c r="L105" i="38"/>
  <c r="L108" i="38"/>
  <c r="L112" i="38"/>
  <c r="L106" i="38"/>
  <c r="L109" i="38"/>
  <c r="K108" i="38"/>
  <c r="K112" i="38"/>
  <c r="K106" i="38"/>
  <c r="K109" i="38"/>
  <c r="K105" i="38"/>
  <c r="R112" i="38"/>
  <c r="R106" i="38"/>
  <c r="R109" i="38"/>
  <c r="R105" i="38"/>
  <c r="R108" i="38"/>
  <c r="I109" i="38"/>
  <c r="I105" i="38"/>
  <c r="I108" i="38"/>
  <c r="I106" i="38"/>
  <c r="I112" i="38"/>
  <c r="P105" i="38"/>
  <c r="P108" i="38"/>
  <c r="P112" i="38"/>
  <c r="P106" i="38"/>
  <c r="P109" i="38"/>
  <c r="O108" i="38"/>
  <c r="O112" i="38"/>
  <c r="O106" i="38"/>
  <c r="O109" i="38"/>
  <c r="O105" i="38"/>
  <c r="J112" i="38"/>
  <c r="J106" i="38"/>
  <c r="J109" i="38"/>
  <c r="J105" i="38"/>
  <c r="J108" i="38"/>
  <c r="M109" i="38"/>
  <c r="M105" i="38"/>
  <c r="M108" i="38"/>
  <c r="M106" i="38"/>
  <c r="M112" i="38"/>
  <c r="S7" i="17"/>
  <c r="L9" i="33"/>
  <c r="L22" i="19" s="1"/>
  <c r="K9" i="33"/>
  <c r="K22" i="19" s="1"/>
  <c r="O9" i="33"/>
  <c r="O22" i="19" s="1"/>
  <c r="J9" i="33"/>
  <c r="J22" i="19" s="1"/>
  <c r="F9" i="33"/>
  <c r="F22" i="19" s="1"/>
  <c r="P9" i="33"/>
  <c r="P22" i="19" s="1"/>
  <c r="G9" i="33"/>
  <c r="G22" i="19" s="1"/>
  <c r="E9" i="33"/>
  <c r="E22" i="19" s="1"/>
  <c r="I9" i="33"/>
  <c r="I22" i="19" s="1"/>
  <c r="N9" i="33"/>
  <c r="N22" i="19" s="1"/>
  <c r="K53" i="38" l="1"/>
  <c r="L53" i="38"/>
  <c r="Q85" i="19"/>
  <c r="K85" i="19"/>
  <c r="L85" i="19"/>
  <c r="R85" i="19"/>
  <c r="G71" i="38"/>
  <c r="R53" i="38"/>
  <c r="F71" i="38"/>
  <c r="R71" i="38"/>
  <c r="AM37" i="139"/>
  <c r="S53" i="38" s="1"/>
  <c r="I53" i="38"/>
  <c r="I71" i="38"/>
  <c r="N71" i="38"/>
  <c r="N53" i="38"/>
  <c r="E71" i="38"/>
  <c r="O71" i="38"/>
  <c r="P71" i="38"/>
  <c r="AM54" i="139"/>
  <c r="S69" i="38" s="1"/>
  <c r="O53" i="38"/>
  <c r="F53" i="38"/>
  <c r="Z39" i="139"/>
  <c r="E53" i="38"/>
  <c r="Y39" i="139"/>
  <c r="Q53" i="38"/>
  <c r="AK39" i="139"/>
  <c r="AA39" i="139"/>
  <c r="G53" i="38"/>
  <c r="D85" i="38"/>
  <c r="AM85" i="139"/>
  <c r="S85" i="38" s="1"/>
  <c r="I85" i="19"/>
  <c r="N85" i="19"/>
  <c r="J85" i="19"/>
  <c r="P85" i="19"/>
  <c r="M85" i="19"/>
  <c r="O85" i="19"/>
  <c r="H85" i="19"/>
  <c r="G85" i="19"/>
  <c r="R104" i="38"/>
  <c r="H50" i="19"/>
  <c r="H75" i="38"/>
  <c r="O50" i="19"/>
  <c r="O75" i="38"/>
  <c r="L50" i="19"/>
  <c r="L75" i="38"/>
  <c r="E50" i="19"/>
  <c r="E75" i="38"/>
  <c r="G50" i="19"/>
  <c r="G75" i="38"/>
  <c r="F50" i="19"/>
  <c r="F75" i="38"/>
  <c r="K50" i="19"/>
  <c r="K75" i="38"/>
  <c r="Q50" i="19"/>
  <c r="Q75" i="38"/>
  <c r="J50" i="19"/>
  <c r="J75" i="38"/>
  <c r="D75" i="38"/>
  <c r="P50" i="19"/>
  <c r="P75" i="38"/>
  <c r="I50" i="19"/>
  <c r="I75" i="38"/>
  <c r="R50" i="19"/>
  <c r="R75" i="38"/>
  <c r="M50" i="19"/>
  <c r="M75" i="38"/>
  <c r="D76" i="23"/>
  <c r="D87" i="38" s="1"/>
  <c r="D28" i="23"/>
  <c r="R28" i="23"/>
  <c r="N50" i="19"/>
  <c r="Q80" i="38"/>
  <c r="J80" i="38"/>
  <c r="O80" i="38"/>
  <c r="P80" i="38"/>
  <c r="G76" i="23"/>
  <c r="G87" i="38" s="1"/>
  <c r="P76" i="23"/>
  <c r="P87" i="38" s="1"/>
  <c r="K47" i="17"/>
  <c r="K61" i="17" s="1"/>
  <c r="L47" i="17"/>
  <c r="L61" i="17" s="1"/>
  <c r="F47" i="17"/>
  <c r="F61" i="17" s="1"/>
  <c r="L50" i="17"/>
  <c r="J50" i="17"/>
  <c r="J62" i="17" s="1"/>
  <c r="P50" i="17"/>
  <c r="P62" i="17" s="1"/>
  <c r="I50" i="17"/>
  <c r="I62" i="17" s="1"/>
  <c r="F50" i="17"/>
  <c r="S50" i="17"/>
  <c r="S62" i="17" s="1"/>
  <c r="Q50" i="17"/>
  <c r="Q62" i="17" s="1"/>
  <c r="H50" i="17"/>
  <c r="H62" i="17" s="1"/>
  <c r="O50" i="17"/>
  <c r="O62" i="17" s="1"/>
  <c r="D50" i="17"/>
  <c r="D62" i="17" s="1"/>
  <c r="K50" i="17"/>
  <c r="R50" i="17"/>
  <c r="R62" i="17" s="1"/>
  <c r="E50" i="17"/>
  <c r="E62" i="17" s="1"/>
  <c r="M50" i="17"/>
  <c r="M62" i="17" s="1"/>
  <c r="H76" i="23"/>
  <c r="H87" i="38" s="1"/>
  <c r="J76" i="23"/>
  <c r="J87" i="38" s="1"/>
  <c r="D47" i="17"/>
  <c r="S47" i="17"/>
  <c r="S61" i="17" s="1"/>
  <c r="E47" i="17"/>
  <c r="R47" i="17"/>
  <c r="H47" i="17"/>
  <c r="O47" i="17"/>
  <c r="Q47" i="17"/>
  <c r="G47" i="17"/>
  <c r="N47" i="17"/>
  <c r="J47" i="17"/>
  <c r="M47" i="17"/>
  <c r="F76" i="23"/>
  <c r="F87" i="38" s="1"/>
  <c r="I76" i="23"/>
  <c r="I87" i="38" s="1"/>
  <c r="N76" i="23"/>
  <c r="N87" i="38" s="1"/>
  <c r="O76" i="23"/>
  <c r="O87" i="38" s="1"/>
  <c r="Q76" i="23"/>
  <c r="Q87" i="38" s="1"/>
  <c r="E76" i="23"/>
  <c r="E87" i="38" s="1"/>
  <c r="G50" i="17"/>
  <c r="G62" i="17" s="1"/>
  <c r="R76" i="23"/>
  <c r="R87" i="38" s="1"/>
  <c r="M76" i="23"/>
  <c r="M87" i="38" s="1"/>
  <c r="I47" i="17"/>
  <c r="N50" i="17"/>
  <c r="N62" i="17" s="1"/>
  <c r="K76" i="23"/>
  <c r="K87" i="38" s="1"/>
  <c r="L76" i="23"/>
  <c r="L87" i="38" s="1"/>
  <c r="P47" i="17"/>
  <c r="E80" i="38"/>
  <c r="L80" i="38"/>
  <c r="M80" i="38"/>
  <c r="H80" i="38"/>
  <c r="F17" i="46" s="1"/>
  <c r="N80" i="38"/>
  <c r="F80" i="38"/>
  <c r="S41" i="17"/>
  <c r="G80" i="38"/>
  <c r="S45" i="23"/>
  <c r="R80" i="38"/>
  <c r="I80" i="38"/>
  <c r="K80" i="38"/>
  <c r="D80" i="38"/>
  <c r="E28" i="23"/>
  <c r="O28" i="23"/>
  <c r="G18" i="17"/>
  <c r="G26" i="17" s="1"/>
  <c r="K28" i="23"/>
  <c r="J18" i="17"/>
  <c r="J26" i="17" s="1"/>
  <c r="R18" i="17"/>
  <c r="R26" i="17" s="1"/>
  <c r="H18" i="17"/>
  <c r="H26" i="17" s="1"/>
  <c r="L28" i="23"/>
  <c r="H28" i="23"/>
  <c r="P28" i="23"/>
  <c r="N28" i="23"/>
  <c r="M28" i="23"/>
  <c r="I18" i="17"/>
  <c r="I26" i="17" s="1"/>
  <c r="M18" i="17"/>
  <c r="M26" i="17" s="1"/>
  <c r="S18" i="17"/>
  <c r="F28" i="23"/>
  <c r="K18" i="17"/>
  <c r="K26" i="17" s="1"/>
  <c r="O18" i="17"/>
  <c r="O26" i="17" s="1"/>
  <c r="L18" i="17"/>
  <c r="L26" i="17" s="1"/>
  <c r="E18" i="17"/>
  <c r="E26" i="17" s="1"/>
  <c r="N18" i="17"/>
  <c r="N26" i="17" s="1"/>
  <c r="J28" i="23"/>
  <c r="Q28" i="23"/>
  <c r="G28" i="23"/>
  <c r="P18" i="17"/>
  <c r="P26" i="17" s="1"/>
  <c r="F18" i="17"/>
  <c r="F26" i="17" s="1"/>
  <c r="Q18" i="17"/>
  <c r="Q26" i="17" s="1"/>
  <c r="I28" i="23"/>
  <c r="D18" i="17"/>
  <c r="D26" i="17" s="1"/>
  <c r="F12" i="46" l="1"/>
  <c r="S71" i="38"/>
  <c r="AM39" i="139"/>
  <c r="Q30" i="23"/>
  <c r="D30" i="23"/>
  <c r="L30" i="23"/>
  <c r="N30" i="23"/>
  <c r="I30" i="23"/>
  <c r="P30" i="23"/>
  <c r="O30" i="23"/>
  <c r="K30" i="23"/>
  <c r="J30" i="23"/>
  <c r="R30" i="23"/>
  <c r="G30" i="23"/>
  <c r="F30" i="23"/>
  <c r="M30" i="23"/>
  <c r="H30" i="23"/>
  <c r="E30" i="23"/>
  <c r="J61" i="17"/>
  <c r="J59" i="17"/>
  <c r="J91" i="38" s="1"/>
  <c r="O61" i="17"/>
  <c r="O59" i="17"/>
  <c r="O91" i="38" s="1"/>
  <c r="P61" i="17"/>
  <c r="P59" i="17"/>
  <c r="P91" i="38" s="1"/>
  <c r="I61" i="17"/>
  <c r="I59" i="17"/>
  <c r="I91" i="38" s="1"/>
  <c r="N61" i="17"/>
  <c r="N59" i="17"/>
  <c r="N91" i="38" s="1"/>
  <c r="H61" i="17"/>
  <c r="H59" i="17"/>
  <c r="H91" i="38" s="1"/>
  <c r="G12" i="46" s="1"/>
  <c r="D59" i="17"/>
  <c r="D91" i="38" s="1"/>
  <c r="S76" i="23"/>
  <c r="S87" i="38" s="1"/>
  <c r="K59" i="17"/>
  <c r="K91" i="38" s="1"/>
  <c r="K62" i="17"/>
  <c r="G61" i="17"/>
  <c r="G59" i="17"/>
  <c r="G91" i="38" s="1"/>
  <c r="R61" i="17"/>
  <c r="R59" i="17"/>
  <c r="R91" i="38" s="1"/>
  <c r="M61" i="17"/>
  <c r="M59" i="17"/>
  <c r="M91" i="38" s="1"/>
  <c r="Q61" i="17"/>
  <c r="Q59" i="17"/>
  <c r="Q91" i="38" s="1"/>
  <c r="E61" i="17"/>
  <c r="E59" i="17"/>
  <c r="E91" i="38" s="1"/>
  <c r="F59" i="17"/>
  <c r="F91" i="38" s="1"/>
  <c r="F62" i="17"/>
  <c r="L59" i="17"/>
  <c r="L91" i="38" s="1"/>
  <c r="L62" i="17"/>
  <c r="C5" i="46"/>
  <c r="S26" i="17"/>
  <c r="S29" i="17" s="1"/>
  <c r="S28" i="23"/>
  <c r="AL41" i="139" l="1"/>
  <c r="AJ41" i="139"/>
  <c r="AB41" i="139"/>
  <c r="AG41" i="139"/>
  <c r="AC41" i="139"/>
  <c r="AI41" i="139"/>
  <c r="AE41" i="139"/>
  <c r="AD41" i="139"/>
  <c r="X41" i="139"/>
  <c r="AF41" i="139"/>
  <c r="AH41" i="139"/>
  <c r="Y41" i="139"/>
  <c r="Z41" i="139"/>
  <c r="AK41" i="139"/>
  <c r="AA41" i="139"/>
  <c r="Q28" i="17"/>
  <c r="Q30" i="17" s="1"/>
  <c r="Q59" i="38" s="1"/>
  <c r="J28" i="17"/>
  <c r="J30" i="17" s="1"/>
  <c r="J59" i="38" s="1"/>
  <c r="E28" i="17"/>
  <c r="E30" i="17" s="1"/>
  <c r="E59" i="38" s="1"/>
  <c r="I28" i="17"/>
  <c r="I30" i="17" s="1"/>
  <c r="I59" i="38" s="1"/>
  <c r="N28" i="17"/>
  <c r="N30" i="17" s="1"/>
  <c r="N59" i="38" s="1"/>
  <c r="G28" i="17"/>
  <c r="G30" i="17" s="1"/>
  <c r="G59" i="38" s="1"/>
  <c r="L28" i="17"/>
  <c r="L30" i="17" s="1"/>
  <c r="L59" i="38" s="1"/>
  <c r="O28" i="17"/>
  <c r="O30" i="17" s="1"/>
  <c r="O59" i="38" s="1"/>
  <c r="M28" i="17"/>
  <c r="M30" i="17" s="1"/>
  <c r="M59" i="38" s="1"/>
  <c r="H28" i="17"/>
  <c r="H30" i="17" s="1"/>
  <c r="H59" i="38" s="1"/>
  <c r="R28" i="17"/>
  <c r="R30" i="17" s="1"/>
  <c r="R59" i="38" s="1"/>
  <c r="P28" i="17"/>
  <c r="P30" i="17" s="1"/>
  <c r="P59" i="38" s="1"/>
  <c r="F28" i="17"/>
  <c r="F30" i="17" s="1"/>
  <c r="F59" i="38" s="1"/>
  <c r="K28" i="17"/>
  <c r="K30" i="17" s="1"/>
  <c r="K59" i="38" s="1"/>
  <c r="C7" i="46"/>
  <c r="C6" i="46"/>
  <c r="G93" i="38"/>
  <c r="G92" i="38"/>
  <c r="G96" i="38"/>
  <c r="G90" i="38"/>
  <c r="G89" i="38"/>
  <c r="O93" i="38"/>
  <c r="O92" i="38"/>
  <c r="O96" i="38"/>
  <c r="O90" i="38"/>
  <c r="O89" i="38"/>
  <c r="I92" i="38"/>
  <c r="I96" i="38"/>
  <c r="I90" i="38"/>
  <c r="I89" i="38"/>
  <c r="I93" i="38"/>
  <c r="Q92" i="38"/>
  <c r="Q90" i="38"/>
  <c r="Q89" i="38"/>
  <c r="Q96" i="38"/>
  <c r="Q93" i="38"/>
  <c r="L90" i="38"/>
  <c r="L89" i="38"/>
  <c r="L92" i="38"/>
  <c r="L93" i="38"/>
  <c r="L96" i="38"/>
  <c r="F89" i="38"/>
  <c r="F93" i="38"/>
  <c r="F92" i="38"/>
  <c r="F96" i="38"/>
  <c r="F90" i="38"/>
  <c r="R89" i="38"/>
  <c r="R93" i="38"/>
  <c r="R92" i="38"/>
  <c r="R96" i="38"/>
  <c r="R90" i="38"/>
  <c r="D90" i="38"/>
  <c r="D89" i="38"/>
  <c r="S59" i="17"/>
  <c r="D96" i="38"/>
  <c r="D92" i="38"/>
  <c r="D93" i="38"/>
  <c r="N89" i="38"/>
  <c r="N93" i="38"/>
  <c r="N92" i="38"/>
  <c r="N96" i="38"/>
  <c r="N90" i="38"/>
  <c r="P90" i="38"/>
  <c r="P89" i="38"/>
  <c r="P96" i="38"/>
  <c r="P92" i="38"/>
  <c r="P93" i="38"/>
  <c r="J89" i="38"/>
  <c r="J93" i="38"/>
  <c r="J92" i="38"/>
  <c r="J96" i="38"/>
  <c r="J90" i="38"/>
  <c r="H90" i="38"/>
  <c r="G11" i="46" s="1"/>
  <c r="H89" i="38"/>
  <c r="G10" i="46" s="1"/>
  <c r="H93" i="38"/>
  <c r="H92" i="38"/>
  <c r="H96" i="38"/>
  <c r="E92" i="38"/>
  <c r="E96" i="38"/>
  <c r="E90" i="38"/>
  <c r="E89" i="38"/>
  <c r="E93" i="38"/>
  <c r="M92" i="38"/>
  <c r="M96" i="38"/>
  <c r="M90" i="38"/>
  <c r="M89" i="38"/>
  <c r="M93" i="38"/>
  <c r="K93" i="38"/>
  <c r="K92" i="38"/>
  <c r="K96" i="38"/>
  <c r="K90" i="38"/>
  <c r="K89" i="38"/>
  <c r="S30" i="23"/>
  <c r="D28" i="17"/>
  <c r="D30" i="17" s="1"/>
  <c r="D59" i="38" s="1"/>
  <c r="G17" i="46" l="1"/>
  <c r="G13" i="46"/>
  <c r="G14" i="46"/>
  <c r="E12" i="46"/>
  <c r="AM41" i="139"/>
  <c r="D88" i="38"/>
  <c r="E32" i="23"/>
  <c r="E55" i="38" s="1"/>
  <c r="D32" i="23"/>
  <c r="D55" i="38" s="1"/>
  <c r="S30" i="17"/>
  <c r="H32" i="23"/>
  <c r="H55" i="38" s="1"/>
  <c r="R32" i="23"/>
  <c r="R55" i="38" s="1"/>
  <c r="F32" i="23"/>
  <c r="F55" i="38" s="1"/>
  <c r="L32" i="23"/>
  <c r="L55" i="38" s="1"/>
  <c r="K32" i="23"/>
  <c r="K55" i="38" s="1"/>
  <c r="J32" i="23"/>
  <c r="J55" i="38" s="1"/>
  <c r="O32" i="23"/>
  <c r="O55" i="38" s="1"/>
  <c r="Q32" i="23"/>
  <c r="Q55" i="38" s="1"/>
  <c r="I32" i="23"/>
  <c r="I55" i="38" s="1"/>
  <c r="P32" i="23"/>
  <c r="P55" i="38" s="1"/>
  <c r="G32" i="23"/>
  <c r="G55" i="38" s="1"/>
  <c r="N32" i="23"/>
  <c r="N55" i="38" s="1"/>
  <c r="M32" i="23"/>
  <c r="M55" i="38" s="1"/>
  <c r="S32" i="23" l="1"/>
  <c r="S55" i="38" s="1"/>
  <c r="S86" i="38" l="1"/>
  <c r="S102" i="38"/>
  <c r="S47" i="38" l="1"/>
  <c r="D6" i="30" s="1"/>
  <c r="E79" i="38" l="1"/>
  <c r="E33" i="60" s="1"/>
  <c r="J79" i="38"/>
  <c r="J33" i="60" s="1"/>
  <c r="P79" i="38"/>
  <c r="P33" i="60" s="1"/>
  <c r="M79" i="38"/>
  <c r="M33" i="60" s="1"/>
  <c r="Q79" i="38"/>
  <c r="Q33" i="60" s="1"/>
  <c r="R79" i="38"/>
  <c r="R33" i="60" s="1"/>
  <c r="N79" i="38"/>
  <c r="N33" i="60" s="1"/>
  <c r="F79" i="38"/>
  <c r="F33" i="60" s="1"/>
  <c r="I79" i="38"/>
  <c r="I33" i="60" s="1"/>
  <c r="G79" i="38"/>
  <c r="G33" i="60" s="1"/>
  <c r="H79" i="38"/>
  <c r="H33" i="60" s="1"/>
  <c r="K79" i="38"/>
  <c r="K33" i="60" s="1"/>
  <c r="O79" i="38" l="1"/>
  <c r="O33" i="60" s="1"/>
  <c r="L79" i="38"/>
  <c r="L33" i="60" s="1"/>
  <c r="D79" i="38"/>
  <c r="F16" i="46" l="1"/>
  <c r="D33" i="60"/>
  <c r="S33" i="60" s="1"/>
  <c r="H95" i="38"/>
  <c r="H39" i="60" s="1"/>
  <c r="K95" i="38"/>
  <c r="K39" i="60" s="1"/>
  <c r="E95" i="38"/>
  <c r="E39" i="60" s="1"/>
  <c r="P95" i="38"/>
  <c r="P39" i="60" s="1"/>
  <c r="Q95" i="38"/>
  <c r="Q39" i="60" s="1"/>
  <c r="M95" i="38"/>
  <c r="M39" i="60" s="1"/>
  <c r="I95" i="38"/>
  <c r="I39" i="60" s="1"/>
  <c r="G95" i="38"/>
  <c r="G39" i="60" s="1"/>
  <c r="N95" i="38"/>
  <c r="N39" i="60" s="1"/>
  <c r="F95" i="38"/>
  <c r="F39" i="60" s="1"/>
  <c r="J95" i="38"/>
  <c r="J39" i="60" s="1"/>
  <c r="O95" i="38" l="1"/>
  <c r="O39" i="60" s="1"/>
  <c r="S88" i="38"/>
  <c r="J88" i="38"/>
  <c r="M88" i="38"/>
  <c r="L88" i="38"/>
  <c r="R88" i="38"/>
  <c r="Q88" i="38"/>
  <c r="K88" i="38"/>
  <c r="I88" i="38"/>
  <c r="G88" i="38"/>
  <c r="R95" i="38"/>
  <c r="R39" i="60" s="1"/>
  <c r="O88" i="38"/>
  <c r="E88" i="38"/>
  <c r="H88" i="38"/>
  <c r="G9" i="46" s="1"/>
  <c r="F88" i="38"/>
  <c r="N88" i="38"/>
  <c r="P88" i="38"/>
  <c r="L95" i="38"/>
  <c r="L39" i="60" s="1"/>
  <c r="D95" i="38"/>
  <c r="G16" i="46" l="1"/>
  <c r="D39" i="60"/>
  <c r="S39" i="60" s="1"/>
  <c r="S95" i="38"/>
  <c r="D9" i="30" l="1"/>
  <c r="P111" i="38"/>
  <c r="P45" i="60" s="1"/>
  <c r="M111" i="38"/>
  <c r="M45" i="60" s="1"/>
  <c r="I111" i="38"/>
  <c r="I45" i="60" s="1"/>
  <c r="Q111" i="38"/>
  <c r="Q45" i="60" s="1"/>
  <c r="K111" i="38"/>
  <c r="K45" i="60" s="1"/>
  <c r="N111" i="38"/>
  <c r="N45" i="60" s="1"/>
  <c r="L111" i="38"/>
  <c r="L45" i="60" s="1"/>
  <c r="R111" i="38" l="1"/>
  <c r="R45" i="60" s="1"/>
  <c r="H111" i="38"/>
  <c r="H45" i="60" s="1"/>
  <c r="G111" i="38"/>
  <c r="G45" i="60" s="1"/>
  <c r="O111" i="38"/>
  <c r="O45" i="60" s="1"/>
  <c r="J111" i="38"/>
  <c r="J45" i="60" s="1"/>
  <c r="S111" i="38" l="1"/>
  <c r="D10" i="30" l="1"/>
  <c r="S120" i="38" l="1"/>
  <c r="D11" i="30"/>
  <c r="B11" i="30" s="1"/>
  <c r="G49" i="60" l="1"/>
  <c r="O49" i="60"/>
  <c r="H49" i="60"/>
  <c r="I49" i="60"/>
  <c r="Q49" i="60"/>
  <c r="J49" i="60"/>
  <c r="R49" i="60"/>
  <c r="K49" i="60"/>
  <c r="E49" i="60"/>
  <c r="D49" i="60"/>
  <c r="L49" i="60"/>
  <c r="M49" i="60"/>
  <c r="F49" i="60"/>
  <c r="N49" i="60"/>
  <c r="P49" i="60"/>
  <c r="J104" i="38"/>
  <c r="S104" i="38"/>
  <c r="P104" i="38"/>
  <c r="G104" i="38"/>
  <c r="O104" i="38"/>
  <c r="M104" i="38"/>
  <c r="L104" i="38"/>
  <c r="Q104" i="38"/>
  <c r="I104" i="38"/>
  <c r="H104" i="38"/>
  <c r="K104" i="38"/>
  <c r="N104" i="38"/>
  <c r="S49" i="60" l="1"/>
  <c r="S79" i="38"/>
  <c r="D8" i="30" l="1"/>
  <c r="M61" i="38" l="1"/>
  <c r="O61" i="38" l="1"/>
  <c r="N61" i="38"/>
  <c r="I61" i="38"/>
  <c r="D61" i="38"/>
  <c r="H61" i="38"/>
  <c r="E14" i="46" s="1"/>
  <c r="F61" i="38"/>
  <c r="R61" i="38"/>
  <c r="G61" i="38"/>
  <c r="Q61" i="38"/>
  <c r="P61" i="38"/>
  <c r="J60" i="38"/>
  <c r="L61" i="38"/>
  <c r="J61" i="38"/>
  <c r="K61" i="38"/>
  <c r="E61" i="38"/>
  <c r="R60" i="38"/>
  <c r="D60" i="38"/>
  <c r="M60" i="38"/>
  <c r="I60" i="38"/>
  <c r="G60" i="38"/>
  <c r="E60" i="38"/>
  <c r="Q60" i="38"/>
  <c r="K60" i="38"/>
  <c r="F60" i="38"/>
  <c r="N60" i="38"/>
  <c r="O60" i="38"/>
  <c r="H60" i="38"/>
  <c r="E13" i="46" s="1"/>
  <c r="L60" i="38"/>
  <c r="P60" i="38"/>
  <c r="H76" i="38"/>
  <c r="K76" i="38"/>
  <c r="I76" i="38"/>
  <c r="N76" i="38"/>
  <c r="O76" i="38"/>
  <c r="F76" i="38"/>
  <c r="L76" i="38"/>
  <c r="Q76" i="38"/>
  <c r="P76" i="38"/>
  <c r="D76" i="38"/>
  <c r="M76" i="38"/>
  <c r="E76" i="38"/>
  <c r="G76" i="38"/>
  <c r="J76" i="38"/>
  <c r="R76" i="38"/>
  <c r="P73" i="38"/>
  <c r="M73" i="38"/>
  <c r="N73" i="38"/>
  <c r="R73" i="38"/>
  <c r="D73" i="38"/>
  <c r="E73" i="38"/>
  <c r="G73" i="38"/>
  <c r="F73" i="38"/>
  <c r="O73" i="38"/>
  <c r="Q73" i="38"/>
  <c r="I73" i="38"/>
  <c r="J73" i="38"/>
  <c r="S72" i="38"/>
  <c r="H73" i="38"/>
  <c r="F10" i="46" s="1"/>
  <c r="L73" i="38"/>
  <c r="K73" i="38"/>
  <c r="L74" i="38"/>
  <c r="J74" i="38"/>
  <c r="O74" i="38"/>
  <c r="E74" i="38"/>
  <c r="H74" i="38"/>
  <c r="K74" i="38"/>
  <c r="D74" i="38"/>
  <c r="P74" i="38"/>
  <c r="M74" i="38"/>
  <c r="I74" i="38"/>
  <c r="N74" i="38"/>
  <c r="G74" i="38"/>
  <c r="Q74" i="38"/>
  <c r="F74" i="38"/>
  <c r="R74" i="38"/>
  <c r="J77" i="38"/>
  <c r="G77" i="38"/>
  <c r="M77" i="38"/>
  <c r="F77" i="38"/>
  <c r="P77" i="38"/>
  <c r="D77" i="38"/>
  <c r="L77" i="38"/>
  <c r="K77" i="38"/>
  <c r="R77" i="38"/>
  <c r="I77" i="38"/>
  <c r="O77" i="38"/>
  <c r="H77" i="38"/>
  <c r="F14" i="46" s="1"/>
  <c r="Q77" i="38"/>
  <c r="N77" i="38"/>
  <c r="E77" i="38"/>
  <c r="F13" i="46" l="1"/>
  <c r="F11" i="46"/>
  <c r="H72" i="38"/>
  <c r="F9" i="46" s="1"/>
  <c r="Q72" i="38"/>
  <c r="E72" i="38"/>
  <c r="M72" i="38"/>
  <c r="O72" i="38"/>
  <c r="D72" i="38"/>
  <c r="P72" i="38"/>
  <c r="K72" i="38"/>
  <c r="J72" i="38"/>
  <c r="F72" i="38"/>
  <c r="R72" i="38"/>
  <c r="L72" i="38"/>
  <c r="I72" i="38"/>
  <c r="G72" i="38"/>
  <c r="N72" i="38"/>
  <c r="S14" i="27" l="1"/>
  <c r="S15" i="27" s="1"/>
  <c r="D16" i="27" s="1"/>
  <c r="X102" i="139" s="1"/>
  <c r="N15" i="27"/>
  <c r="P15" i="27"/>
  <c r="I15" i="27"/>
  <c r="R15" i="27"/>
  <c r="J15" i="27"/>
  <c r="L15" i="27"/>
  <c r="E15" i="27"/>
  <c r="G15" i="27"/>
  <c r="H15" i="27"/>
  <c r="K15" i="27"/>
  <c r="O15" i="27"/>
  <c r="M15" i="27"/>
  <c r="F15" i="27"/>
  <c r="Q15" i="27"/>
  <c r="R16" i="27" l="1"/>
  <c r="AL102" i="139" s="1"/>
  <c r="P16" i="27"/>
  <c r="AJ102" i="139" s="1"/>
  <c r="AJ99" i="139" s="1"/>
  <c r="I16" i="27"/>
  <c r="AC102" i="139" s="1"/>
  <c r="AC99" i="139" s="1"/>
  <c r="K16" i="27"/>
  <c r="AE102" i="139" s="1"/>
  <c r="AE99" i="139" s="1"/>
  <c r="H16" i="27"/>
  <c r="AB102" i="139" s="1"/>
  <c r="AB99" i="139" s="1"/>
  <c r="J16" i="27"/>
  <c r="AD102" i="139" s="1"/>
  <c r="AD99" i="139" s="1"/>
  <c r="Q16" i="27"/>
  <c r="AK102" i="139" s="1"/>
  <c r="AK99" i="139" s="1"/>
  <c r="O16" i="27"/>
  <c r="AI102" i="139" s="1"/>
  <c r="AI99" i="139" s="1"/>
  <c r="N16" i="27"/>
  <c r="AH102" i="139" s="1"/>
  <c r="AH99" i="139" s="1"/>
  <c r="F16" i="27"/>
  <c r="Z102" i="139" s="1"/>
  <c r="Z99" i="139" s="1"/>
  <c r="M16" i="27"/>
  <c r="AG102" i="139" s="1"/>
  <c r="AG99" i="139" s="1"/>
  <c r="G16" i="27"/>
  <c r="AA102" i="139" s="1"/>
  <c r="AA99" i="139" s="1"/>
  <c r="L16" i="27"/>
  <c r="AF102" i="139" s="1"/>
  <c r="AF99" i="139" s="1"/>
  <c r="E16" i="27"/>
  <c r="Y102" i="139" s="1"/>
  <c r="AK111" i="139" l="1"/>
  <c r="S91" i="23"/>
  <c r="D100" i="23" s="1"/>
  <c r="Y111" i="139" l="1"/>
  <c r="E101" i="38" s="1"/>
  <c r="AH111" i="139"/>
  <c r="N103" i="38" s="1"/>
  <c r="AE111" i="139"/>
  <c r="AE113" i="139" s="1"/>
  <c r="AF111" i="139"/>
  <c r="AF113" i="139" s="1"/>
  <c r="AB111" i="139"/>
  <c r="AB113" i="139" s="1"/>
  <c r="AD111" i="139"/>
  <c r="J101" i="38" s="1"/>
  <c r="AC111" i="139"/>
  <c r="I103" i="38" s="1"/>
  <c r="Z111" i="139"/>
  <c r="F101" i="38" s="1"/>
  <c r="AA111" i="139"/>
  <c r="AA113" i="139" s="1"/>
  <c r="AJ111" i="139"/>
  <c r="P101" i="38" s="1"/>
  <c r="AG111" i="139"/>
  <c r="AG113" i="139" s="1"/>
  <c r="K103" i="38"/>
  <c r="K101" i="38"/>
  <c r="L101" i="38"/>
  <c r="M103" i="38"/>
  <c r="M101" i="38"/>
  <c r="G101" i="38"/>
  <c r="AK113" i="139"/>
  <c r="Q103" i="38"/>
  <c r="Q101" i="38"/>
  <c r="X111" i="139"/>
  <c r="D101" i="38" s="1"/>
  <c r="AL111" i="139"/>
  <c r="AI111" i="139"/>
  <c r="M77" i="17"/>
  <c r="M86" i="17" s="1"/>
  <c r="R100" i="23"/>
  <c r="L77" i="17"/>
  <c r="L86" i="17" s="1"/>
  <c r="S77" i="17"/>
  <c r="K77" i="17"/>
  <c r="K86" i="17" s="1"/>
  <c r="P77" i="17"/>
  <c r="P86" i="17" s="1"/>
  <c r="F77" i="17"/>
  <c r="F86" i="17" s="1"/>
  <c r="R77" i="17"/>
  <c r="R86" i="17" s="1"/>
  <c r="J77" i="17"/>
  <c r="J86" i="17" s="1"/>
  <c r="N77" i="17"/>
  <c r="N86" i="17" s="1"/>
  <c r="Q77" i="17"/>
  <c r="Q86" i="17" s="1"/>
  <c r="I77" i="17"/>
  <c r="I86" i="17" s="1"/>
  <c r="H77" i="17"/>
  <c r="H86" i="17" s="1"/>
  <c r="O77" i="17"/>
  <c r="O86" i="17" s="1"/>
  <c r="G77" i="17"/>
  <c r="G86" i="17" s="1"/>
  <c r="E77" i="17"/>
  <c r="E86" i="17" s="1"/>
  <c r="M100" i="23"/>
  <c r="J100" i="23"/>
  <c r="F100" i="23"/>
  <c r="K100" i="23"/>
  <c r="H100" i="23"/>
  <c r="P100" i="23"/>
  <c r="I100" i="23"/>
  <c r="E100" i="23"/>
  <c r="G100" i="23"/>
  <c r="O100" i="23"/>
  <c r="N100" i="23"/>
  <c r="L100" i="23"/>
  <c r="Q100" i="23"/>
  <c r="D77" i="17"/>
  <c r="D86" i="17" s="1"/>
  <c r="Y113" i="139" l="1"/>
  <c r="G103" i="38"/>
  <c r="E103" i="38"/>
  <c r="L103" i="38"/>
  <c r="H103" i="38"/>
  <c r="AJ113" i="139"/>
  <c r="P117" i="38" s="1"/>
  <c r="P6" i="38" s="1"/>
  <c r="AC113" i="139"/>
  <c r="AC115" i="139" s="1"/>
  <c r="P103" i="38"/>
  <c r="AH113" i="139"/>
  <c r="AH115" i="139" s="1"/>
  <c r="N101" i="38"/>
  <c r="AD113" i="139"/>
  <c r="AD115" i="139" s="1"/>
  <c r="F103" i="38"/>
  <c r="Z113" i="139"/>
  <c r="Z115" i="139" s="1"/>
  <c r="H101" i="38"/>
  <c r="I101" i="38"/>
  <c r="J103" i="38"/>
  <c r="AF115" i="139"/>
  <c r="L117" i="38"/>
  <c r="L6" i="38" s="1"/>
  <c r="AI113" i="139"/>
  <c r="O103" i="38"/>
  <c r="O101" i="38"/>
  <c r="AB115" i="139"/>
  <c r="H117" i="38"/>
  <c r="AG115" i="139"/>
  <c r="M117" i="38"/>
  <c r="M6" i="38" s="1"/>
  <c r="AA115" i="139"/>
  <c r="G117" i="38"/>
  <c r="G6" i="38" s="1"/>
  <c r="AL113" i="139"/>
  <c r="R103" i="38"/>
  <c r="R101" i="38"/>
  <c r="AK115" i="139"/>
  <c r="Q117" i="38"/>
  <c r="Q6" i="38" s="1"/>
  <c r="AE115" i="139"/>
  <c r="K117" i="38"/>
  <c r="K6" i="38" s="1"/>
  <c r="AM111" i="139"/>
  <c r="S101" i="38" s="1"/>
  <c r="X113" i="139"/>
  <c r="Y115" i="139"/>
  <c r="E117" i="38"/>
  <c r="E6" i="38" s="1"/>
  <c r="D102" i="23"/>
  <c r="I88" i="17"/>
  <c r="I90" i="17" s="1"/>
  <c r="G88" i="17"/>
  <c r="G90" i="17" s="1"/>
  <c r="G123" i="38" s="1"/>
  <c r="F88" i="17"/>
  <c r="F90" i="17" s="1"/>
  <c r="D88" i="17"/>
  <c r="D90" i="17" s="1"/>
  <c r="H102" i="23"/>
  <c r="H104" i="23" s="1"/>
  <c r="M88" i="17"/>
  <c r="M90" i="17" s="1"/>
  <c r="O102" i="23"/>
  <c r="O104" i="23" s="1"/>
  <c r="F102" i="23"/>
  <c r="F104" i="23" s="1"/>
  <c r="H88" i="17"/>
  <c r="H90" i="17" s="1"/>
  <c r="Q102" i="23"/>
  <c r="Q104" i="23" s="1"/>
  <c r="P88" i="17"/>
  <c r="P90" i="17" s="1"/>
  <c r="L102" i="23"/>
  <c r="L104" i="23" s="1"/>
  <c r="R102" i="23"/>
  <c r="R104" i="23" s="1"/>
  <c r="K88" i="17"/>
  <c r="K90" i="17" s="1"/>
  <c r="I102" i="23"/>
  <c r="I104" i="23" s="1"/>
  <c r="N102" i="23"/>
  <c r="N104" i="23" s="1"/>
  <c r="E102" i="23"/>
  <c r="E104" i="23" s="1"/>
  <c r="J102" i="23"/>
  <c r="J104" i="23" s="1"/>
  <c r="Q88" i="17"/>
  <c r="Q90" i="17" s="1"/>
  <c r="E88" i="17"/>
  <c r="E90" i="17" s="1"/>
  <c r="L88" i="17"/>
  <c r="L90" i="17" s="1"/>
  <c r="R88" i="17"/>
  <c r="R90" i="17" s="1"/>
  <c r="N88" i="17"/>
  <c r="N90" i="17" s="1"/>
  <c r="P102" i="23"/>
  <c r="P104" i="23" s="1"/>
  <c r="M102" i="23"/>
  <c r="M104" i="23" s="1"/>
  <c r="K102" i="23"/>
  <c r="K104" i="23" s="1"/>
  <c r="S100" i="23"/>
  <c r="J88" i="17"/>
  <c r="J90" i="17" s="1"/>
  <c r="J123" i="38" s="1"/>
  <c r="O88" i="17"/>
  <c r="O90" i="17" s="1"/>
  <c r="G102" i="23"/>
  <c r="S86" i="17"/>
  <c r="S88" i="17" s="1"/>
  <c r="I117" i="38" l="1"/>
  <c r="I6" i="38" s="1"/>
  <c r="N117" i="38"/>
  <c r="N6" i="38" s="1"/>
  <c r="AJ115" i="139"/>
  <c r="P119" i="38" s="1"/>
  <c r="P8" i="38" s="1"/>
  <c r="J117" i="38"/>
  <c r="J6" i="38" s="1"/>
  <c r="S103" i="38"/>
  <c r="J119" i="38"/>
  <c r="J8" i="38" s="1"/>
  <c r="F117" i="38"/>
  <c r="F6" i="38" s="1"/>
  <c r="H119" i="38"/>
  <c r="H8" i="38" s="1"/>
  <c r="H6" i="38"/>
  <c r="I119" i="38"/>
  <c r="I8" i="38" s="1"/>
  <c r="L119" i="38"/>
  <c r="L8" i="38" s="1"/>
  <c r="M119" i="38"/>
  <c r="M8" i="38" s="1"/>
  <c r="F119" i="38"/>
  <c r="F8" i="38" s="1"/>
  <c r="K119" i="38"/>
  <c r="K8" i="38" s="1"/>
  <c r="N119" i="38"/>
  <c r="N8" i="38" s="1"/>
  <c r="E119" i="38"/>
  <c r="E8" i="38" s="1"/>
  <c r="X115" i="139"/>
  <c r="D119" i="38" s="1"/>
  <c r="AM113" i="139"/>
  <c r="S117" i="38" s="1"/>
  <c r="D117" i="38"/>
  <c r="Q119" i="38"/>
  <c r="Q8" i="38" s="1"/>
  <c r="AI115" i="139"/>
  <c r="O119" i="38" s="1"/>
  <c r="O8" i="38" s="1"/>
  <c r="O117" i="38"/>
  <c r="O6" i="38" s="1"/>
  <c r="AL115" i="139"/>
  <c r="R119" i="38" s="1"/>
  <c r="R8" i="38" s="1"/>
  <c r="R117" i="38"/>
  <c r="R6" i="38" s="1"/>
  <c r="G121" i="38"/>
  <c r="G124" i="38"/>
  <c r="G122" i="38"/>
  <c r="G125" i="38"/>
  <c r="G128" i="38"/>
  <c r="G127" i="38" s="1"/>
  <c r="G51" i="60" s="1"/>
  <c r="G52" i="60" s="1"/>
  <c r="G54" i="60" s="1"/>
  <c r="I121" i="38"/>
  <c r="I128" i="38"/>
  <c r="I125" i="38"/>
  <c r="I124" i="38"/>
  <c r="H128" i="38"/>
  <c r="H123" i="38"/>
  <c r="D122" i="38"/>
  <c r="D123" i="38"/>
  <c r="E125" i="38"/>
  <c r="E123" i="38"/>
  <c r="K124" i="38"/>
  <c r="K123" i="38"/>
  <c r="M123" i="38"/>
  <c r="F122" i="38"/>
  <c r="F123" i="38"/>
  <c r="Q122" i="38"/>
  <c r="Q123" i="38"/>
  <c r="P123" i="38"/>
  <c r="R122" i="38"/>
  <c r="R123" i="38"/>
  <c r="N125" i="38"/>
  <c r="N123" i="38"/>
  <c r="O124" i="38"/>
  <c r="O123" i="38"/>
  <c r="L123" i="38"/>
  <c r="I122" i="38"/>
  <c r="I123" i="38"/>
  <c r="D124" i="38"/>
  <c r="D128" i="38"/>
  <c r="F124" i="38"/>
  <c r="F128" i="38"/>
  <c r="F125" i="38"/>
  <c r="F121" i="38"/>
  <c r="M122" i="38"/>
  <c r="D125" i="38"/>
  <c r="D121" i="38"/>
  <c r="P128" i="38"/>
  <c r="M121" i="38"/>
  <c r="M124" i="38"/>
  <c r="M128" i="38"/>
  <c r="M125" i="38"/>
  <c r="P121" i="38"/>
  <c r="H125" i="38"/>
  <c r="I14" i="46" s="1"/>
  <c r="K122" i="38"/>
  <c r="K128" i="38"/>
  <c r="K125" i="38"/>
  <c r="P125" i="38"/>
  <c r="H122" i="38"/>
  <c r="H121" i="38"/>
  <c r="K121" i="38"/>
  <c r="P124" i="38"/>
  <c r="P122" i="38"/>
  <c r="Q125" i="38"/>
  <c r="H124" i="38"/>
  <c r="Q128" i="38"/>
  <c r="Q121" i="38"/>
  <c r="Q124" i="38"/>
  <c r="R125" i="38"/>
  <c r="E124" i="38"/>
  <c r="E128" i="38"/>
  <c r="E122" i="38"/>
  <c r="L122" i="38"/>
  <c r="N122" i="38"/>
  <c r="J124" i="38"/>
  <c r="N128" i="38"/>
  <c r="E121" i="38"/>
  <c r="L128" i="38"/>
  <c r="O122" i="38"/>
  <c r="L121" i="38"/>
  <c r="L124" i="38"/>
  <c r="L125" i="38"/>
  <c r="R124" i="38"/>
  <c r="R128" i="38"/>
  <c r="R121" i="38"/>
  <c r="S102" i="23"/>
  <c r="N124" i="38"/>
  <c r="N121" i="38"/>
  <c r="J128" i="38"/>
  <c r="J122" i="38"/>
  <c r="J121" i="38"/>
  <c r="J125" i="38"/>
  <c r="O121" i="38"/>
  <c r="O125" i="38"/>
  <c r="O128" i="38"/>
  <c r="G104" i="23"/>
  <c r="G119" i="38" s="1"/>
  <c r="G8" i="38" s="1"/>
  <c r="I10" i="46" l="1"/>
  <c r="I13" i="46"/>
  <c r="D6" i="38"/>
  <c r="I6" i="46"/>
  <c r="D8" i="38"/>
  <c r="I8" i="46"/>
  <c r="I12" i="46"/>
  <c r="I11" i="46"/>
  <c r="H127" i="38"/>
  <c r="H51" i="60" s="1"/>
  <c r="H52" i="60" s="1"/>
  <c r="H54" i="60" s="1"/>
  <c r="I17" i="46"/>
  <c r="S6" i="38"/>
  <c r="AM115" i="139"/>
  <c r="G120" i="38"/>
  <c r="J127" i="38"/>
  <c r="J51" i="60" s="1"/>
  <c r="J52" i="60" s="1"/>
  <c r="J54" i="60" s="1"/>
  <c r="I127" i="38"/>
  <c r="I51" i="60" s="1"/>
  <c r="I120" i="38"/>
  <c r="F127" i="38"/>
  <c r="F51" i="60" s="1"/>
  <c r="F52" i="60" s="1"/>
  <c r="F54" i="60" s="1"/>
  <c r="D127" i="38"/>
  <c r="D51" i="60" s="1"/>
  <c r="D52" i="60" s="1"/>
  <c r="D54" i="60" s="1"/>
  <c r="F120" i="38"/>
  <c r="D120" i="38"/>
  <c r="P127" i="38"/>
  <c r="P51" i="60" s="1"/>
  <c r="P52" i="60" s="1"/>
  <c r="P54" i="60" s="1"/>
  <c r="K127" i="38"/>
  <c r="M120" i="38"/>
  <c r="H120" i="38"/>
  <c r="I9" i="46" s="1"/>
  <c r="M127" i="38"/>
  <c r="M51" i="60" s="1"/>
  <c r="M52" i="60" s="1"/>
  <c r="M54" i="60" s="1"/>
  <c r="Q120" i="38"/>
  <c r="K120" i="38"/>
  <c r="Q127" i="38"/>
  <c r="P120" i="38"/>
  <c r="E127" i="38"/>
  <c r="E51" i="60" s="1"/>
  <c r="E52" i="60" s="1"/>
  <c r="E54" i="60" s="1"/>
  <c r="L127" i="38"/>
  <c r="L51" i="60" s="1"/>
  <c r="L52" i="60" s="1"/>
  <c r="L54" i="60" s="1"/>
  <c r="N127" i="38"/>
  <c r="N51" i="60" s="1"/>
  <c r="N52" i="60" s="1"/>
  <c r="N54" i="60" s="1"/>
  <c r="E120" i="38"/>
  <c r="E126" i="38" s="1"/>
  <c r="J120" i="38"/>
  <c r="N120" i="38"/>
  <c r="L120" i="38"/>
  <c r="R120" i="38"/>
  <c r="R126" i="38" s="1"/>
  <c r="R127" i="38"/>
  <c r="R51" i="60" s="1"/>
  <c r="R52" i="60" s="1"/>
  <c r="R54" i="60" s="1"/>
  <c r="O127" i="38"/>
  <c r="O51" i="60" s="1"/>
  <c r="O52" i="60" s="1"/>
  <c r="O54" i="60" s="1"/>
  <c r="O120" i="38"/>
  <c r="S104" i="23"/>
  <c r="K51" i="60" l="1"/>
  <c r="K52" i="60" s="1"/>
  <c r="K54" i="60" s="1"/>
  <c r="I52" i="60"/>
  <c r="I54" i="60" s="1"/>
  <c r="Q51" i="60"/>
  <c r="Q52" i="60" s="1"/>
  <c r="Q54" i="60" s="1"/>
  <c r="Q131" i="38" s="1"/>
  <c r="H131" i="38"/>
  <c r="I16" i="46"/>
  <c r="S119" i="38"/>
  <c r="E129" i="38"/>
  <c r="R129" i="38"/>
  <c r="D126" i="38"/>
  <c r="L131" i="38"/>
  <c r="D131" i="38"/>
  <c r="J131" i="38"/>
  <c r="N131" i="38"/>
  <c r="G131" i="38"/>
  <c r="F131" i="38"/>
  <c r="E131" i="38"/>
  <c r="O131" i="38"/>
  <c r="P131" i="38"/>
  <c r="I131" i="38"/>
  <c r="S51" i="60" l="1"/>
  <c r="S52" i="60" s="1"/>
  <c r="S54" i="60"/>
  <c r="K131" i="38"/>
  <c r="D129" i="38"/>
  <c r="R131" i="38"/>
  <c r="M131" i="38"/>
  <c r="G126" i="38"/>
  <c r="M126" i="38"/>
  <c r="P126" i="38"/>
  <c r="P129" i="38" s="1"/>
  <c r="J126" i="38"/>
  <c r="H126" i="38"/>
  <c r="I15" i="46" s="1"/>
  <c r="K126" i="38"/>
  <c r="I126" i="38"/>
  <c r="S7" i="38"/>
  <c r="F126" i="38"/>
  <c r="L126" i="38"/>
  <c r="Q126" i="38"/>
  <c r="N126" i="38"/>
  <c r="N129" i="38" s="1"/>
  <c r="O126" i="38"/>
  <c r="O129" i="38" s="1"/>
  <c r="S131" i="38" l="1"/>
  <c r="Q129" i="38"/>
  <c r="M129" i="38"/>
  <c r="L129" i="38"/>
  <c r="K129" i="38"/>
  <c r="J129" i="38"/>
  <c r="I129" i="38"/>
  <c r="H129" i="38"/>
  <c r="I18" i="46" s="1"/>
  <c r="G129" i="38"/>
  <c r="F129" i="38"/>
  <c r="B7" i="46"/>
  <c r="S126" i="38"/>
  <c r="S129" i="38" s="1"/>
  <c r="S8" i="38"/>
  <c r="B8" i="46" l="1"/>
  <c r="S11" i="23" l="1"/>
  <c r="S10" i="23"/>
  <c r="C10" i="23" l="1"/>
  <c r="I11" i="17"/>
  <c r="F10" i="17"/>
  <c r="C11" i="23"/>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C10" i="17"/>
  <c r="G12" i="23"/>
  <c r="N12" i="23" l="1"/>
  <c r="C11" i="17"/>
  <c r="D12" i="17" s="1"/>
  <c r="Q12" i="23"/>
  <c r="L12" i="23"/>
  <c r="F12" i="23"/>
  <c r="H12" i="23"/>
  <c r="K12" i="23"/>
  <c r="M12" i="23"/>
  <c r="E12" i="23"/>
  <c r="P12" i="23"/>
  <c r="O12" i="23"/>
  <c r="I12" i="23"/>
  <c r="R12" i="23"/>
  <c r="J12" i="23"/>
  <c r="D48" i="38" l="1"/>
  <c r="D43" i="38"/>
  <c r="D44" i="38"/>
  <c r="D41" i="38"/>
  <c r="D45" i="38"/>
  <c r="O12" i="17"/>
  <c r="M12" i="17"/>
  <c r="Q12" i="17"/>
  <c r="I12" i="17"/>
  <c r="H12" i="17"/>
  <c r="P12" i="17"/>
  <c r="E12" i="17"/>
  <c r="J12" i="17"/>
  <c r="G12" i="17"/>
  <c r="L12" i="17"/>
  <c r="R12" i="17"/>
  <c r="K12" i="17"/>
  <c r="S12" i="23"/>
  <c r="N12" i="17"/>
  <c r="F12" i="17"/>
  <c r="L43" i="38" l="1"/>
  <c r="L48" i="38"/>
  <c r="L44" i="38"/>
  <c r="L45" i="38"/>
  <c r="L41" i="38"/>
  <c r="N45" i="38"/>
  <c r="N41" i="38"/>
  <c r="N44" i="38"/>
  <c r="N43" i="38"/>
  <c r="N12" i="38" s="1"/>
  <c r="N48" i="38"/>
  <c r="H43" i="38"/>
  <c r="H44" i="38"/>
  <c r="D13" i="46" s="1"/>
  <c r="H45" i="38"/>
  <c r="D14" i="46" s="1"/>
  <c r="H48" i="38"/>
  <c r="D17" i="46" s="1"/>
  <c r="H41" i="38"/>
  <c r="D10" i="46" s="1"/>
  <c r="K48" i="38"/>
  <c r="K41" i="38"/>
  <c r="K44" i="38"/>
  <c r="K45" i="38"/>
  <c r="K43" i="38"/>
  <c r="K12" i="38" s="1"/>
  <c r="I48" i="38"/>
  <c r="I43" i="38"/>
  <c r="I12" i="38" s="1"/>
  <c r="I41" i="38"/>
  <c r="I44" i="38"/>
  <c r="I45" i="38"/>
  <c r="M43" i="38"/>
  <c r="M12" i="38" s="1"/>
  <c r="M48" i="38"/>
  <c r="M44" i="38"/>
  <c r="M41" i="38"/>
  <c r="M45" i="38"/>
  <c r="G45" i="38"/>
  <c r="G48" i="38"/>
  <c r="G41" i="38"/>
  <c r="G44" i="38"/>
  <c r="G43" i="38"/>
  <c r="F45" i="38"/>
  <c r="F48" i="38"/>
  <c r="F41" i="38"/>
  <c r="F44" i="38"/>
  <c r="F43" i="38"/>
  <c r="E41" i="38"/>
  <c r="E44" i="38"/>
  <c r="E43" i="38"/>
  <c r="E45" i="38"/>
  <c r="E48" i="38"/>
  <c r="P43" i="38"/>
  <c r="P12" i="38" s="1"/>
  <c r="P45" i="38"/>
  <c r="P44" i="38"/>
  <c r="P48" i="38"/>
  <c r="P41" i="38"/>
  <c r="R48" i="38"/>
  <c r="R45" i="38"/>
  <c r="R41" i="38"/>
  <c r="R44" i="38"/>
  <c r="R43" i="38"/>
  <c r="R12" i="38" s="1"/>
  <c r="Q48" i="38"/>
  <c r="Q43" i="38"/>
  <c r="Q12" i="38" s="1"/>
  <c r="Q41" i="38"/>
  <c r="Q45" i="38"/>
  <c r="Q44" i="38"/>
  <c r="O43" i="38"/>
  <c r="O12" i="38" s="1"/>
  <c r="O45" i="38"/>
  <c r="O48" i="38"/>
  <c r="O41" i="38"/>
  <c r="O44" i="38"/>
  <c r="J48" i="38"/>
  <c r="J45" i="38"/>
  <c r="J41" i="38"/>
  <c r="J44" i="38"/>
  <c r="J43" i="38"/>
  <c r="J12" i="38" s="1"/>
  <c r="L12" i="38"/>
  <c r="S12" i="17"/>
  <c r="H12" i="38" l="1"/>
  <c r="D12" i="46"/>
  <c r="G12" i="38"/>
  <c r="D47" i="38"/>
  <c r="D21" i="60" s="1"/>
  <c r="O47" i="38"/>
  <c r="O21" i="60" s="1"/>
  <c r="M47" i="38"/>
  <c r="M21" i="60" s="1"/>
  <c r="K47" i="38"/>
  <c r="K21" i="60" s="1"/>
  <c r="J47" i="38"/>
  <c r="J21" i="60" s="1"/>
  <c r="E47" i="38"/>
  <c r="E21" i="60" s="1"/>
  <c r="L47" i="38"/>
  <c r="L21" i="60" s="1"/>
  <c r="F47" i="38"/>
  <c r="F21" i="60" s="1"/>
  <c r="R47" i="38"/>
  <c r="R21" i="60" s="1"/>
  <c r="I47" i="38"/>
  <c r="I21" i="60" s="1"/>
  <c r="Q47" i="38"/>
  <c r="Q21" i="60" s="1"/>
  <c r="P47" i="38"/>
  <c r="P21" i="60" s="1"/>
  <c r="H47" i="38"/>
  <c r="N47" i="38"/>
  <c r="N21" i="60" s="1"/>
  <c r="D16" i="46" l="1"/>
  <c r="H21" i="60"/>
  <c r="G47" i="38"/>
  <c r="G21" i="60" s="1"/>
  <c r="S21" i="60" s="1"/>
  <c r="P57" i="38" l="1"/>
  <c r="Q57" i="38"/>
  <c r="R57" i="38"/>
  <c r="G57" i="38"/>
  <c r="I57" i="38"/>
  <c r="O57" i="38"/>
  <c r="M57" i="38"/>
  <c r="N57" i="38"/>
  <c r="J57" i="38"/>
  <c r="L57" i="38"/>
  <c r="H57" i="38"/>
  <c r="E10" i="46" s="1"/>
  <c r="K57" i="38"/>
  <c r="F57" i="38"/>
  <c r="D57" i="38"/>
  <c r="E57" i="38"/>
  <c r="E58" i="38" l="1"/>
  <c r="R58" i="38"/>
  <c r="Q58" i="38"/>
  <c r="H58" i="38"/>
  <c r="E11" i="46" s="1"/>
  <c r="G58" i="38"/>
  <c r="P58" i="38"/>
  <c r="F58" i="38"/>
  <c r="L58" i="38"/>
  <c r="O58" i="38"/>
  <c r="N58" i="38"/>
  <c r="I58" i="38"/>
  <c r="M58" i="38"/>
  <c r="J58" i="38"/>
  <c r="D58" i="38"/>
  <c r="D56" i="38" s="1"/>
  <c r="K58" i="38"/>
  <c r="M56" i="38" l="1"/>
  <c r="I56" i="38"/>
  <c r="H56" i="38"/>
  <c r="E9" i="46" s="1"/>
  <c r="O56" i="38"/>
  <c r="R56" i="38"/>
  <c r="G56" i="38"/>
  <c r="K56" i="38"/>
  <c r="J56" i="38"/>
  <c r="N56" i="38"/>
  <c r="F56" i="38"/>
  <c r="Q56" i="38"/>
  <c r="E56" i="38"/>
  <c r="L56" i="38"/>
  <c r="P56" i="38"/>
  <c r="N64" i="38" l="1"/>
  <c r="L64" i="38"/>
  <c r="Q64" i="38"/>
  <c r="P64" i="38"/>
  <c r="F64" i="38"/>
  <c r="F63" i="38" s="1"/>
  <c r="F27" i="60" s="1"/>
  <c r="O64" i="38"/>
  <c r="R64" i="38"/>
  <c r="G64" i="38"/>
  <c r="K64" i="38"/>
  <c r="I64" i="38"/>
  <c r="M64" i="38"/>
  <c r="J64" i="38"/>
  <c r="E64" i="38"/>
  <c r="E63" i="38" s="1"/>
  <c r="E27" i="60" s="1"/>
  <c r="S63" i="38"/>
  <c r="D64" i="38"/>
  <c r="D63" i="38" s="1"/>
  <c r="D27" i="60" s="1"/>
  <c r="H64" i="38"/>
  <c r="E17" i="46" s="1"/>
  <c r="Q63" i="38" l="1"/>
  <c r="Q27" i="60" s="1"/>
  <c r="M63" i="38"/>
  <c r="M27" i="60" s="1"/>
  <c r="G63" i="38"/>
  <c r="G27" i="60" s="1"/>
  <c r="R63" i="38"/>
  <c r="R27" i="60" s="1"/>
  <c r="D7" i="30"/>
  <c r="O63" i="38"/>
  <c r="O27" i="60" s="1"/>
  <c r="L63" i="38"/>
  <c r="L27" i="60" s="1"/>
  <c r="H63" i="38"/>
  <c r="H27" i="60" s="1"/>
  <c r="J63" i="38"/>
  <c r="J27" i="60" s="1"/>
  <c r="P63" i="38"/>
  <c r="P27" i="60" s="1"/>
  <c r="K63" i="38"/>
  <c r="K27" i="60" s="1"/>
  <c r="N63" i="38"/>
  <c r="N27" i="60" s="1"/>
  <c r="I63" i="38"/>
  <c r="I27" i="60" s="1"/>
  <c r="S27" i="60" l="1"/>
  <c r="E16" i="46"/>
  <c r="M63" i="19" l="1"/>
  <c r="M69" i="19" s="1"/>
  <c r="M38" i="60" s="1"/>
  <c r="O63" i="19"/>
  <c r="O69" i="19" s="1"/>
  <c r="O38" i="60" s="1"/>
  <c r="E63" i="19"/>
  <c r="E69" i="19" s="1"/>
  <c r="E38" i="60" s="1"/>
  <c r="K63" i="19"/>
  <c r="K69" i="19" s="1"/>
  <c r="K38" i="60" s="1"/>
  <c r="P63" i="19"/>
  <c r="P69" i="19" s="1"/>
  <c r="P38" i="60" s="1"/>
  <c r="H63" i="19"/>
  <c r="H69" i="19" s="1"/>
  <c r="H38" i="60" s="1"/>
  <c r="I63" i="19"/>
  <c r="I69" i="19" s="1"/>
  <c r="I38" i="60" s="1"/>
  <c r="N63" i="19"/>
  <c r="N69" i="19" s="1"/>
  <c r="N38" i="60" s="1"/>
  <c r="R63" i="19"/>
  <c r="R69" i="19" s="1"/>
  <c r="R38" i="60" s="1"/>
  <c r="J63" i="19"/>
  <c r="J69" i="19" s="1"/>
  <c r="J38" i="60" s="1"/>
  <c r="Q63" i="19"/>
  <c r="Q69" i="19" s="1"/>
  <c r="Q38" i="60" s="1"/>
  <c r="G63" i="19"/>
  <c r="G69" i="19" s="1"/>
  <c r="G38" i="60" s="1"/>
  <c r="F63" i="19"/>
  <c r="F69" i="19" s="1"/>
  <c r="F38" i="60" s="1"/>
  <c r="D63" i="19"/>
  <c r="D69" i="19" s="1"/>
  <c r="D38" i="60" s="1"/>
  <c r="L63" i="19"/>
  <c r="L69" i="19" s="1"/>
  <c r="L38" i="60" s="1"/>
  <c r="N6" i="60" l="1"/>
  <c r="I6" i="60"/>
  <c r="H6" i="60"/>
  <c r="D6" i="60"/>
  <c r="S38" i="60"/>
  <c r="F6" i="60"/>
  <c r="P6" i="60"/>
  <c r="K6" i="60"/>
  <c r="L6" i="60"/>
  <c r="Q6" i="60"/>
  <c r="E6" i="60"/>
  <c r="J6" i="60"/>
  <c r="O6" i="60"/>
  <c r="G6" i="60"/>
  <c r="R6" i="60"/>
  <c r="M6" i="60"/>
  <c r="S12" i="19"/>
  <c r="S6" i="60" l="1"/>
  <c r="C5" i="30"/>
  <c r="H23" i="19" l="1"/>
  <c r="Q23" i="19"/>
  <c r="M23" i="19"/>
  <c r="G23" i="19"/>
  <c r="N23" i="19"/>
  <c r="E23" i="19"/>
  <c r="K23" i="19"/>
  <c r="L23" i="19"/>
  <c r="P23" i="19"/>
  <c r="F23" i="19"/>
  <c r="R23" i="19"/>
  <c r="I23" i="19"/>
  <c r="J23" i="19"/>
  <c r="O23" i="19"/>
  <c r="C6" i="30" l="1"/>
  <c r="B6" i="30" l="1"/>
  <c r="I19" i="60" l="1"/>
  <c r="I22" i="60" s="1"/>
  <c r="Q19" i="60"/>
  <c r="Q22" i="60" s="1"/>
  <c r="J19" i="60"/>
  <c r="J22" i="60" s="1"/>
  <c r="K19" i="60"/>
  <c r="K22" i="60" s="1"/>
  <c r="D19" i="60"/>
  <c r="L19" i="60"/>
  <c r="L22" i="60" s="1"/>
  <c r="E19" i="60"/>
  <c r="E22" i="60" s="1"/>
  <c r="M19" i="60"/>
  <c r="M22" i="60" s="1"/>
  <c r="G19" i="60"/>
  <c r="G22" i="60" s="1"/>
  <c r="F19" i="60"/>
  <c r="F22" i="60" s="1"/>
  <c r="N19" i="60"/>
  <c r="N22" i="60" s="1"/>
  <c r="O19" i="60"/>
  <c r="O22" i="60" s="1"/>
  <c r="H19" i="60"/>
  <c r="H22" i="60" s="1"/>
  <c r="P19" i="60"/>
  <c r="P22" i="60" s="1"/>
  <c r="R19" i="60"/>
  <c r="R22" i="60" s="1"/>
  <c r="N28" i="19"/>
  <c r="N5" i="19" s="1"/>
  <c r="I28" i="19"/>
  <c r="H28" i="19"/>
  <c r="H5" i="19" s="1"/>
  <c r="K28" i="19"/>
  <c r="F28" i="19"/>
  <c r="O28" i="19"/>
  <c r="R28" i="19"/>
  <c r="P28" i="19"/>
  <c r="G28" i="19"/>
  <c r="L28" i="19"/>
  <c r="J28" i="19"/>
  <c r="Q28" i="19"/>
  <c r="Q5" i="19" s="1"/>
  <c r="M28" i="19"/>
  <c r="E28" i="19"/>
  <c r="D28" i="19"/>
  <c r="S5" i="19"/>
  <c r="D22" i="60" l="1"/>
  <c r="S19" i="60"/>
  <c r="S22" i="60" s="1"/>
  <c r="M5" i="19"/>
  <c r="I5" i="19"/>
  <c r="P5" i="19"/>
  <c r="R5" i="19"/>
  <c r="O5" i="19"/>
  <c r="K5" i="19"/>
  <c r="J5" i="19"/>
  <c r="L5" i="19"/>
  <c r="G5" i="19"/>
  <c r="C7" i="30"/>
  <c r="B7" i="30" l="1"/>
  <c r="I25" i="60" l="1"/>
  <c r="I28" i="60" s="1"/>
  <c r="Q25" i="60"/>
  <c r="Q28" i="60" s="1"/>
  <c r="J25" i="60"/>
  <c r="J28" i="60" s="1"/>
  <c r="R25" i="60"/>
  <c r="R28" i="60" s="1"/>
  <c r="K25" i="60"/>
  <c r="K28" i="60" s="1"/>
  <c r="D25" i="60"/>
  <c r="D28" i="60" s="1"/>
  <c r="L25" i="60"/>
  <c r="L28" i="60" s="1"/>
  <c r="E25" i="60"/>
  <c r="E28" i="60" s="1"/>
  <c r="M25" i="60"/>
  <c r="M28" i="60" s="1"/>
  <c r="O25" i="60"/>
  <c r="O28" i="60" s="1"/>
  <c r="F25" i="60"/>
  <c r="F28" i="60" s="1"/>
  <c r="N25" i="60"/>
  <c r="N28" i="60" s="1"/>
  <c r="G25" i="60"/>
  <c r="G62" i="38" s="1"/>
  <c r="H25" i="60"/>
  <c r="H28" i="60" s="1"/>
  <c r="P25" i="60"/>
  <c r="P28" i="60" s="1"/>
  <c r="Q62" i="38"/>
  <c r="O62" i="38"/>
  <c r="R62" i="38" l="1"/>
  <c r="J62" i="38"/>
  <c r="J65" i="38" s="1"/>
  <c r="F62" i="38"/>
  <c r="M62" i="38"/>
  <c r="M65" i="38" s="1"/>
  <c r="N62" i="38"/>
  <c r="N65" i="38" s="1"/>
  <c r="I62" i="38"/>
  <c r="I65" i="38" s="1"/>
  <c r="E62" i="38"/>
  <c r="E65" i="38" s="1"/>
  <c r="D62" i="38"/>
  <c r="D65" i="38" s="1"/>
  <c r="L62" i="38"/>
  <c r="L65" i="38" s="1"/>
  <c r="S25" i="60"/>
  <c r="S28" i="60" s="1"/>
  <c r="G28" i="60"/>
  <c r="H62" i="38"/>
  <c r="K62" i="38"/>
  <c r="K65" i="38" s="1"/>
  <c r="P62" i="38"/>
  <c r="P65" i="38" s="1"/>
  <c r="Q65" i="38"/>
  <c r="R65" i="38"/>
  <c r="G65" i="38"/>
  <c r="F65" i="38"/>
  <c r="O65" i="38"/>
  <c r="S62" i="38" l="1"/>
  <c r="S65" i="38" s="1"/>
  <c r="E15" i="46"/>
  <c r="H65" i="38"/>
  <c r="E18" i="46" s="1"/>
  <c r="C8" i="30" l="1"/>
  <c r="B8" i="30" l="1"/>
  <c r="D31" i="60" l="1"/>
  <c r="L31" i="60"/>
  <c r="L34" i="60" s="1"/>
  <c r="E31" i="60"/>
  <c r="E34" i="60" s="1"/>
  <c r="F31" i="60"/>
  <c r="F34" i="60" s="1"/>
  <c r="N31" i="60"/>
  <c r="N34" i="60" s="1"/>
  <c r="G31" i="60"/>
  <c r="G34" i="60" s="1"/>
  <c r="O31" i="60"/>
  <c r="O34" i="60" s="1"/>
  <c r="H31" i="60"/>
  <c r="H34" i="60" s="1"/>
  <c r="P31" i="60"/>
  <c r="P34" i="60" s="1"/>
  <c r="R31" i="60"/>
  <c r="R34" i="60" s="1"/>
  <c r="I31" i="60"/>
  <c r="I34" i="60" s="1"/>
  <c r="Q31" i="60"/>
  <c r="Q34" i="60" s="1"/>
  <c r="J31" i="60"/>
  <c r="J34" i="60" s="1"/>
  <c r="K31" i="60"/>
  <c r="K34" i="60" s="1"/>
  <c r="M31" i="60"/>
  <c r="M34" i="60" s="1"/>
  <c r="J78" i="38"/>
  <c r="J81" i="38" s="1"/>
  <c r="P78" i="38"/>
  <c r="L78" i="38"/>
  <c r="F78" i="38" l="1"/>
  <c r="F81" i="38" s="1"/>
  <c r="M78" i="38"/>
  <c r="M81" i="38" s="1"/>
  <c r="I78" i="38"/>
  <c r="I81" i="38" s="1"/>
  <c r="G78" i="38"/>
  <c r="G81" i="38" s="1"/>
  <c r="Q78" i="38"/>
  <c r="Q81" i="38" s="1"/>
  <c r="K78" i="38"/>
  <c r="K81" i="38" s="1"/>
  <c r="S31" i="60"/>
  <c r="S34" i="60" s="1"/>
  <c r="D34" i="60"/>
  <c r="D78" i="38"/>
  <c r="D81" i="38" s="1"/>
  <c r="H78" i="38"/>
  <c r="R78" i="38"/>
  <c r="N78" i="38"/>
  <c r="N81" i="38" s="1"/>
  <c r="O78" i="38"/>
  <c r="O81" i="38" s="1"/>
  <c r="E78" i="38"/>
  <c r="E81" i="38" s="1"/>
  <c r="L81" i="38"/>
  <c r="P81" i="38"/>
  <c r="H81" i="38" l="1"/>
  <c r="F18" i="46" s="1"/>
  <c r="F15" i="46"/>
  <c r="R81" i="38"/>
  <c r="S78" i="38"/>
  <c r="S81" i="38" l="1"/>
  <c r="C9" i="30"/>
  <c r="B9" i="30" s="1"/>
  <c r="J37" i="60" l="1"/>
  <c r="R37" i="60"/>
  <c r="R94" i="38" s="1"/>
  <c r="I37" i="60"/>
  <c r="K37" i="60"/>
  <c r="K94" i="38" s="1"/>
  <c r="D37" i="60"/>
  <c r="D94" i="38" s="1"/>
  <c r="D97" i="38" s="1"/>
  <c r="L37" i="60"/>
  <c r="L94" i="38" s="1"/>
  <c r="E37" i="60"/>
  <c r="M37" i="60"/>
  <c r="F37" i="60"/>
  <c r="P37" i="60"/>
  <c r="P94" i="38" s="1"/>
  <c r="N37" i="60"/>
  <c r="N94" i="38" s="1"/>
  <c r="H37" i="60"/>
  <c r="Q37" i="60"/>
  <c r="Q94" i="38" s="1"/>
  <c r="G37" i="60"/>
  <c r="G94" i="38" s="1"/>
  <c r="O37" i="60"/>
  <c r="J94" i="38"/>
  <c r="F94" i="38"/>
  <c r="M40" i="60" l="1"/>
  <c r="L40" i="60"/>
  <c r="S37" i="60"/>
  <c r="D40" i="60"/>
  <c r="O40" i="60"/>
  <c r="H40" i="60"/>
  <c r="K40" i="60"/>
  <c r="I40" i="60"/>
  <c r="R40" i="60"/>
  <c r="E40" i="60"/>
  <c r="G40" i="60"/>
  <c r="Q40" i="60"/>
  <c r="E94" i="38"/>
  <c r="E97" i="38" s="1"/>
  <c r="M94" i="38"/>
  <c r="M97" i="38" s="1"/>
  <c r="N40" i="60"/>
  <c r="H94" i="38"/>
  <c r="G15" i="46" s="1"/>
  <c r="P40" i="60"/>
  <c r="O94" i="38"/>
  <c r="O97" i="38" s="1"/>
  <c r="I94" i="38"/>
  <c r="I97" i="38" s="1"/>
  <c r="F40" i="60"/>
  <c r="J40" i="60"/>
  <c r="Q97" i="38"/>
  <c r="K97" i="38"/>
  <c r="L97" i="38"/>
  <c r="P97" i="38"/>
  <c r="R97" i="38"/>
  <c r="N97" i="38"/>
  <c r="F97" i="38"/>
  <c r="J97" i="38"/>
  <c r="G97" i="38"/>
  <c r="H97" i="38" l="1"/>
  <c r="G18" i="46" s="1"/>
  <c r="S94" i="38"/>
  <c r="S97" i="38" s="1"/>
  <c r="S40" i="60"/>
  <c r="C10" i="30"/>
  <c r="B10" i="30" s="1"/>
  <c r="K43" i="60" l="1"/>
  <c r="K46" i="60" s="1"/>
  <c r="D43" i="60"/>
  <c r="E43" i="60"/>
  <c r="M43" i="60"/>
  <c r="M46" i="60" s="1"/>
  <c r="F43" i="60"/>
  <c r="N43" i="60"/>
  <c r="N46" i="60" s="1"/>
  <c r="G43" i="60"/>
  <c r="G46" i="60" s="1"/>
  <c r="O43" i="60"/>
  <c r="O46" i="60" s="1"/>
  <c r="Q43" i="60"/>
  <c r="Q46" i="60" s="1"/>
  <c r="H43" i="60"/>
  <c r="H46" i="60" s="1"/>
  <c r="P43" i="60"/>
  <c r="P46" i="60" s="1"/>
  <c r="I43" i="60"/>
  <c r="I46" i="60" s="1"/>
  <c r="J43" i="60"/>
  <c r="J46" i="60" s="1"/>
  <c r="R43" i="60"/>
  <c r="R46" i="60" s="1"/>
  <c r="L43" i="60"/>
  <c r="L46" i="60" s="1"/>
  <c r="O110" i="38"/>
  <c r="S43" i="60" l="1"/>
  <c r="M110" i="38"/>
  <c r="R110" i="38"/>
  <c r="R113" i="38" s="1"/>
  <c r="J110" i="38"/>
  <c r="N110" i="38"/>
  <c r="N113" i="38" s="1"/>
  <c r="Q110" i="38"/>
  <c r="H110" i="38"/>
  <c r="K110" i="38"/>
  <c r="P110" i="38"/>
  <c r="L110" i="38"/>
  <c r="G110" i="38"/>
  <c r="I110" i="38"/>
  <c r="G113" i="38" l="1"/>
  <c r="L113" i="38"/>
  <c r="H113" i="38"/>
  <c r="I113" i="38"/>
  <c r="P113" i="38"/>
  <c r="M113" i="38"/>
  <c r="J113" i="38"/>
  <c r="O113" i="38"/>
  <c r="K113" i="38"/>
  <c r="Q113" i="38"/>
  <c r="P6" i="19"/>
  <c r="H6" i="19"/>
  <c r="I6" i="19"/>
  <c r="S6" i="19"/>
  <c r="K6" i="19" l="1"/>
  <c r="J6" i="19"/>
  <c r="L6" i="19"/>
  <c r="M6" i="19"/>
  <c r="N6" i="19"/>
  <c r="C13" i="30"/>
  <c r="O6" i="19"/>
  <c r="Q6" i="19"/>
  <c r="R6" i="19"/>
  <c r="G6" i="19"/>
  <c r="D73" i="19" l="1"/>
  <c r="D107" i="38"/>
  <c r="E78" i="19"/>
  <c r="E107" i="38"/>
  <c r="E12" i="38" s="1"/>
  <c r="F73" i="19"/>
  <c r="F107" i="38"/>
  <c r="F12" i="38" s="1"/>
  <c r="D109" i="38"/>
  <c r="H14" i="46" s="1"/>
  <c r="D74" i="19"/>
  <c r="D78" i="19"/>
  <c r="F105" i="38"/>
  <c r="F106" i="38"/>
  <c r="D106" i="38"/>
  <c r="H11" i="46" s="1"/>
  <c r="D112" i="38"/>
  <c r="H17" i="46" s="1"/>
  <c r="F108" i="38"/>
  <c r="E106" i="38"/>
  <c r="E73" i="19"/>
  <c r="F112" i="38"/>
  <c r="E108" i="38"/>
  <c r="E74" i="19"/>
  <c r="D105" i="38"/>
  <c r="H10" i="46" s="1"/>
  <c r="D108" i="38"/>
  <c r="H13" i="46" s="1"/>
  <c r="F109" i="38"/>
  <c r="E109" i="38"/>
  <c r="F78" i="19"/>
  <c r="E105" i="38"/>
  <c r="F74" i="19"/>
  <c r="E112" i="38"/>
  <c r="D12" i="38" l="1"/>
  <c r="B12" i="46" s="1"/>
  <c r="H12" i="46"/>
  <c r="D104" i="38"/>
  <c r="H9" i="46" s="1"/>
  <c r="E85" i="19"/>
  <c r="F85" i="19"/>
  <c r="D85" i="19"/>
  <c r="F111" i="38"/>
  <c r="F45" i="60" s="1"/>
  <c r="F46" i="60" s="1"/>
  <c r="E111" i="38"/>
  <c r="E45" i="60" s="1"/>
  <c r="D111" i="38"/>
  <c r="F104" i="38"/>
  <c r="E104" i="38"/>
  <c r="E46" i="60" l="1"/>
  <c r="H16" i="46"/>
  <c r="D45" i="60"/>
  <c r="D46" i="60" s="1"/>
  <c r="E5" i="19"/>
  <c r="E6" i="19" s="1"/>
  <c r="D5" i="19"/>
  <c r="D6" i="19" s="1"/>
  <c r="F5" i="19"/>
  <c r="F6" i="19" s="1"/>
  <c r="S12" i="38"/>
  <c r="S45" i="60" l="1"/>
  <c r="S46" i="60" s="1"/>
  <c r="D110" i="38"/>
  <c r="H15" i="46" s="1"/>
  <c r="E110" i="38"/>
  <c r="F110" i="38"/>
  <c r="D113" i="38" l="1"/>
  <c r="H18" i="46" s="1"/>
  <c r="F113" i="38"/>
  <c r="S110" i="38"/>
  <c r="S113" i="38" s="1"/>
  <c r="B5" i="46"/>
  <c r="E113" i="38"/>
  <c r="S5" i="38"/>
  <c r="F35" i="38" l="1"/>
  <c r="F17" i="38" s="1"/>
  <c r="Q35" i="38"/>
  <c r="Q17" i="38" s="1"/>
  <c r="M35" i="38"/>
  <c r="M17" i="38" s="1"/>
  <c r="I35" i="38"/>
  <c r="I17" i="38" s="1"/>
  <c r="R35" i="38"/>
  <c r="J35" i="38"/>
  <c r="J17" i="38" s="1"/>
  <c r="H35" i="38"/>
  <c r="N35" i="38"/>
  <c r="N17" i="38" s="1"/>
  <c r="L35" i="38"/>
  <c r="L17" i="38" s="1"/>
  <c r="O35" i="38"/>
  <c r="O17" i="38" s="1"/>
  <c r="K35" i="38"/>
  <c r="K17" i="38" s="1"/>
  <c r="E35" i="38"/>
  <c r="E17" i="38" s="1"/>
  <c r="S34" i="38"/>
  <c r="D5" i="30" s="1"/>
  <c r="B5" i="30" s="1"/>
  <c r="G35" i="38"/>
  <c r="G17" i="38" s="1"/>
  <c r="D35" i="38"/>
  <c r="D17" i="38" s="1"/>
  <c r="P35" i="38"/>
  <c r="P17" i="38" s="1"/>
  <c r="F13" i="60" l="1"/>
  <c r="N13" i="60"/>
  <c r="G13" i="60"/>
  <c r="O13" i="60"/>
  <c r="H13" i="60"/>
  <c r="P13" i="60"/>
  <c r="I13" i="60"/>
  <c r="Q13" i="60"/>
  <c r="J13" i="60"/>
  <c r="R13" i="60"/>
  <c r="L13" i="60"/>
  <c r="K13" i="60"/>
  <c r="D13" i="60"/>
  <c r="E13" i="60"/>
  <c r="M13" i="60"/>
  <c r="H17" i="38"/>
  <c r="H16" i="38" s="1"/>
  <c r="C17" i="46"/>
  <c r="R17" i="38"/>
  <c r="R16" i="38" s="1"/>
  <c r="M34" i="38"/>
  <c r="M15" i="60" s="1"/>
  <c r="M7" i="60" s="1"/>
  <c r="G16" i="38"/>
  <c r="K34" i="38"/>
  <c r="K15" i="60" s="1"/>
  <c r="K7" i="60" s="1"/>
  <c r="H34" i="38"/>
  <c r="H15" i="60" s="1"/>
  <c r="H7" i="60" s="1"/>
  <c r="N16" i="38"/>
  <c r="N34" i="38"/>
  <c r="N15" i="60" s="1"/>
  <c r="N7" i="60" s="1"/>
  <c r="L16" i="38"/>
  <c r="F16" i="38"/>
  <c r="O16" i="38"/>
  <c r="D13" i="30"/>
  <c r="J16" i="38"/>
  <c r="L34" i="38"/>
  <c r="L15" i="60" s="1"/>
  <c r="L7" i="60" s="1"/>
  <c r="R34" i="38"/>
  <c r="R15" i="60" s="1"/>
  <c r="R7" i="60" s="1"/>
  <c r="J34" i="38"/>
  <c r="J15" i="60" s="1"/>
  <c r="J7" i="60" s="1"/>
  <c r="O34" i="38"/>
  <c r="O15" i="60" s="1"/>
  <c r="O7" i="60" s="1"/>
  <c r="I34" i="38"/>
  <c r="I15" i="60" s="1"/>
  <c r="I7" i="60" s="1"/>
  <c r="P34" i="38"/>
  <c r="P15" i="60" s="1"/>
  <c r="P7" i="60" s="1"/>
  <c r="K16" i="38"/>
  <c r="E16" i="38"/>
  <c r="Q16" i="38"/>
  <c r="D16" i="38"/>
  <c r="P16" i="38"/>
  <c r="Q34" i="38"/>
  <c r="Q15" i="60" s="1"/>
  <c r="Q7" i="60" s="1"/>
  <c r="G34" i="38"/>
  <c r="G15" i="60" s="1"/>
  <c r="G7" i="60" s="1"/>
  <c r="E34" i="38"/>
  <c r="E15" i="60" s="1"/>
  <c r="E7" i="60" s="1"/>
  <c r="I16" i="38"/>
  <c r="D34" i="38"/>
  <c r="D15" i="60" s="1"/>
  <c r="D7" i="60" s="1"/>
  <c r="F34" i="38"/>
  <c r="F15" i="60" s="1"/>
  <c r="S15" i="60" l="1"/>
  <c r="S7" i="60" s="1"/>
  <c r="F7" i="60"/>
  <c r="H16" i="60"/>
  <c r="H5" i="60"/>
  <c r="H8" i="60" s="1"/>
  <c r="H10" i="60" s="1"/>
  <c r="H20" i="38" s="1"/>
  <c r="Q16" i="60"/>
  <c r="Q5" i="60"/>
  <c r="Q8" i="60" s="1"/>
  <c r="Q10" i="60" s="1"/>
  <c r="E16" i="60"/>
  <c r="E5" i="60"/>
  <c r="E8" i="60" s="1"/>
  <c r="E10" i="60" s="1"/>
  <c r="O16" i="60"/>
  <c r="O5" i="60"/>
  <c r="O8" i="60" s="1"/>
  <c r="O10" i="60" s="1"/>
  <c r="I16" i="60"/>
  <c r="I5" i="60"/>
  <c r="I8" i="60" s="1"/>
  <c r="I10" i="60" s="1"/>
  <c r="G16" i="60"/>
  <c r="G5" i="60"/>
  <c r="G8" i="60" s="1"/>
  <c r="G10" i="60" s="1"/>
  <c r="M16" i="60"/>
  <c r="M5" i="60"/>
  <c r="M8" i="60" s="1"/>
  <c r="M10" i="60" s="1"/>
  <c r="P16" i="60"/>
  <c r="P5" i="60"/>
  <c r="P8" i="60" s="1"/>
  <c r="P10" i="60" s="1"/>
  <c r="D16" i="60"/>
  <c r="S13" i="60"/>
  <c r="D5" i="60"/>
  <c r="D8" i="60" s="1"/>
  <c r="D10" i="60" s="1"/>
  <c r="K16" i="60"/>
  <c r="K5" i="60"/>
  <c r="K8" i="60" s="1"/>
  <c r="K10" i="60" s="1"/>
  <c r="L16" i="60"/>
  <c r="L5" i="60"/>
  <c r="L8" i="60" s="1"/>
  <c r="L10" i="60" s="1"/>
  <c r="R16" i="60"/>
  <c r="R5" i="60"/>
  <c r="R8" i="60" s="1"/>
  <c r="R10" i="60" s="1"/>
  <c r="N16" i="60"/>
  <c r="N5" i="60"/>
  <c r="N8" i="60" s="1"/>
  <c r="N10" i="60" s="1"/>
  <c r="J16" i="60"/>
  <c r="J5" i="60"/>
  <c r="J8" i="60" s="1"/>
  <c r="J10" i="60" s="1"/>
  <c r="F16" i="60"/>
  <c r="F5" i="60"/>
  <c r="C16" i="46"/>
  <c r="S17" i="38"/>
  <c r="S16" i="38" s="1"/>
  <c r="M16" i="38"/>
  <c r="B13" i="30"/>
  <c r="F8" i="60" l="1"/>
  <c r="F10" i="60" s="1"/>
  <c r="S10" i="60" s="1"/>
  <c r="S16" i="60"/>
  <c r="S5" i="60"/>
  <c r="S8" i="60" s="1"/>
  <c r="K20" i="38"/>
  <c r="O20" i="38"/>
  <c r="L20" i="38"/>
  <c r="I20" i="38"/>
  <c r="G20" i="38"/>
  <c r="M20" i="38" l="1"/>
  <c r="Q20" i="38"/>
  <c r="J20" i="38"/>
  <c r="N20" i="38"/>
  <c r="R20" i="38"/>
  <c r="P20" i="38"/>
  <c r="F20" i="38" l="1"/>
  <c r="H40" i="38"/>
  <c r="M40" i="38"/>
  <c r="M46" i="38" s="1"/>
  <c r="J40" i="38"/>
  <c r="J46" i="38" s="1"/>
  <c r="E40" i="38"/>
  <c r="E46" i="38" s="1"/>
  <c r="I40" i="38"/>
  <c r="I46" i="38" s="1"/>
  <c r="F40" i="38"/>
  <c r="F46" i="38" s="1"/>
  <c r="R40" i="38"/>
  <c r="D20" i="38"/>
  <c r="L40" i="38"/>
  <c r="L46" i="38" s="1"/>
  <c r="D40" i="38"/>
  <c r="D46" i="38" s="1"/>
  <c r="O40" i="38"/>
  <c r="O46" i="38" s="1"/>
  <c r="N40" i="38"/>
  <c r="P40" i="38"/>
  <c r="P46" i="38" s="1"/>
  <c r="K40" i="38"/>
  <c r="G40" i="38"/>
  <c r="Q40" i="38"/>
  <c r="H46" i="38" l="1"/>
  <c r="D15" i="46" s="1"/>
  <c r="D9" i="46"/>
  <c r="S20" i="38"/>
  <c r="E20" i="38"/>
  <c r="B18" i="46" s="1"/>
  <c r="R46" i="38"/>
  <c r="P49" i="38"/>
  <c r="L49" i="38"/>
  <c r="J49" i="38"/>
  <c r="O49" i="38"/>
  <c r="N46" i="38"/>
  <c r="K46" i="38"/>
  <c r="F49" i="38"/>
  <c r="Q46" i="38"/>
  <c r="M49" i="38"/>
  <c r="I49" i="38"/>
  <c r="G46" i="38"/>
  <c r="E49" i="38"/>
  <c r="H49" i="38" l="1"/>
  <c r="D49" i="38"/>
  <c r="D18" i="46" s="1"/>
  <c r="R49" i="38"/>
  <c r="Q49" i="38"/>
  <c r="G49" i="38"/>
  <c r="N49" i="38"/>
  <c r="S46" i="38"/>
  <c r="K49" i="38"/>
  <c r="S49" i="38" l="1"/>
  <c r="I29" i="38"/>
  <c r="I11" i="38" s="1"/>
  <c r="Q29" i="38"/>
  <c r="Q11" i="38" s="1"/>
  <c r="R31" i="38"/>
  <c r="R13" i="38" s="1"/>
  <c r="K31" i="38"/>
  <c r="G31" i="38"/>
  <c r="G13" i="38" s="1"/>
  <c r="F31" i="38"/>
  <c r="F13" i="38" s="1"/>
  <c r="P32" i="38"/>
  <c r="P14" i="38" s="1"/>
  <c r="R32" i="38"/>
  <c r="R14" i="38" s="1"/>
  <c r="S27" i="38"/>
  <c r="N29" i="38"/>
  <c r="N11" i="38" s="1"/>
  <c r="J29" i="38"/>
  <c r="J11" i="38" s="1"/>
  <c r="L32" i="38"/>
  <c r="L14" i="38" s="1"/>
  <c r="H32" i="38"/>
  <c r="M29" i="38"/>
  <c r="M11" i="38" s="1"/>
  <c r="L29" i="38"/>
  <c r="L11" i="38" s="1"/>
  <c r="P28" i="38"/>
  <c r="P10" i="38" s="1"/>
  <c r="P29" i="38"/>
  <c r="P11" i="38" s="1"/>
  <c r="E28" i="38"/>
  <c r="E10" i="38" s="1"/>
  <c r="M31" i="38"/>
  <c r="M13" i="38" s="1"/>
  <c r="H31" i="38"/>
  <c r="H13" i="38" s="1"/>
  <c r="O32" i="38"/>
  <c r="O14" i="38" s="1"/>
  <c r="N32" i="38"/>
  <c r="N14" i="38" s="1"/>
  <c r="Q32" i="38"/>
  <c r="Q14" i="38" s="1"/>
  <c r="F29" i="38"/>
  <c r="F11" i="38" s="1"/>
  <c r="K29" i="38"/>
  <c r="K11" i="38" s="1"/>
  <c r="J32" i="38"/>
  <c r="J14" i="38" s="1"/>
  <c r="G29" i="38"/>
  <c r="G11" i="38" s="1"/>
  <c r="I32" i="38"/>
  <c r="I14" i="38" s="1"/>
  <c r="J28" i="38"/>
  <c r="J10" i="38" s="1"/>
  <c r="Q28" i="38"/>
  <c r="Q10" i="38" s="1"/>
  <c r="E32" i="38"/>
  <c r="E14" i="38" s="1"/>
  <c r="H29" i="38"/>
  <c r="H11" i="38" s="1"/>
  <c r="L31" i="38"/>
  <c r="L13" i="38" s="1"/>
  <c r="Q31" i="38"/>
  <c r="Q13" i="38" s="1"/>
  <c r="J31" i="38"/>
  <c r="J13" i="38" s="1"/>
  <c r="P31" i="38"/>
  <c r="P13" i="38" s="1"/>
  <c r="G32" i="38"/>
  <c r="G14" i="38" s="1"/>
  <c r="M32" i="38"/>
  <c r="M14" i="38" s="1"/>
  <c r="F32" i="38"/>
  <c r="F14" i="38" s="1"/>
  <c r="R29" i="38"/>
  <c r="R11" i="38" s="1"/>
  <c r="H28" i="38"/>
  <c r="H10" i="38" s="1"/>
  <c r="O29" i="38"/>
  <c r="O11" i="38" s="1"/>
  <c r="I28" i="38"/>
  <c r="I10" i="38" s="1"/>
  <c r="L28" i="38"/>
  <c r="L10" i="38" s="1"/>
  <c r="O28" i="38"/>
  <c r="O10" i="38" s="1"/>
  <c r="K28" i="38"/>
  <c r="K10" i="38" s="1"/>
  <c r="E31" i="38"/>
  <c r="E13" i="38" s="1"/>
  <c r="R28" i="38"/>
  <c r="R10" i="38" s="1"/>
  <c r="E29" i="38"/>
  <c r="E11" i="38" s="1"/>
  <c r="M28" i="38"/>
  <c r="M10" i="38" s="1"/>
  <c r="F28" i="38"/>
  <c r="F10" i="38" s="1"/>
  <c r="G28" i="38"/>
  <c r="G10" i="38" s="1"/>
  <c r="N28" i="38"/>
  <c r="N10" i="38" s="1"/>
  <c r="O31" i="38"/>
  <c r="O13" i="38" s="1"/>
  <c r="I31" i="38"/>
  <c r="I13" i="38" s="1"/>
  <c r="N31" i="38"/>
  <c r="N13" i="38" s="1"/>
  <c r="D32" i="38"/>
  <c r="D14" i="38" s="1"/>
  <c r="D31" i="38"/>
  <c r="D13" i="38" s="1"/>
  <c r="D29" i="38"/>
  <c r="D11" i="38" s="1"/>
  <c r="D28" i="38"/>
  <c r="D10" i="38" s="1"/>
  <c r="K32" i="38"/>
  <c r="K14" i="38" s="1"/>
  <c r="H14" i="38" l="1"/>
  <c r="H9" i="38" s="1"/>
  <c r="C14" i="46"/>
  <c r="S11" i="38"/>
  <c r="K13" i="38"/>
  <c r="B13" i="46" s="1"/>
  <c r="C12" i="46"/>
  <c r="J9" i="38"/>
  <c r="C13" i="46"/>
  <c r="C11" i="46"/>
  <c r="F27" i="38"/>
  <c r="F33" i="38" s="1"/>
  <c r="F15" i="38" s="1"/>
  <c r="R27" i="38"/>
  <c r="R33" i="38" s="1"/>
  <c r="R15" i="38" s="1"/>
  <c r="G27" i="38"/>
  <c r="G33" i="38" s="1"/>
  <c r="G15" i="38" s="1"/>
  <c r="L27" i="38"/>
  <c r="N27" i="38"/>
  <c r="N33" i="38" s="1"/>
  <c r="N15" i="38" s="1"/>
  <c r="K27" i="38"/>
  <c r="H27" i="38"/>
  <c r="H33" i="38" s="1"/>
  <c r="Q27" i="38"/>
  <c r="Q33" i="38" s="1"/>
  <c r="Q15" i="38" s="1"/>
  <c r="F9" i="38"/>
  <c r="O27" i="38"/>
  <c r="O33" i="38" s="1"/>
  <c r="O15" i="38" s="1"/>
  <c r="L9" i="38"/>
  <c r="P27" i="38"/>
  <c r="P33" i="38" s="1"/>
  <c r="P15" i="38" s="1"/>
  <c r="I27" i="38"/>
  <c r="I33" i="38" s="1"/>
  <c r="I15" i="38" s="1"/>
  <c r="J27" i="38"/>
  <c r="J33" i="38" s="1"/>
  <c r="J15" i="38" s="1"/>
  <c r="M27" i="38"/>
  <c r="M33" i="38" s="1"/>
  <c r="M15" i="38" s="1"/>
  <c r="N9" i="38"/>
  <c r="E9" i="38"/>
  <c r="I9" i="38"/>
  <c r="P9" i="38"/>
  <c r="D27" i="38"/>
  <c r="O9" i="38"/>
  <c r="G9" i="38"/>
  <c r="M9" i="38"/>
  <c r="E27" i="38"/>
  <c r="B14" i="46" l="1"/>
  <c r="H15" i="38"/>
  <c r="H18" i="38" s="1"/>
  <c r="K9" i="38"/>
  <c r="K33" i="38"/>
  <c r="K36" i="38" s="1"/>
  <c r="C8" i="46"/>
  <c r="D33" i="38"/>
  <c r="D15" i="38" s="1"/>
  <c r="S14" i="38"/>
  <c r="S13" i="38"/>
  <c r="J18" i="38"/>
  <c r="R9" i="38"/>
  <c r="R18" i="38" s="1"/>
  <c r="B16" i="46"/>
  <c r="C10" i="46"/>
  <c r="B10" i="46"/>
  <c r="D9" i="38"/>
  <c r="B11" i="46"/>
  <c r="G36" i="38"/>
  <c r="F18" i="38"/>
  <c r="Q36" i="38"/>
  <c r="N18" i="38"/>
  <c r="L33" i="38"/>
  <c r="Q9" i="38"/>
  <c r="Q18" i="38" s="1"/>
  <c r="O36" i="38"/>
  <c r="R36" i="38"/>
  <c r="G18" i="38"/>
  <c r="F36" i="38"/>
  <c r="I36" i="38"/>
  <c r="J36" i="38"/>
  <c r="E33" i="38"/>
  <c r="E15" i="38" s="1"/>
  <c r="E18" i="38" s="1"/>
  <c r="C9" i="46"/>
  <c r="M36" i="38"/>
  <c r="P36" i="38"/>
  <c r="M18" i="38"/>
  <c r="N36" i="38"/>
  <c r="I18" i="38"/>
  <c r="H36" i="38"/>
  <c r="S10" i="38"/>
  <c r="P18" i="38"/>
  <c r="C15" i="46" l="1"/>
  <c r="K15" i="38"/>
  <c r="D18" i="38"/>
  <c r="L15" i="38"/>
  <c r="L18" i="38" s="1"/>
  <c r="S33" i="38"/>
  <c r="S9" i="38"/>
  <c r="B9" i="46"/>
  <c r="O18" i="38"/>
  <c r="L36" i="38"/>
  <c r="E36" i="38"/>
  <c r="D36" i="38"/>
  <c r="C18" i="46" s="1"/>
  <c r="K18" i="38" l="1"/>
  <c r="B17" i="46" s="1"/>
  <c r="S15" i="38"/>
  <c r="S18" i="38" s="1"/>
  <c r="S36" i="38"/>
  <c r="B15" i="46"/>
</calcChain>
</file>

<file path=xl/sharedStrings.xml><?xml version="1.0" encoding="utf-8"?>
<sst xmlns="http://schemas.openxmlformats.org/spreadsheetml/2006/main" count="1451" uniqueCount="497">
  <si>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</si>
  <si>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</si>
  <si>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</si>
  <si>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</si>
  <si>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</si>
  <si>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</si>
  <si>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</si>
  <si>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</si>
  <si>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</si>
  <si>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</si>
  <si>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</si>
  <si>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</si>
  <si>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4.7 Vektede heltidsplasser barnehage</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</si>
  <si>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</si>
  <si>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</si>
  <si>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</si>
  <si>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</si>
  <si>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</si>
  <si>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</si>
  <si>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</si>
  <si>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</si>
  <si>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</si>
  <si>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</si>
  <si>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</si>
  <si>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</si>
  <si>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</si>
  <si>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</si>
  <si>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</si>
  <si>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</si>
  <si>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</si>
  <si>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</si>
  <si>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</si>
  <si>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</si>
  <si>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FO4AB Sosiale tjenester</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</si>
  <si>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</si>
  <si>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</si>
  <si>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</si>
  <si>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</si>
  <si>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</si>
  <si>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</si>
  <si>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</si>
  <si>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</si>
  <si>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</si>
  <si>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</si>
  <si>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</si>
  <si>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</si>
  <si>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</si>
  <si>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</si>
  <si>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</si>
  <si>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</si>
  <si>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</si>
  <si>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</si>
  <si>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</si>
  <si>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</si>
  <si>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</si>
  <si>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</si>
  <si>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</si>
  <si>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</si>
  <si>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</si>
  <si>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</si>
  <si>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</si>
  <si>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</si>
  <si>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</si>
  <si>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</si>
  <si>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</si>
  <si>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</si>
  <si>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</si>
  <si>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</si>
  <si>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</si>
  <si>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</si>
  <si>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Ungt utenforskap - sosialagenter (forlik)</t>
  </si>
  <si>
    <t>Sum FO2B Barnvern</t>
  </si>
  <si>
    <t>FO2C Aktivitetstilbud for barn og unge</t>
  </si>
  <si>
    <t>Senter for jobbaktivitet Mortensrud</t>
  </si>
  <si>
    <t>Situasjonsbestemte satsinger ungdom</t>
  </si>
  <si>
    <t>Satsing fritidsklubber i bydelene (forlik) (øremerket)</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</si>
  <si>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</si>
  <si>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</si>
  <si>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</si>
  <si>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</si>
  <si>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</si>
  <si>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</si>
  <si>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</si>
  <si>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</si>
  <si>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</si>
  <si>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</si>
  <si>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</si>
  <si>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</si>
  <si>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</si>
  <si>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</si>
  <si>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</si>
  <si>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</si>
  <si>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</si>
  <si>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</si>
  <si>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</si>
  <si>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</si>
  <si>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</si>
  <si>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</si>
  <si>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</si>
  <si>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</si>
  <si>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</si>
  <si>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</si>
  <si>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</si>
  <si>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</si>
  <si>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</si>
  <si>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</si>
  <si>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</si>
  <si>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</si>
  <si>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</si>
  <si>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</si>
  <si>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</si>
  <si>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</si>
  <si>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</si>
  <si>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</si>
  <si>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</si>
  <si>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</si>
  <si>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</si>
  <si>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</si>
  <si>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</si>
  <si>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2025</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</si>
  <si>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</si>
  <si>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</si>
  <si>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</si>
  <si>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</si>
  <si>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</si>
  <si>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</si>
  <si>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</si>
  <si>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</si>
  <si>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</si>
  <si>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</si>
  <si>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</si>
  <si>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</si>
  <si>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</si>
  <si>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2026</t>
  </si>
  <si>
    <t xml:space="preserve"> - herav spesifiserte rammeendringer*</t>
  </si>
  <si>
    <t xml:space="preserve"> - justering for engangstiltak</t>
  </si>
  <si>
    <t>Velg bydel:</t>
  </si>
  <si>
    <t>Sum bydel</t>
  </si>
  <si>
    <t>FO4A Sosiale tjenester</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</si>
  <si>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</si>
  <si>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</si>
  <si>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</si>
  <si>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</si>
  <si>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</si>
  <si>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</si>
  <si>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</si>
  <si>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</si>
  <si>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</si>
  <si>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</si>
  <si>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</si>
  <si>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</si>
  <si>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</si>
  <si>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</si>
  <si>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</si>
  <si>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</si>
  <si>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</si>
  <si>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</si>
  <si>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</si>
  <si>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</si>
  <si>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</si>
  <si>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</si>
  <si>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</si>
  <si>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</si>
  <si>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</si>
  <si>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</si>
  <si>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</si>
  <si>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</si>
  <si>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</si>
  <si>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</si>
  <si>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</si>
  <si>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</si>
  <si>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</si>
  <si>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</si>
  <si>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</si>
  <si>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</si>
  <si>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</si>
  <si>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</si>
  <si>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</si>
  <si>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</si>
  <si>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</si>
  <si>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</si>
  <si>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</si>
  <si>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</si>
  <si>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</si>
  <si>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</si>
  <si>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</si>
  <si>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</si>
  <si>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</si>
  <si>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</si>
  <si>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</si>
  <si>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</si>
  <si>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</si>
  <si>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</si>
  <si>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</si>
  <si>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</si>
  <si>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</si>
  <si>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Overgansordning - nytt kriteriesett</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</si>
  <si>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</si>
  <si>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</si>
  <si>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</si>
  <si>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</si>
  <si>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</si>
  <si>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</si>
  <si>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</si>
  <si>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</si>
  <si>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</si>
  <si>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</si>
  <si>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</si>
  <si>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</si>
  <si>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</si>
  <si>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</si>
  <si>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</si>
  <si>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</si>
  <si>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</si>
  <si>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</si>
  <si>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</si>
  <si>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</si>
  <si>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</si>
  <si>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</si>
  <si>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</si>
  <si>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</si>
  <si>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</si>
  <si>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</si>
  <si>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</si>
  <si>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</si>
  <si>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</si>
  <si>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</si>
  <si>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</si>
  <si>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</si>
  <si>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</si>
  <si>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</si>
  <si>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</si>
  <si>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</si>
  <si>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</si>
  <si>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</si>
  <si>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</si>
  <si>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</si>
  <si>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</si>
  <si>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</si>
  <si>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</si>
  <si>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</si>
  <si>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</si>
  <si>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</si>
  <si>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</si>
  <si>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</si>
  <si>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</si>
  <si>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</si>
  <si>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</si>
  <si>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</si>
  <si>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Antall aleneboende (uten barn) 18-67 år med lav inntekt og utdanningsnivå</t>
  </si>
  <si>
    <t>2. Antall innbyggere i barnehusholdninger med lav inntekt og brutto finanskapital under 1G (eks. innbyggere i aleneforsørgerhusholdninger)</t>
  </si>
  <si>
    <t>3. Antall innbyggere i aleneforsørgerhusholdninger med lav inntekt og finanskapital under 1G</t>
  </si>
  <si>
    <t>4. Antall innbyggere (18-67 år) med lav inntekt som leier bolig (eksl. studenter)</t>
  </si>
  <si>
    <t>5. Antall innbyggere (18-67 år) med flyktningbakgrunn m. botid over 5 år</t>
  </si>
  <si>
    <t>6. Antall unike pasienter innenfor tverrfaglig spesialisert rusbehandling (TSB), med hoveddiagnose F10-F19</t>
  </si>
  <si>
    <t>7. Antall innbyggere (18-67 år) i "utvidet ledighet"</t>
  </si>
  <si>
    <t>8. Antall innbyggere 50-67 år med lav inntekt &amp; ikke-vestlig landbakgrunn</t>
  </si>
  <si>
    <t>9. Antall husholdninger med 3+ barn (alle husholdningstyper) med lav inntekt og finanskapital under 1G</t>
  </si>
  <si>
    <t>Fordelingsnøkkel FO4A</t>
  </si>
  <si>
    <t>Kriterienøkkel FO4C</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</si>
  <si>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</si>
  <si>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</si>
  <si>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</si>
  <si>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</si>
  <si>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</si>
  <si>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</si>
  <si>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</si>
  <si>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</si>
  <si>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</si>
  <si>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</si>
  <si>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</si>
  <si>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</si>
  <si>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</si>
  <si>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</si>
  <si>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</si>
  <si>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</si>
  <si>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</si>
  <si>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</si>
  <si>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</si>
  <si>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</si>
  <si>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</si>
  <si>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</si>
  <si>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</si>
  <si>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</si>
  <si>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</si>
  <si>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</si>
  <si>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</si>
  <si>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Regnskapsandeler 2024, FO4C</t>
  </si>
  <si>
    <t>Antall personer med lav utdanning 40-49 år bydel 1.1.2024</t>
  </si>
  <si>
    <t>Antall personer 40-49 år bydel 1.1.2024</t>
  </si>
  <si>
    <t>Lavutdanningsrate 40-49 år bydel 1.1.2024</t>
  </si>
  <si>
    <t>Lavutdanningsindeks 40-49 år 1.1.2024</t>
  </si>
  <si>
    <t>Kilde: SSB</t>
  </si>
  <si>
    <t>Antall utflyttinger bydel 2024</t>
  </si>
  <si>
    <t>Antall innbyggere 1.1.2025 justert</t>
  </si>
  <si>
    <t>Utflyttingsrate bydel 1.1.2025</t>
  </si>
  <si>
    <t>Utflyttingsindeks bydel 1.1.2025</t>
  </si>
  <si>
    <t>Dødelighetsrate 50-74 år 2017</t>
  </si>
  <si>
    <t>Dødelighetsrate 50-74 år 2018</t>
  </si>
  <si>
    <t>Dødelighetsrate 50-74 år 2019</t>
  </si>
  <si>
    <t>Dødelighetsrate 50-74 år 2020</t>
  </si>
  <si>
    <t>Dødelighetsrate 50-74 år 2021</t>
  </si>
  <si>
    <t>Dødelighetsrate 50-74 år 2022</t>
  </si>
  <si>
    <t>Dødelighetsrate 50-74 år 2023</t>
  </si>
  <si>
    <t>Dødelighetsrate 50-74 år 2017-2023</t>
  </si>
  <si>
    <t>Dødelighetsindeks 50-74 år 2017-2023</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</si>
  <si>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</si>
  <si>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</si>
  <si>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</si>
  <si>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</si>
  <si>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</si>
  <si>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</si>
  <si>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</si>
  <si>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</si>
  <si>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</si>
  <si>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</si>
  <si>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</si>
  <si>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</si>
  <si>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</si>
  <si>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</si>
  <si>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</si>
  <si>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</si>
  <si>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</si>
  <si>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</si>
  <si>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</si>
  <si>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</si>
  <si>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</si>
  <si>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</si>
  <si>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</si>
  <si>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</si>
  <si>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</si>
  <si>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</si>
  <si>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</si>
  <si>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</si>
  <si>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</si>
  <si>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</si>
  <si>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</si>
  <si>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</si>
  <si>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</si>
  <si>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</si>
  <si>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</si>
  <si>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</si>
  <si>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</si>
  <si>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</si>
  <si>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</si>
  <si>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</si>
  <si>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</si>
  <si>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</si>
  <si>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</si>
  <si>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</si>
  <si>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</si>
  <si>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</si>
  <si>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</si>
  <si>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</si>
  <si>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</si>
  <si>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</si>
  <si>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</si>
  <si>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</si>
  <si>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</si>
  <si>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</si>
  <si>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</si>
  <si>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</si>
  <si>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</si>
  <si>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</si>
  <si>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</si>
  <si>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</si>
  <si>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</si>
  <si>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</si>
  <si>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</si>
  <si>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</si>
  <si>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</si>
  <si>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2025</t>
  </si>
  <si>
    <t>Personer --&gt;</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</si>
  <si>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</si>
  <si>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</si>
  <si>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</si>
  <si>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</si>
  <si>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</si>
  <si>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</si>
  <si>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</si>
  <si>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</si>
  <si>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FO4B Kvalifiseringsprogram (KVP)</t>
  </si>
  <si>
    <t>Bydelsfordelt Dok3 2024</t>
  </si>
  <si>
    <t>Bydelsfordelt budsjett 2025</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</si>
  <si>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</si>
  <si>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</si>
  <si>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</si>
  <si>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</si>
  <si>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</si>
  <si>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</si>
  <si>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</si>
  <si>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</si>
  <si>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</si>
  <si>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</si>
  <si>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</si>
  <si>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</si>
  <si>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</si>
  <si>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</si>
  <si>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</si>
  <si>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</si>
  <si>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</si>
  <si>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</si>
  <si>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</si>
  <si>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 - 1A. Antall ikke gifte 20-49 år 1.1.2024</t>
  </si>
  <si>
    <t xml:space="preserve"> - 1B. Lavutdannings-indeks 40-49 år 1.1.2024</t>
  </si>
  <si>
    <t xml:space="preserve"> - 1C. Utflyttings-indeks bydel 1.1.2024</t>
  </si>
  <si>
    <t>Regnskapsandeler 2023, FO4C</t>
  </si>
  <si>
    <t>Antall utflyttinger bydel 2023</t>
  </si>
  <si>
    <t>Antall innbyggere 1.1.2024 justert</t>
  </si>
  <si>
    <t>Utflyttingsrate bydel 1.1.2024</t>
  </si>
  <si>
    <t>Utflyttingsindeks bydel 1.1.2024</t>
  </si>
  <si>
    <t>Dødelighetsrate 50-74 år 2016</t>
  </si>
  <si>
    <t>Dødelighetsrate 50-74 år 2016-2022</t>
  </si>
  <si>
    <t>Dødelighetsindeks 50-74 år 2016-2022</t>
  </si>
  <si>
    <t>År 2 - Kvote 2024</t>
  </si>
  <si>
    <t>År 2 - Allerede bosatt per 30.08.24</t>
  </si>
  <si>
    <t>0-32 timer</t>
  </si>
  <si>
    <t xml:space="preserve"> - 4A. Antall barn 0-17 år med enslige forsørgere 1.1.2025</t>
  </si>
  <si>
    <t xml:space="preserve"> - 4B. Lavutdanningsindeks 40-49 år 1.1.2025</t>
  </si>
  <si>
    <t>Regnskapsandeler 2024 FO2B Barnevern</t>
  </si>
  <si>
    <t>1. Fødte 2024</t>
  </si>
  <si>
    <t xml:space="preserve"> - 5A. Antall barn 0-17 år med enslige forsørgere 1.1.2025</t>
  </si>
  <si>
    <t xml:space="preserve"> - 5B. Lavutdanningsindeks 40-49 år 1.1.2025</t>
  </si>
  <si>
    <t xml:space="preserve"> - 4A. Antall  - personer 50-66 år 1.1.2025</t>
  </si>
  <si>
    <t xml:space="preserve"> - 4B. Dødelighets-indeks 50-74 år 2017-2023</t>
  </si>
  <si>
    <t xml:space="preserve"> - 7A. Antall personer 67-79 år 1.1.2025</t>
  </si>
  <si>
    <t xml:space="preserve"> - 7B. Korreksjon 67-79 år i andre bydeler  og utenbys 1.1.2025</t>
  </si>
  <si>
    <t xml:space="preserve"> - 7C. Dødelighetsindeks 50-74 år 2017-2023</t>
  </si>
  <si>
    <t xml:space="preserve"> - 8A. Antall ikke gifte 67-79 år 1.1.2025</t>
  </si>
  <si>
    <t xml:space="preserve"> - 8B. Korreksjon 67-79 år i andre bydeler  og utenbys 1.1.2025</t>
  </si>
  <si>
    <t xml:space="preserve"> - 9A. Antall personer 80-89 år 1.1.2025</t>
  </si>
  <si>
    <t xml:space="preserve"> - 9B. Korreksjon 80-89 år i andre bydeler  og utenbys 1.1.2025</t>
  </si>
  <si>
    <t xml:space="preserve"> - 10A. Antall ikke gifte 80-89 år 1.1.2025</t>
  </si>
  <si>
    <t xml:space="preserve"> - 10B. Korreksjon 80-89 år i andre bydeler  og utenbys 1.1.2025</t>
  </si>
  <si>
    <t xml:space="preserve"> - 11A. Antall personer 90+ år 1.1.2025</t>
  </si>
  <si>
    <t xml:space="preserve"> - 11B. Korreksjon 90+ år i andre bydeler  og utenbys 1.1.2025</t>
  </si>
  <si>
    <t xml:space="preserve"> - 1A. Antall ikke gifte 20-49 år 1.1.2025</t>
  </si>
  <si>
    <t xml:space="preserve"> - 1B. Lavutdannings-indeks 40-49 år 1.1.2025</t>
  </si>
  <si>
    <t xml:space="preserve"> - 1C. Utflyttings-indeks bydel 1.1.2025</t>
  </si>
  <si>
    <t>Kilde: KOSTRA/SSB. Ved en feil ble 99 barn i en barnehage i Bydel Nordstrand ført opp med deltidsplass i årsmeldingen for 2024, selv om alle barna har heltidsplass. Dette er det korrigert for i tabellen.</t>
  </si>
  <si>
    <t>Fordelingsnøkkel FO2A  - kommunale barnehager</t>
  </si>
  <si>
    <t>Fordelingsnøkkel FO2A</t>
  </si>
  <si>
    <t>Fordelingsnøkkel FO4AB</t>
  </si>
  <si>
    <t>Terapitilbud i basseng</t>
  </si>
  <si>
    <t>Styrking av seniorsentre (øremerket, FO3 kriterier)</t>
  </si>
  <si>
    <t>Overføring av årsverk til Utdanningsetaten - barnehagemyndighet</t>
  </si>
  <si>
    <t>Tabell 5.1 Tiltak etter barnehagelovens kap. V A Spesialpedagogisk hjelp (særskilt tildeling)</t>
  </si>
  <si>
    <t>Tabell 4.6 Vektede heltidsplasser barnehage</t>
  </si>
  <si>
    <t>Antall barn 1-5 år 1.1.2025</t>
  </si>
  <si>
    <t>Barn med grunn- og/eller hjelpestønad 0-5 år, snitt 2022-2024</t>
  </si>
  <si>
    <t>Antall barn med vedvarende lavinntekt 2-5 år, 2021-2023</t>
  </si>
  <si>
    <t>Oslohjelpa</t>
  </si>
  <si>
    <t>Styrket samarbeid HKS og spesialisthelsetjenesten</t>
  </si>
  <si>
    <t>BPA - evaluering</t>
  </si>
  <si>
    <t>Kompensasjon tomgangsleie Omsorg+</t>
  </si>
  <si>
    <t>Trygg og mangfoldig eldreomsorg</t>
  </si>
  <si>
    <t>Digitalisering</t>
  </si>
  <si>
    <t>IKT tiltak (øremerket og overførbar)</t>
  </si>
  <si>
    <t>Oppfølging - utviklingstiltak Bydelene SET</t>
  </si>
  <si>
    <t>Ungt utenforskap - styrlet ungdomsarbeid i NAV (øremerket)</t>
  </si>
  <si>
    <t>FRIGO</t>
  </si>
  <si>
    <t>Ungt utenforskap - sosialagenter (øremerket)</t>
  </si>
  <si>
    <t>Ungt utenforskap - fritidsklubber gratis helgetiltak (øremerket, FO2C kriterier)</t>
  </si>
  <si>
    <t>Bo-oppfølgingstiltak (FO4AB kriterier)</t>
  </si>
  <si>
    <t>Styrket rusomsorg (FO4AB kriterier)</t>
  </si>
  <si>
    <t>Desentraliserte tiltak i bydelene (FO4AB kriterier)</t>
  </si>
  <si>
    <t>År 2 - anslag (640)</t>
  </si>
  <si>
    <t>År 2 - Allerede bosatt per 15.08.25</t>
  </si>
  <si>
    <t>Anslag for år 2 settes til bosettingstall per 15.08, hvis bosettingstallet overstiger kvoten for hele 2025. Dette er ikke tilfelle for noen av bydelene i år.</t>
  </si>
  <si>
    <t>Etablering private barnehageplasser 2026</t>
  </si>
  <si>
    <t>Etablering kommunale barnehageplasser 2026</t>
  </si>
  <si>
    <t>Nytt fagsystem for barnehage</t>
  </si>
  <si>
    <t>Rammefinansiering av kommunens internkommunikasjonstjeneste </t>
  </si>
  <si>
    <t xml:space="preserve"> - herav nye tiltak</t>
  </si>
  <si>
    <t xml:space="preserve"> - herav andre tekniske justeringer</t>
  </si>
  <si>
    <t xml:space="preserve"> - herav innsparingstiltak</t>
  </si>
  <si>
    <t xml:space="preserve"> - herav andre tekniske justeringer*</t>
  </si>
  <si>
    <t>Sentrale avsetninger (kap. 302-308)</t>
  </si>
  <si>
    <t>Ruter aldersvennlig transport (RAT) - 1. kvartal 2026</t>
  </si>
  <si>
    <t>Husleie kommunale barnehager etablert t.o.m. 2024 (endret i tilleggsinnstillingen)</t>
  </si>
  <si>
    <t>Etablering kommunale barnehageplasser 2025 (endret i tilleggsinnstillingen)</t>
  </si>
  <si>
    <t>Etablering private barnehageplasser 2025 (endret i tilleggsinnstillingen)</t>
  </si>
  <si>
    <t xml:space="preserve">Språkstimulering førskolebarn (endret i tilleggsinnstillingen </t>
  </si>
  <si>
    <t>Tiltak etter Barnehagelovens Kap. VII.</t>
  </si>
  <si>
    <t>Ungt utenforskap - ferie- og deltidsjobber for unge (øremerket) (endret i tilleggsinnstillingen)</t>
  </si>
  <si>
    <t>Kompensasjonsordning for uforutsett omfattende barnevern (endret i tilleggsinnstillingen)</t>
  </si>
  <si>
    <t>Ufordelt avsetning (endret i tilleggsinnstillingen)</t>
  </si>
  <si>
    <t>Ungt utenforskap - en til en oppfølging (øremerket) (endret i tilleggsinnstillingen)</t>
  </si>
  <si>
    <t>Integreringstilskudd år 2-5 (tabell 6.1) (endret i tilleggsinnstillingen)</t>
  </si>
  <si>
    <t>Integreringstilskudd år 2-5 (økonomisk sosialhjelp, tabell 6.1) (endret i tilleggsinnstillingen)</t>
  </si>
  <si>
    <t>Bosettingstilskudd flyktninger år 1-5 (endret i tilleggsinnstillingen)</t>
  </si>
  <si>
    <t>Barnehager spesielt tilrettelagt for funksjonshemmede barn (endret i tilleggsinnstillingen)</t>
  </si>
  <si>
    <t>Ungt utenforskap - fritidsklubber i bydelene (øremerket) (endret i tilleggsinnstillingen)</t>
  </si>
  <si>
    <t>Ungt utenforskap - fritidsklubber i bydelene (øremerket, endret i tilleggsinnstillingen)</t>
  </si>
  <si>
    <t>Kriteriefordelt ramme 2026 ekskl. lønns- og prisjustering</t>
  </si>
  <si>
    <t>Ruter aldersvennlig transport (RAT) i 11 bydeler (endret i forlik)</t>
  </si>
  <si>
    <t>Sosialagentene - Gamle Oslo (forlik)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</si>
</sst>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 numFmtId="184" formatCode="#,##0_ ;\-#,##0\ "/>
  </numFmts>
  <fonts count="45"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b/>
      <sz val="10"/>
      <color rgb="FF2C2C2C"/>
      <name val="Oslo Sans Office"/>
    </font>
    <font>
      <sz val="10"/>
      <color rgb="FF2C2C2C"/>
      <name val="Oslo Sans Office"/>
    </font>
    <font>
      <sz val="11"/>
      <color rgb="FF000000"/>
      <name val="Aptos Narrow"/>
      <family val="2"/>
    </font>
    <font>
      <sz val="11"/>
      <color rgb="FFFF0000"/>
      <name val="Aptos Narrow"/>
      <family val="2"/>
    </font>
    <font>
      <sz val="8"/>
      <name val="Calibri"/>
      <family val="2"/>
      <scheme val="minor"/>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
      <patternFill patternType="solid">
        <fgColor theme="8" tint="0.79998168889431442"/>
        <bgColor indexed="64"/>
      </patternFill>
    </fill>
    <fill>
      <patternFill patternType="solid">
        <fgColor rgb="FFFFE7E3"/>
        <bgColor rgb="FF000000"/>
      </patternFill>
    </fill>
    <fill>
      <patternFill patternType="solid">
        <fgColor theme="2"/>
        <bgColor indexed="64"/>
      </patternFill>
    </fill>
    <fill>
      <patternFill patternType="solid">
        <fgColor theme="2"/>
        <bgColor rgb="FF000000"/>
      </patternFill>
    </fill>
    <fill>
      <patternFill patternType="solid">
        <fgColor theme="5" tint="0.79998168889431442"/>
        <bgColor rgb="FF000000"/>
      </patternFill>
    </fill>
    <fill>
      <patternFill patternType="solid">
        <fgColor theme="5" tint="0.79998168889431442"/>
        <bgColor indexed="64"/>
      </patternFill>
    </fill>
  </fills>
  <borders count="30">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61">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1" fillId="19" borderId="0" xfId="0" applyFont="1" applyFill="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1" fillId="29" borderId="8" xfId="0" applyFont="1" applyFill="1" applyBorder="1"/>
    <xf numFmtId="0" fontId="40" fillId="29" borderId="0" xfId="0" applyFont="1" applyFill="1"/>
    <xf numFmtId="3" fontId="40" fillId="29" borderId="0" xfId="0" applyNumberFormat="1" applyFont="1" applyFill="1"/>
    <xf numFmtId="0" fontId="41" fillId="29" borderId="0" xfId="0" applyFont="1" applyFill="1"/>
    <xf numFmtId="3" fontId="41" fillId="29" borderId="0" xfId="0" applyNumberFormat="1" applyFont="1" applyFill="1"/>
    <xf numFmtId="166" fontId="41" fillId="29" borderId="0" xfId="1" applyNumberFormat="1" applyFont="1" applyFill="1" applyBorder="1"/>
    <xf numFmtId="166" fontId="41" fillId="29" borderId="0" xfId="0" applyNumberFormat="1" applyFont="1" applyFill="1"/>
    <xf numFmtId="0" fontId="41" fillId="29" borderId="4" xfId="0" applyFont="1" applyFill="1" applyBorder="1"/>
    <xf numFmtId="0" fontId="40" fillId="29" borderId="7" xfId="0" applyFont="1" applyFill="1" applyBorder="1"/>
    <xf numFmtId="3" fontId="40"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1" fillId="15" borderId="10" xfId="1" applyNumberFormat="1" applyFont="1" applyFill="1" applyBorder="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1" fillId="33" borderId="0" xfId="0" applyNumberFormat="1" applyFont="1" applyFill="1"/>
    <xf numFmtId="0" fontId="41" fillId="33" borderId="0" xfId="0" applyFont="1" applyFill="1"/>
    <xf numFmtId="166" fontId="21" fillId="15" borderId="10" xfId="0" applyNumberFormat="1" applyFont="1" applyFill="1" applyBorder="1"/>
    <xf numFmtId="3" fontId="21" fillId="15" borderId="6" xfId="0" applyNumberFormat="1" applyFont="1" applyFill="1" applyBorder="1"/>
    <xf numFmtId="0" fontId="22" fillId="34" borderId="0" xfId="0" applyFont="1" applyFill="1"/>
    <xf numFmtId="166" fontId="24" fillId="34" borderId="0" xfId="1" applyNumberFormat="1" applyFont="1" applyFill="1"/>
    <xf numFmtId="176" fontId="42" fillId="35" borderId="0" xfId="0" applyNumberFormat="1" applyFont="1" applyFill="1"/>
    <xf numFmtId="176" fontId="43" fillId="35" borderId="0" xfId="0" applyNumberFormat="1" applyFont="1" applyFill="1"/>
    <xf numFmtId="166" fontId="22" fillId="37" borderId="7" xfId="1" applyNumberFormat="1" applyFont="1" applyFill="1" applyBorder="1" applyAlignment="1"/>
    <xf numFmtId="171" fontId="22" fillId="37" borderId="7" xfId="1" applyNumberFormat="1" applyFont="1" applyFill="1" applyBorder="1" applyAlignment="1"/>
    <xf numFmtId="166" fontId="31" fillId="36" borderId="0" xfId="1" applyNumberFormat="1" applyFont="1" applyFill="1"/>
    <xf numFmtId="3" fontId="31" fillId="36" borderId="0" xfId="0" applyNumberFormat="1" applyFont="1" applyFill="1"/>
    <xf numFmtId="176" fontId="31" fillId="36" borderId="0" xfId="1" applyNumberFormat="1" applyFont="1" applyFill="1" applyBorder="1"/>
    <xf numFmtId="0" fontId="31" fillId="36" borderId="0" xfId="0" applyFont="1" applyFill="1"/>
    <xf numFmtId="0" fontId="22" fillId="19" borderId="8" xfId="0" applyFont="1" applyFill="1" applyBorder="1"/>
    <xf numFmtId="166" fontId="22" fillId="37" borderId="4" xfId="1042" applyNumberFormat="1" applyFont="1" applyFill="1" applyBorder="1" applyAlignment="1"/>
    <xf numFmtId="165" fontId="22" fillId="36" borderId="4" xfId="0" applyNumberFormat="1" applyFont="1" applyFill="1" applyBorder="1"/>
    <xf numFmtId="171" fontId="22" fillId="37" borderId="4" xfId="1042" applyNumberFormat="1" applyFont="1" applyFill="1" applyBorder="1" applyAlignment="1"/>
    <xf numFmtId="165" fontId="31" fillId="19" borderId="0" xfId="0" applyNumberFormat="1" applyFont="1" applyFill="1"/>
    <xf numFmtId="3" fontId="22" fillId="36" borderId="0" xfId="34326" applyNumberFormat="1" applyFont="1" applyFill="1"/>
    <xf numFmtId="0" fontId="21" fillId="27" borderId="26" xfId="0" applyFont="1" applyFill="1" applyBorder="1" applyAlignment="1">
      <alignment horizontal="left" vertical="top" wrapText="1"/>
    </xf>
    <xf numFmtId="166" fontId="21" fillId="27" borderId="26" xfId="1" applyNumberFormat="1" applyFont="1" applyFill="1" applyBorder="1" applyAlignment="1">
      <alignment horizontal="left" vertical="top" wrapText="1"/>
    </xf>
    <xf numFmtId="166" fontId="24" fillId="15" borderId="25" xfId="1" applyNumberFormat="1" applyFont="1" applyFill="1" applyBorder="1" applyAlignment="1"/>
    <xf numFmtId="166" fontId="24" fillId="15" borderId="9" xfId="1" applyNumberFormat="1" applyFont="1" applyFill="1" applyBorder="1" applyAlignment="1"/>
    <xf numFmtId="166" fontId="24" fillId="15" borderId="27" xfId="1" applyNumberFormat="1" applyFont="1" applyFill="1" applyBorder="1" applyAlignment="1"/>
    <xf numFmtId="166" fontId="24" fillId="15" borderId="28" xfId="1" applyNumberFormat="1" applyFont="1" applyFill="1" applyBorder="1" applyAlignment="1"/>
    <xf numFmtId="166" fontId="22" fillId="15" borderId="0" xfId="2" applyNumberFormat="1" applyFont="1" applyFill="1" applyAlignment="1">
      <alignment horizontal="left"/>
    </xf>
    <xf numFmtId="0" fontId="22" fillId="20" borderId="0" xfId="0" applyFont="1" applyFill="1"/>
    <xf numFmtId="184" fontId="31" fillId="20" borderId="0" xfId="1" applyNumberFormat="1" applyFont="1" applyFill="1" applyBorder="1" applyAlignment="1">
      <alignment horizontal="right"/>
    </xf>
    <xf numFmtId="166" fontId="31" fillId="15" borderId="0" xfId="1" applyNumberFormat="1" applyFont="1" applyFill="1" applyBorder="1"/>
    <xf numFmtId="0" fontId="31" fillId="15" borderId="0" xfId="0" applyFont="1" applyFill="1"/>
    <xf numFmtId="176" fontId="31" fillId="15" borderId="0" xfId="1" applyNumberFormat="1" applyFont="1" applyFill="1" applyBorder="1"/>
    <xf numFmtId="176" fontId="31" fillId="15" borderId="7" xfId="1" applyNumberFormat="1" applyFont="1" applyFill="1" applyBorder="1"/>
    <xf numFmtId="3" fontId="31" fillId="15" borderId="7" xfId="0" applyNumberFormat="1" applyFont="1" applyFill="1" applyBorder="1"/>
    <xf numFmtId="0" fontId="31" fillId="15" borderId="7" xfId="0" applyFont="1" applyFill="1" applyBorder="1"/>
    <xf numFmtId="166" fontId="31" fillId="15" borderId="7" xfId="1" applyNumberFormat="1" applyFont="1" applyFill="1" applyBorder="1"/>
    <xf numFmtId="0" fontId="22" fillId="31" borderId="0" xfId="0" applyFont="1" applyFill="1"/>
    <xf numFmtId="3" fontId="22" fillId="31" borderId="0" xfId="0" applyNumberFormat="1" applyFont="1" applyFill="1"/>
    <xf numFmtId="0" fontId="24" fillId="0" borderId="29" xfId="0" applyFont="1" applyBorder="1"/>
    <xf numFmtId="176" fontId="22" fillId="31" borderId="0" xfId="1" applyNumberFormat="1" applyFont="1" applyFill="1" applyBorder="1" applyAlignment="1">
      <alignment horizontal="right"/>
    </xf>
    <xf numFmtId="166" fontId="31" fillId="32" borderId="0" xfId="1" applyNumberFormat="1" applyFont="1" applyFill="1" applyBorder="1"/>
    <xf numFmtId="166" fontId="22" fillId="31" borderId="0" xfId="1" applyNumberFormat="1" applyFont="1" applyFill="1" applyBorder="1" applyAlignment="1">
      <alignment horizontal="right"/>
    </xf>
    <xf numFmtId="0" fontId="31" fillId="38" borderId="0" xfId="0" applyFont="1" applyFill="1"/>
    <xf numFmtId="166" fontId="31" fillId="38" borderId="0" xfId="1" applyNumberFormat="1" applyFont="1" applyFill="1" applyBorder="1" applyAlignment="1"/>
    <xf numFmtId="176" fontId="31" fillId="35" borderId="0" xfId="0" applyNumberFormat="1" applyFont="1" applyFill="1"/>
    <xf numFmtId="0" fontId="24" fillId="39" borderId="0" xfId="0" applyFont="1" applyFill="1"/>
    <xf numFmtId="166" fontId="24" fillId="39" borderId="0" xfId="1" applyNumberFormat="1" applyFont="1" applyFill="1"/>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4" fillId="15" borderId="21" xfId="0" applyFont="1" applyFill="1" applyBorder="1"/>
    <xf numFmtId="165" fontId="21" fillId="24" borderId="1" xfId="2" applyNumberFormat="1" applyFont="1" applyFill="1" applyBorder="1" applyAlignment="1">
      <alignment horizontal="left"/>
    </xf>
    <xf numFmtId="0" fontId="24" fillId="15" borderId="0" xfId="0" applyFont="1" applyFill="1"/>
    <xf numFmtId="0" fontId="22" fillId="24" borderId="10" xfId="2" applyFont="1" applyFill="1" applyBorder="1" applyAlignment="1">
      <alignment horizontal="left" wrapText="1"/>
    </xf>
    <xf numFmtId="0" fontId="24" fillId="15" borderId="8"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1" fillId="25" borderId="1" xfId="2"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166" fontId="22" fillId="26" borderId="10" xfId="1" applyNumberFormat="1" applyFont="1" applyFill="1" applyBorder="1" applyAlignment="1">
      <alignment horizontal="left"/>
    </xf>
    <xf numFmtId="0" fontId="22" fillId="15" borderId="7" xfId="2" applyFont="1" applyFill="1" applyBorder="1"/>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7" xfId="2" applyNumberFormat="1" applyFont="1" applyFill="1" applyBorder="1" applyAlignment="1">
      <alignment vertical="top"/>
    </xf>
    <xf numFmtId="165" fontId="22" fillId="15" borderId="6" xfId="15" applyNumberFormat="1" applyFont="1" applyFill="1" applyBorder="1" applyAlignment="1">
      <alignment vertical="top"/>
    </xf>
    <xf numFmtId="166" fontId="21" fillId="23" borderId="1" xfId="1" applyNumberFormat="1" applyFont="1" applyFill="1" applyBorder="1" applyAlignment="1">
      <alignment vertical="top"/>
    </xf>
    <xf numFmtId="0" fontId="22" fillId="23" borderId="10" xfId="2" applyFont="1" applyFill="1" applyBorder="1"/>
    <xf numFmtId="165" fontId="22" fillId="15" borderId="7" xfId="0" applyNumberFormat="1" applyFont="1" applyFill="1" applyBorder="1" applyAlignment="1">
      <alignment vertical="top"/>
    </xf>
    <xf numFmtId="0" fontId="22" fillId="20" borderId="7" xfId="0" applyFont="1" applyFill="1" applyBorder="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19" borderId="7" xfId="0" applyFont="1" applyFill="1" applyBorder="1"/>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165" fontId="22" fillId="36" borderId="7" xfId="0" applyNumberFormat="1" applyFont="1" applyFill="1" applyBorder="1" applyAlignment="1">
      <alignment vertical="top"/>
    </xf>
    <xf numFmtId="0" fontId="22" fillId="15" borderId="10" xfId="2" applyFont="1" applyFill="1" applyBorder="1"/>
    <xf numFmtId="0" fontId="22" fillId="23" borderId="19" xfId="2" applyFont="1" applyFill="1" applyBorder="1"/>
    <xf numFmtId="0" fontId="22" fillId="15" borderId="21" xfId="2" applyFont="1" applyFill="1" applyBorder="1"/>
    <xf numFmtId="0" fontId="22" fillId="22" borderId="10" xfId="2" applyFont="1" applyFill="1" applyBorder="1"/>
    <xf numFmtId="0" fontId="22" fillId="15" borderId="7" xfId="0" applyFont="1" applyFill="1" applyBorder="1"/>
    <xf numFmtId="0" fontId="22" fillId="24" borderId="7" xfId="2" applyFont="1" applyFill="1" applyBorder="1"/>
    <xf numFmtId="0" fontId="22" fillId="15" borderId="4" xfId="0" applyFont="1" applyFill="1" applyBorder="1"/>
    <xf numFmtId="0" fontId="30" fillId="15" borderId="21" xfId="0" applyFont="1" applyFill="1" applyBorder="1"/>
    <xf numFmtId="0" fontId="22" fillId="26" borderId="10" xfId="0" applyFont="1" applyFill="1" applyBorder="1" applyAlignment="1">
      <alignment horizontal="left"/>
    </xf>
    <xf numFmtId="0" fontId="22" fillId="15" borderId="21" xfId="0" applyFont="1" applyFill="1" applyBorder="1"/>
    <xf numFmtId="0" fontId="24" fillId="15" borderId="20" xfId="0" applyFont="1" applyFill="1" applyBorder="1"/>
    <xf numFmtId="0" fontId="22" fillId="36" borderId="7" xfId="0" applyFont="1" applyFill="1" applyBorder="1"/>
    <xf numFmtId="0" fontId="24" fillId="15" borderId="13" xfId="0" applyFont="1" applyFill="1" applyBorder="1"/>
    <xf numFmtId="0" fontId="24" fillId="15" borderId="9" xfId="0" applyFont="1" applyFill="1" applyBorder="1"/>
    <xf numFmtId="0" fontId="23" fillId="15" borderId="10" xfId="0" applyFont="1" applyFill="1" applyBorder="1"/>
    <xf numFmtId="0" fontId="23" fillId="15" borderId="4" xfId="0" applyFont="1" applyFill="1" applyBorder="1" applyAlignment="1">
      <alignment horizontal="left"/>
    </xf>
    <xf numFmtId="0" fontId="24" fillId="15" borderId="4" xfId="0" applyFont="1" applyFill="1" applyBorder="1"/>
    <xf numFmtId="0" fontId="23" fillId="15" borderId="6" xfId="0" applyFont="1" applyFill="1" applyBorder="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4" fillId="0" borderId="4" xfId="0" applyFont="1" applyBorder="1"/>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21" xfId="15" applyNumberFormat="1" applyFont="1" applyFill="1" applyBorder="1" applyAlignment="1">
      <alignment vertical="top"/>
    </xf>
    <xf numFmtId="0" fontId="24" fillId="15" borderId="7" xfId="0" applyFont="1" applyFill="1" applyBorder="1" applyAlignment="1">
      <alignment vertical="top"/>
    </xf>
    <xf numFmtId="0" fontId="22" fillId="23" borderId="7" xfId="2" applyFont="1" applyFill="1" applyBorder="1"/>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165" fontId="22" fillId="15" borderId="7" xfId="15" applyNumberFormat="1" applyFont="1" applyFill="1" applyBorder="1"/>
    <xf numFmtId="0" fontId="24" fillId="15" borderId="7" xfId="0" applyFont="1" applyFill="1" applyBorder="1"/>
    <xf numFmtId="0" fontId="24" fillId="15" borderId="22" xfId="0" applyFont="1" applyFill="1" applyBorder="1"/>
    <xf numFmtId="0" fontId="23" fillId="15" borderId="0" xfId="0" applyFont="1" applyFill="1"/>
    <xf numFmtId="0" fontId="24" fillId="15" borderId="0" xfId="0" applyFont="1" applyFill="1" applyAlignment="1">
      <alignment horizontal="left"/>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2">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For FO2B Barnevern legges det 80 prosent vekt på kriteriene og 20 prosent vekt på bydelenes regnskapsandel for området ved sist kjente regnskap. For FO4C Økonomisk sosialhjelp</a:t>
          </a:r>
          <a:r>
            <a:rPr lang="nb-NO" sz="1000" baseline="0">
              <a:solidFill>
                <a:schemeClr val="dk1"/>
              </a:solidFill>
              <a:effectLst/>
              <a:latin typeface="Oslo Sans Office" panose="02000000000000000000" pitchFamily="2" charset="0"/>
              <a:ea typeface="+mn-ea"/>
              <a:cs typeface="Times New Roman" panose="02020603050405020304" pitchFamily="18" charset="0"/>
            </a:rPr>
            <a:t> er forholdet 70 prosent på kriteriene og 30 prosent på regnskapsandelen.</a:t>
          </a:r>
          <a:r>
            <a:rPr lang="nb-NO" sz="1000">
              <a:solidFill>
                <a:schemeClr val="dk1"/>
              </a:solidFill>
              <a:effectLst/>
              <a:latin typeface="Oslo Sans Office" panose="02000000000000000000" pitchFamily="2" charset="0"/>
              <a:ea typeface="+mn-ea"/>
              <a:cs typeface="Times New Roman" panose="02020603050405020304" pitchFamily="18" charset="0"/>
            </a:rPr>
            <a:t>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Times New Roman" panose="02020603050405020304" pitchFamily="18" charset="0"/>
            </a:rPr>
            <a:t>Nye tiltak:</a:t>
          </a:r>
          <a:r>
            <a:rPr lang="nb-NO" sz="100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Rammeendringer som forutsetter økt aktivitet eller kvalitetsforbedringer, for eksempel midler til nye årsverk i hjemmetjenesten.</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Andre tekniske justeringer:</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 Dette blir fordelt mellom bydelene på samme måte som den kriteriefordelte rammen, og disse endringene synliggjøres på en egen linje. Rammene for FO2B Barnevern, FO2C Aktivitetstilbud for barn og unge, helsestasjon og skolehelsetjeneste, samt FO3 Helse og omsorg justeres hvert år for å kompensere bydelene endring i barne- og eldrebefolkningen. Denne demografikompensasjonen sorterer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Det samme gjelder om </a:t>
          </a:r>
          <a:r>
            <a:rPr lang="nb-NO" sz="1000">
              <a:solidFill>
                <a:schemeClr val="dk1"/>
              </a:solidFill>
              <a:effectLst/>
              <a:latin typeface="Oslo Sans Office" panose="02000000000000000000" pitchFamily="2" charset="0"/>
              <a:ea typeface="+mn-ea"/>
              <a:cs typeface="Times New Roman" panose="02020603050405020304" pitchFamily="18" charset="0"/>
            </a:rPr>
            <a:t>rammene til bydelene korrigeres dersom ansvaret for en tjeneste flyttes til eller fra bydelene.</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Innsparingskrav:</a:t>
          </a:r>
          <a:r>
            <a:rPr lang="nb-NO" sz="1000">
              <a:solidFill>
                <a:schemeClr val="dk1"/>
              </a:solidFill>
              <a:effectLst/>
              <a:latin typeface="Oslo Sans Office" panose="02000000000000000000" pitchFamily="2" charset="0"/>
              <a:ea typeface="+mn-ea"/>
              <a:cs typeface="Times New Roman" panose="02020603050405020304" pitchFamily="18" charset="0"/>
            </a:rPr>
            <a:t> Spesifiserte innsparinger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a:t>
          </a:r>
          <a:r>
            <a:rPr lang="nb-NO" sz="1000" baseline="0">
              <a:solidFill>
                <a:schemeClr val="dk1"/>
              </a:solidFill>
              <a:effectLst/>
              <a:latin typeface="Oslo Sans Office" panose="02000000000000000000" pitchFamily="2" charset="0"/>
              <a:ea typeface="+mn-ea"/>
              <a:cs typeface="Times New Roman" panose="02020603050405020304" pitchFamily="18" charset="0"/>
            </a:rPr>
            <a:t> og </a:t>
          </a:r>
          <a:r>
            <a:rPr lang="nb-NO" sz="1000">
              <a:solidFill>
                <a:schemeClr val="dk1"/>
              </a:solidFill>
              <a:effectLst/>
              <a:latin typeface="Oslo Sans Office" panose="02000000000000000000" pitchFamily="2" charset="0"/>
              <a:ea typeface="+mn-ea"/>
              <a:cs typeface="Times New Roman" panose="02020603050405020304" pitchFamily="18" charset="0"/>
            </a:rPr>
            <a:t>endret småbarnsfaktor.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ysClr val="windowText" lastClr="000000"/>
              </a:solidFill>
              <a:effectLst/>
              <a:latin typeface="Oslo Sans Office" panose="02000000000000000000" pitchFamily="2" charset="0"/>
              <a:ea typeface="+mn-ea"/>
              <a:cs typeface="+mn-cs"/>
            </a:rPr>
            <a:t>Tabell 2.3 Særskilte tildelinger og inndekking av merforbruk</a:t>
          </a:r>
          <a:endParaRPr lang="nb-NO" sz="1000">
            <a:solidFill>
              <a:sysClr val="windowText" lastClr="00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b="0" i="0" u="none" strike="noStrik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Rammefinansiering av kommunens internkommunikasjonstjeneste  - </a:t>
          </a:r>
          <a:r>
            <a:rPr lang="nb-NO" sz="1000" u="none">
              <a:solidFill>
                <a:schemeClr val="dk1"/>
              </a:solidFill>
              <a:effectLst/>
              <a:latin typeface="Oslo Sans Office" panose="02000000000000000000" pitchFamily="2" charset="0"/>
              <a:ea typeface="+mn-ea"/>
              <a:cs typeface="+mn-cs"/>
            </a:rPr>
            <a:t>Det foreslås at kommunens internkommunikasjonstjeneste rammefinansieres og at virksomhetenes driftsramme reduseres tilsvarende dagens faktureringsbeløp</a:t>
          </a:r>
        </a:p>
        <a:p>
          <a:pPr marL="0" indent="0"/>
          <a:endParaRPr lang="nb-NO" sz="1000" u="sng">
            <a:solidFill>
              <a:srgbClr val="FF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2024</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mn-cs"/>
            </a:rPr>
            <a:t>Overføring av årsverk til Utdanningsetaten - barnehagemyndighet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 Ansatte i bydelene som jobber med myndighetsoppgaver på barnehagefeltet, overføres fra 2026 til en ny sentral enhet for barnehagemyndighet i Utdanningsetaten. Bydelene trekkes for lønns- og driftsutgifter for årsverkene som blir overført til Utdanningsetaten.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Barnevernsstillinger sentrum </a:t>
          </a:r>
          <a:r>
            <a:rPr lang="nb-NO" sz="1000" u="none">
              <a:solidFill>
                <a:sysClr val="windowText" lastClr="000000"/>
              </a:solidFill>
              <a:effectLst/>
              <a:latin typeface="Oslo Sans Office" panose="02000000000000000000" pitchFamily="2" charset="0"/>
              <a:ea typeface="+mn-ea"/>
              <a:cs typeface="+mn-cs"/>
            </a:rPr>
            <a:t>- Ekstra stillinger i barnevernet for bydeler med sentrumsansvar. For bydel St.Hanshaugen er midler tilsvarende en av tre stillnger overført til tiltak knyttet til sentrumsansvaret.</a:t>
          </a:r>
        </a:p>
        <a:p>
          <a:r>
            <a:rPr lang="nb-NO" sz="1000" u="sng">
              <a:solidFill>
                <a:sysClr val="windowText" lastClr="000000"/>
              </a:solidFill>
              <a:effectLst/>
              <a:latin typeface="Oslo Sans Office" panose="02000000000000000000" pitchFamily="2" charset="0"/>
              <a:ea typeface="+mn-ea"/>
              <a:cs typeface="+mn-cs"/>
            </a:rPr>
            <a:t> </a:t>
          </a:r>
        </a:p>
        <a:p>
          <a:r>
            <a:rPr lang="nb-NO" sz="1000" u="sng">
              <a:solidFill>
                <a:sysClr val="windowText" lastClr="000000"/>
              </a:solidFill>
              <a:effectLst/>
              <a:latin typeface="Oslo Sans Office" panose="02000000000000000000" pitchFamily="2" charset="0"/>
              <a:ea typeface="+mn-ea"/>
              <a:cs typeface="+mn-cs"/>
            </a:rPr>
            <a:t>Sentrumsansvar </a:t>
          </a:r>
          <a:r>
            <a:rPr lang="nb-NO" sz="1000" u="none">
              <a:solidFill>
                <a:sysClr val="windowText" lastClr="000000"/>
              </a:solidFill>
              <a:effectLst/>
              <a:latin typeface="Oslo Sans Office" panose="02000000000000000000" pitchFamily="2" charset="0"/>
              <a:ea typeface="+mn-ea"/>
              <a:cs typeface="+mn-cs"/>
            </a:rPr>
            <a:t>- Tildelingen gjelder primært utgifter til plasseringstiltak i barnevernet som ikke er kompensert gjennom ordinær kriterietildeling. Dette handler ofte om akuttplasseringer i barnevernet for barn og unge som ikke er bosatt i Oslo. For Bydel St.Hanshaugen er det overført midler til tiltak tilsvarende en stilling.</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Nye familier </a:t>
          </a:r>
          <a:r>
            <a:rPr lang="nb-NO" sz="1000" u="none">
              <a:solidFill>
                <a:sysClr val="windowText" lastClr="000000"/>
              </a:solidFill>
              <a:effectLst/>
              <a:latin typeface="Oslo Sans Office" panose="02000000000000000000" pitchFamily="2" charset="0"/>
              <a:ea typeface="+mn-ea"/>
              <a:cs typeface="+mn-cs"/>
            </a:rPr>
            <a:t>- fra avsetning til særskilt tideling - 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jordmortjenesten </a:t>
          </a:r>
          <a:r>
            <a:rPr lang="nb-NO" sz="1000" u="none">
              <a:solidFill>
                <a:sysClr val="windowText" lastClr="000000"/>
              </a:solidFill>
              <a:effectLst/>
              <a:latin typeface="Oslo Sans Office" panose="02000000000000000000" pitchFamily="2" charset="0"/>
              <a:ea typeface="+mn-ea"/>
              <a:cs typeface="+mn-cs"/>
            </a:rPr>
            <a:t>– Ekstra styrking til jordmortjenesten er fordelt til bydeler  etter kriterienøkkelen for FO2B Barnevern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skolehelsetjeneste barneskoletrinnet </a:t>
          </a:r>
          <a:r>
            <a:rPr lang="nb-NO" sz="1000" u="none">
              <a:solidFill>
                <a:sysClr val="windowText" lastClr="000000"/>
              </a:solidFill>
              <a:effectLst/>
              <a:latin typeface="Oslo Sans Office" panose="02000000000000000000" pitchFamily="2" charset="0"/>
              <a:ea typeface="+mn-ea"/>
              <a:cs typeface="+mn-cs"/>
            </a:rPr>
            <a:t>– Ekstra styrking av skolehelsetjenesten er fordelt til bydeler med en andel på over </a:t>
          </a:r>
          <a:br>
            <a:rPr lang="nb-NO" sz="1000" u="none">
              <a:solidFill>
                <a:sysClr val="windowText" lastClr="000000"/>
              </a:solidFill>
              <a:effectLst/>
              <a:latin typeface="Oslo Sans Office" panose="02000000000000000000" pitchFamily="2" charset="0"/>
              <a:ea typeface="+mn-ea"/>
              <a:cs typeface="+mn-cs"/>
            </a:rPr>
          </a:br>
          <a:r>
            <a:rPr lang="nb-NO" sz="1000" u="none">
              <a:solidFill>
                <a:sysClr val="windowText" lastClr="000000"/>
              </a:solidFill>
              <a:effectLst/>
              <a:latin typeface="Oslo Sans Office" panose="02000000000000000000" pitchFamily="2" charset="0"/>
              <a:ea typeface="+mn-ea"/>
              <a:cs typeface="+mn-cs"/>
            </a:rPr>
            <a:t>20 % barn i familier med vedvarende lavinntekt.</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Skolehelsetjeneste videregående etter elevtall </a:t>
          </a:r>
          <a:r>
            <a:rPr lang="nb-NO" sz="1000" u="none">
              <a:solidFill>
                <a:sysClr val="windowText" lastClr="000000"/>
              </a:solidFill>
              <a:effectLst/>
              <a:latin typeface="Oslo Sans Office" panose="02000000000000000000" pitchFamily="2" charset="0"/>
              <a:ea typeface="+mn-ea"/>
              <a:cs typeface="+mn-cs"/>
            </a:rPr>
            <a:t>- Tildeling skjer etter elevtall, ettersom elever på skoler i bydelen er forskjellig fra antall innbyggere i aldersgruppen.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kjønn og seksualitet </a:t>
          </a:r>
          <a:r>
            <a:rPr lang="nb-NO" sz="1000" u="none">
              <a:solidFill>
                <a:sysClr val="windowText" lastClr="000000"/>
              </a:solidFill>
              <a:effectLst/>
              <a:latin typeface="Oslo Sans Office" panose="02000000000000000000" pitchFamily="2" charset="0"/>
              <a:ea typeface="+mn-ea"/>
              <a:cs typeface="+mn-cs"/>
            </a:rPr>
            <a:t>- Helsestasjonen for kjønn og seksualitet er et byomfattende tiltak for ungdom og unge voksne 13-30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gutter </a:t>
          </a:r>
          <a:r>
            <a:rPr lang="nb-NO" sz="1000" u="none">
              <a:solidFill>
                <a:sysClr val="windowText" lastClr="000000"/>
              </a:solidFill>
              <a:effectLst/>
              <a:latin typeface="Oslo Sans Office" panose="02000000000000000000" pitchFamily="2" charset="0"/>
              <a:ea typeface="+mn-ea"/>
              <a:cs typeface="+mn-cs"/>
            </a:rPr>
            <a:t>- Helsestasjon for gutter er et gratis lavterskeltilbud som er tilgjengelig for alle gutter i alderen 12-25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ferie- og deltidsjobber for unge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prisjustert. Tildelingen er øremerket, midlene skal brukes til formålet.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sosialagenter</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sosialagenter på skoler med høyt konfliktnivå, i alt 17 mill. videreføres som en øremerket særskilt tildeling til bydelene, Alna, Bjerke, Stovner og  Søndre Nordstrand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en til en oppfølging</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Avsetning til en til en oppfølging av unge som begår gjentatt kriminalitet videreføres som en øremerket særskilt tildeling til alle bydelene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gratis tiltak i helgene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gratis helgeaktiviteter for ungdom videreføres og fordeles som en øremerket særskilt tildeling til alle bydeler i 2026. Midlene fordeles etter fordelingsnøkler på FO2C.</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i bydelene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Øremerket særskilt tildeling til fritidsklubber i bydelene</a:t>
          </a:r>
          <a:r>
            <a:rPr lang="nb-NO" sz="1000" u="none" baseline="0">
              <a:solidFill>
                <a:sysClr val="windowText" lastClr="000000"/>
              </a:solidFill>
              <a:effectLst/>
              <a:latin typeface="Oslo Sans Office" panose="02000000000000000000" pitchFamily="2" charset="0"/>
              <a:ea typeface="+mn-ea"/>
              <a:cs typeface="+mn-cs"/>
            </a:rPr>
            <a:t> endres til en øremerket sentral avsetning, jf. kap. 307 i tabell 1.2. </a:t>
          </a:r>
          <a:r>
            <a:rPr lang="nb-NO" sz="1000" u="none">
              <a:solidFill>
                <a:sysClr val="windowText" lastClr="000000"/>
              </a:solidFill>
              <a:effectLst/>
              <a:latin typeface="Oslo Sans Office" panose="02000000000000000000" pitchFamily="2" charset="0"/>
              <a:ea typeface="+mn-ea"/>
              <a:cs typeface="+mn-cs"/>
            </a:rPr>
            <a: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SaLTO-stillinger</a:t>
          </a:r>
          <a:r>
            <a:rPr lang="nb-NO" sz="1000" u="none">
              <a:solidFill>
                <a:sysClr val="windowText" lastClr="000000"/>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et grunnbeløp på 0,684 mill. til hver bydel for å dekke størstedelen av ett årsverk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FRIGO (Friluftsenteret i Gamle Oslo)</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Et byomfattende aktivitetstilbud til barn og unge. Midlene som tidligere har vært satt av og fordelt til bydelen for å bidra til driften av tiltaket, fordeles som en særskilt tildeling til bydelen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Riverside</a:t>
          </a:r>
          <a:r>
            <a:rPr lang="nb-NO" sz="1000" u="none">
              <a:solidFill>
                <a:sysClr val="windowText" lastClr="000000"/>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Fredagsklubb Ung Metro </a:t>
          </a:r>
          <a:r>
            <a:rPr lang="nb-NO" sz="1000" u="none">
              <a:solidFill>
                <a:sysClr val="windowText" lastClr="000000"/>
              </a:solidFill>
              <a:effectLst/>
              <a:latin typeface="Oslo Sans Office" panose="02000000000000000000" pitchFamily="2" charset="0"/>
              <a:ea typeface="+mn-ea"/>
              <a:cs typeface="+mn-cs"/>
            </a:rPr>
            <a:t>- Ung Metro er en fritidsklubb for ungdom med psykisk funksjonsnedsettelse. Brukerne er geografisk spredt og uten overvekt fra vertsbydel.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Groruddalen motorsenter og Stovner Rockefabrikk </a:t>
          </a:r>
          <a:r>
            <a:rPr lang="nb-NO" sz="1000" u="none">
              <a:solidFill>
                <a:sysClr val="windowText" lastClr="000000"/>
              </a:solidFill>
              <a:effectLst/>
              <a:latin typeface="Oslo Sans Office" panose="02000000000000000000" pitchFamily="2" charset="0"/>
              <a:ea typeface="+mn-ea"/>
              <a:cs typeface="+mn-cs"/>
            </a:rPr>
            <a:t>- Motorsenteret i Groruddalen er et tilbud til motorinteressert ungdom i Oslo. Stovner Rockefabrikk er et byomfattende tilbud som gir opplæring og tilrettelegger for utøving av populærmusikk.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Hvervenbukta motorsenter </a:t>
          </a:r>
          <a:r>
            <a:rPr lang="nb-NO" sz="1000" u="none">
              <a:solidFill>
                <a:sysClr val="windowText" lastClr="000000"/>
              </a:solidFill>
              <a:effectLst/>
              <a:latin typeface="Oslo Sans Office" panose="02000000000000000000" pitchFamily="2" charset="0"/>
              <a:ea typeface="+mn-ea"/>
              <a:cs typeface="+mn-cs"/>
            </a:rPr>
            <a:t>- Motorsenter i Hvervenbukta er et tilbud til motorinteressert ungdom i Oslo. Det er gode muligheter for alle nivåer innen trialkjøring og ATV-kjøring.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 </a:t>
          </a:r>
          <a:r>
            <a:rPr lang="nb-NO" sz="1000" u="none">
              <a:solidFill>
                <a:sysClr val="windowText" lastClr="000000"/>
              </a:solidFill>
              <a:effectLst/>
              <a:latin typeface="Oslo Sans Office" panose="02000000000000000000" pitchFamily="2" charset="0"/>
              <a:ea typeface="+mn-ea"/>
              <a:cs typeface="+mn-cs"/>
            </a:rPr>
            <a:t>- Kløverien barnepark er en foreldredrevet, non-profit barnepark i Bydel Nordre Aker.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Språksenteret i Bydel Grünerløkka </a:t>
          </a:r>
          <a:r>
            <a:rPr lang="nb-NO" sz="1000" u="none">
              <a:solidFill>
                <a:sysClr val="windowText" lastClr="000000"/>
              </a:solidFill>
              <a:effectLst/>
              <a:latin typeface="Oslo Sans Office" panose="02000000000000000000" pitchFamily="2" charset="0"/>
              <a:ea typeface="+mn-ea"/>
              <a:cs typeface="+mn-cs"/>
            </a:rPr>
            <a:t>-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2026.</a:t>
          </a:r>
        </a:p>
        <a:p>
          <a:r>
            <a:rPr lang="nb-NO" sz="1000">
              <a:solidFill>
                <a:sysClr val="windowText" lastClr="000000"/>
              </a:solidFill>
              <a:effectLst/>
              <a:latin typeface="Oslo Sans Office" panose="02000000000000000000" pitchFamily="2" charset="0"/>
              <a:ea typeface="+mn-ea"/>
              <a:cs typeface="+mn-cs"/>
            </a:rPr>
            <a:t> </a:t>
          </a:r>
          <a:endParaRPr lang="nb-NO" sz="1000" b="1">
            <a:solidFill>
              <a:sysClr val="windowText" lastClr="000000"/>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seniorsentre (øremerket) </a:t>
          </a:r>
          <a:r>
            <a:rPr lang="nb-NO" sz="1000" b="0" i="0" baseline="0">
              <a:solidFill>
                <a:schemeClr val="dk1"/>
              </a:solidFill>
              <a:effectLst/>
              <a:latin typeface="Oslo Sans Office" panose="02000000000000000000" pitchFamily="2" charset="0"/>
              <a:ea typeface="+mn-ea"/>
              <a:cs typeface="+mn-cs"/>
            </a:rPr>
            <a:t>– Tildeles etter kriteriesett for FO3 Helse og omsorg.</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r>
            <a:rPr lang="nb-NO" sz="1000" b="0" i="0" u="sng" baseline="0">
              <a:solidFill>
                <a:schemeClr val="dk1"/>
              </a:solidFill>
              <a:effectLst/>
              <a:latin typeface="Oslo Sans Office" panose="02000000000000000000" pitchFamily="2" charset="0"/>
              <a:ea typeface="+mn-ea"/>
              <a:cs typeface="+mn-cs"/>
            </a:rPr>
            <a:t>Ruter aldersvennlig transport (RAT)</a:t>
          </a:r>
          <a:r>
            <a:rPr lang="nb-NO" sz="1000" b="0" i="0" baseline="0">
              <a:solidFill>
                <a:schemeClr val="dk1"/>
              </a:solidFill>
              <a:effectLst/>
              <a:latin typeface="Oslo Sans Office" panose="02000000000000000000" pitchFamily="2" charset="0"/>
              <a:ea typeface="+mn-ea"/>
              <a:cs typeface="+mn-cs"/>
            </a:rPr>
            <a:t> - Ansvaret for RAT overføres til bydelene 1. april 2026, og det er kun de 11 bydelene som har tilbudet i dag (alle bydeler unntatt de fire sentrumsbydelene) som får ansvaret for tilbudet. Det er et siktemål å inngå en sentral avtale med Ruter for perioden 01.04.2026-31.12.2026. Bydelene blir involvert i dette arbeidet. Planen er at bydelene vil kunne gjøre avrop på en eventuell sentral avtale med Ruter.</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 og ytelser</a:t>
          </a:r>
          <a:r>
            <a:rPr lang="nb-NO" sz="1000">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FO4AB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alle bydler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Denne fordelingsmodellen fremkommer i tabell 6.1. Dette gir bedre samsvar mellom hva kommunen har mottatt i tilskudd for den enkelte og hva bydelene mottar i tilskudd for samme person, og gir bydelene mer forutsigbare og likeverdige rammebetingelser ved bosetting av flyktninger. Fra 2026 fordeles bydelenes midler mellom FO4AB (75 pst.) og FO4C (25 pst.).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Overgangsordning</a:t>
          </a:r>
          <a:r>
            <a:rPr lang="nb-NO" sz="1000" u="sng" baseline="0">
              <a:solidFill>
                <a:schemeClr val="dk1"/>
              </a:solidFill>
              <a:effectLst/>
              <a:latin typeface="Oslo Sans Office" panose="02000000000000000000" pitchFamily="2" charset="0"/>
              <a:ea typeface="+mn-ea"/>
              <a:cs typeface="+mn-cs"/>
            </a:rPr>
            <a:t> - nytt kriteriesett</a:t>
          </a:r>
          <a:r>
            <a:rPr lang="nb-NO" sz="1000" u="none" baseline="0">
              <a:solidFill>
                <a:schemeClr val="dk1"/>
              </a:solidFill>
              <a:effectLst/>
              <a:latin typeface="Oslo Sans Office" panose="02000000000000000000" pitchFamily="2" charset="0"/>
              <a:ea typeface="+mn-ea"/>
              <a:cs typeface="+mn-cs"/>
            </a:rPr>
            <a:t> - </a:t>
          </a:r>
          <a:r>
            <a:rPr lang="nb-NO" sz="1000" u="none">
              <a:solidFill>
                <a:schemeClr val="dk1"/>
              </a:solidFill>
              <a:effectLst/>
              <a:latin typeface="Oslo Sans Office" panose="02000000000000000000" pitchFamily="2" charset="0"/>
              <a:ea typeface="+mn-ea"/>
              <a:cs typeface="+mn-cs"/>
            </a:rPr>
            <a:t>Nytt</a:t>
          </a:r>
          <a:r>
            <a:rPr lang="nb-NO" sz="1000" u="none" baseline="0">
              <a:solidFill>
                <a:schemeClr val="dk1"/>
              </a:solidFill>
              <a:effectLst/>
              <a:latin typeface="Oslo Sans Office" panose="02000000000000000000" pitchFamily="2" charset="0"/>
              <a:ea typeface="+mn-ea"/>
              <a:cs typeface="+mn-cs"/>
            </a:rPr>
            <a:t> kriteriesett og nye</a:t>
          </a:r>
          <a:r>
            <a:rPr lang="nb-NO" sz="1000" u="none">
              <a:solidFill>
                <a:schemeClr val="dk1"/>
              </a:solidFill>
              <a:effectLst/>
              <a:latin typeface="Oslo Sans Office" panose="02000000000000000000" pitchFamily="2" charset="0"/>
              <a:ea typeface="+mn-ea"/>
              <a:cs typeface="+mn-cs"/>
            </a:rPr>
            <a:t> fordelingsnøklene innføres med en overgangsordning over to år. Denne innebærer at bydelene i budsjett for 2026 enten kompenseres eller trekkes 50 pst. av beregnet omfordeling slik den fremkom i Byrådssak 67/2025 gjennom dedikerte særskilte tildelinger for hvert delfunksjonsområde (FO4AB og FO4C).</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2024.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00" b="1">
              <a:solidFill>
                <a:schemeClr val="dk1"/>
              </a:solidFill>
              <a:latin typeface="Oslo Sans Office"/>
            </a:rPr>
            <a:t>Tabell 3.1 Bydelenes kriterieandeler</a:t>
          </a:r>
          <a:endParaRPr lang="en-US" sz="1000">
            <a:solidFill>
              <a:schemeClr val="dk1"/>
            </a:solidFill>
            <a:latin typeface="Oslo Sans Office"/>
          </a:endParaRPr>
        </a:p>
        <a:p>
          <a:pPr marL="0" indent="0"/>
          <a:endParaRPr lang="en-US" sz="1000">
            <a:solidFill>
              <a:schemeClr val="dk1"/>
            </a:solidFill>
            <a:latin typeface="Oslo Sans Office"/>
          </a:endParaRPr>
        </a:p>
        <a:p>
          <a:pPr marL="0" indent="0"/>
          <a:r>
            <a:rPr lang="en-US" sz="1000">
              <a:solidFill>
                <a:schemeClr val="dk1"/>
              </a:solidFill>
              <a:latin typeface="Oslo Sans Office"/>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pPr marL="0" indent="0"/>
          <a:endParaRPr lang="en-US" sz="1000">
            <a:solidFill>
              <a:schemeClr val="dk1"/>
            </a:solidFill>
            <a:latin typeface="Oslo Sans Office"/>
          </a:endParaRPr>
        </a:p>
        <a:p>
          <a:pPr marL="0" indent="0"/>
          <a:r>
            <a:rPr lang="en-US" sz="1000">
              <a:solidFill>
                <a:schemeClr val="dk1"/>
              </a:solidFill>
              <a:latin typeface="Oslo Sans Office"/>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pPr marL="0" indent="0"/>
          <a:endParaRPr lang="en-US" sz="1000">
            <a:solidFill>
              <a:schemeClr val="dk1"/>
            </a:solidFill>
            <a:latin typeface="Oslo Sans Office"/>
          </a:endParaRPr>
        </a:p>
        <a:p>
          <a:pPr marL="0" indent="0"/>
          <a:r>
            <a:rPr lang="en-US" sz="1000">
              <a:solidFill>
                <a:schemeClr val="dk1"/>
              </a:solidFill>
              <a:latin typeface="Oslo Sans Office"/>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r>
            <a:rPr lang="en-US" sz="1000" baseline="0">
              <a:solidFill>
                <a:schemeClr val="dk1"/>
              </a:solidFill>
              <a:latin typeface="Oslo Sans Office"/>
            </a:rPr>
            <a:t> for FO2B Barnevern, mens forholdet er 70 prosent kriterier og 30 prosent regnskap for FO4C Økonomisk sosialhjelp. </a:t>
          </a:r>
          <a:r>
            <a:rPr lang="en-US" sz="1000">
              <a:solidFill>
                <a:schemeClr val="dk1"/>
              </a:solidFill>
              <a:latin typeface="Oslo Sans Office"/>
            </a:rPr>
            <a:t>Midler til funksjonsområdet FO2A Barnehager fordeles til bydelene etter faktisk antall barnehageplasser i bydelene, omregnet til heltidsplasser. I tabell 3.1 og 4.1 inngår «vektede heltidsplasser» i fordelingsnøkkelen. Denne vektingen fremgår av tabell 4.5-4.6. </a:t>
          </a:r>
        </a:p>
        <a:p>
          <a:pPr marL="0" indent="0"/>
          <a:r>
            <a:rPr lang="en-US" sz="1000">
              <a:solidFill>
                <a:schemeClr val="dk1"/>
              </a:solidFill>
              <a:latin typeface="Oslo Sans Office"/>
            </a:rPr>
            <a:t>   </a:t>
          </a:r>
        </a:p>
        <a:p>
          <a:pPr marL="0" indent="0"/>
          <a:endParaRPr lang="en-US" sz="1000">
            <a:solidFill>
              <a:schemeClr val="dk1"/>
            </a:solidFill>
            <a:latin typeface="Oslo Sans Office"/>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01.01.2025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4.5- 4.6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og 4.6.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vekter heltidsekvivalentene fra tabell 4.5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71</xdr:row>
      <xdr:rowOff>9071</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36460" y="458105"/>
          <a:ext cx="11071226" cy="12432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01.01.2025.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15.12.2024. Beregning fremgår av tabell 4.5 - 4.6.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15.12.2024. Beregning fremgår av tabell 4.5 - 4.6.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01.01.2025.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01.01.2025.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2023-2024.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2021-2023.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2023-2024.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01.01.2025.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01.01.2024 *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2024.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01.01.2024*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 Sosiale tjenester og ytelser</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aleneboende (uten barn) 18-67 år med inntekt mindre enn 60 % av medianinntekten i Oslo og lav</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utdanningsnivå.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barnehusholdninger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(eks. innbyggere i aleneforsørgerhusholdninger)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aleneforsørgerhusholdninger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inntekt mindre enn 60 % av medianinntekten i Oslo</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med «eierstatus» som leietakere</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personer oppmeldt i høyere utdanning er ikke inkludert).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innbyggere (18-67 år) med flyktningbakgrunn m. botid over 5 år. Årgang 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unike pasienter innenfor tverrfaglig spesialisert rusbehandling (TSB), med hoveddiagnose F10-F19. Årgang</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i "utvidet ledighet".</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Gruppen omfatter de som er registrert som helt ledige eller ordinære tiltaksdeltakere, de med nedsatt arbeidsevne som enten er eller ikke er på arbeidsrettede tiltak, samt andre som mottar service. I tillegg er individer registrert i høyere utdanning holdt utenfor.</a:t>
          </a:r>
          <a:r>
            <a:rPr lang="nb-NO" sz="1000" b="0" baseline="0">
              <a:solidFill>
                <a:schemeClr val="dk1"/>
              </a:solidFill>
              <a:effectLst/>
              <a:latin typeface="Oslo Sans Office" panose="02000000000000000000" pitchFamily="2" charset="0"/>
              <a:ea typeface="+mn-ea"/>
              <a:cs typeface="Times New Roman" panose="02020603050405020304" pitchFamily="18" charset="0"/>
            </a:rPr>
            <a:t> Årgang 2023 (grunnet utsortering av personer oppmeldt i høyere utdanning.)</a:t>
          </a:r>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50-67 år med med inntekt mindre enn 60 % av medianinntekten i Oslo &amp; ikke-vestlig landbakgrunn.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husholdninger med 3+ barn (alle husholdningstyper) med inntekt mindre enn 60 % av medianinntekten i Oslo, og med en brutto finanskapital under 1 G, inntektsår 2023.</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tabSelected="1" topLeftCell="A17"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1"/>
  <sheetViews>
    <sheetView topLeftCell="A4" zoomScale="55" zoomScaleNormal="55" workbookViewId="0">
      <selection activeCell="B7" sqref="B7"/>
    </sheetView>
  </sheetViews>
  <sheetFormatPr baseColWidth="10" defaultColWidth="11.42578125" defaultRowHeight="17.25" x14ac:dyDescent="0.35"/>
  <cols>
    <col min="1" max="1" width="57.140625" style="2" customWidth="1"/>
    <col min="2" max="11" width="22" style="2" customWidth="1"/>
    <col min="12" max="12" width="26" style="2" customWidth="1"/>
    <col min="13" max="16384" width="11.42578125" style="2"/>
  </cols>
  <sheetData>
    <row r="1" spans="1:27" x14ac:dyDescent="0.35">
      <c r="A1" s="1"/>
      <c r="B1" s="1"/>
      <c r="C1" s="1"/>
      <c r="D1" s="1"/>
      <c r="E1" s="1"/>
      <c r="F1" s="1"/>
      <c r="G1" s="1"/>
      <c r="H1" s="1"/>
      <c r="I1" s="1"/>
      <c r="J1" s="1"/>
      <c r="K1" s="1"/>
      <c r="L1" s="1"/>
      <c r="M1" s="1"/>
      <c r="N1" s="1"/>
      <c r="O1" s="1"/>
    </row>
    <row r="2" spans="1:27" ht="26.25" x14ac:dyDescent="0.5">
      <c r="A2" s="3" t="s">
        <v>136</v>
      </c>
      <c r="B2" s="3" t="s">
        <v>97</v>
      </c>
      <c r="C2" s="1"/>
      <c r="D2" s="1"/>
      <c r="E2" s="1"/>
      <c r="F2" s="1"/>
      <c r="G2" s="1"/>
      <c r="H2" s="1"/>
      <c r="I2" s="1"/>
      <c r="J2" s="1"/>
      <c r="K2" s="1"/>
      <c r="L2" s="1"/>
      <c r="M2" s="1"/>
      <c r="N2" s="1"/>
      <c r="O2" s="1"/>
    </row>
    <row r="3" spans="1:27" ht="18" thickBot="1" x14ac:dyDescent="0.4">
      <c r="A3" s="4"/>
      <c r="B3" s="4"/>
      <c r="C3" s="4"/>
      <c r="D3" s="4"/>
      <c r="E3" s="4"/>
      <c r="F3" s="4"/>
      <c r="G3" s="4"/>
      <c r="H3" s="4"/>
      <c r="I3" s="4"/>
      <c r="J3" s="1"/>
      <c r="K3" s="1"/>
      <c r="L3" s="1"/>
      <c r="M3" s="1"/>
      <c r="N3" s="1"/>
      <c r="O3" s="1"/>
      <c r="W3" s="2">
        <v>2</v>
      </c>
    </row>
    <row r="4" spans="1:27" s="6" customFormat="1" ht="81.75" customHeight="1" x14ac:dyDescent="0.35">
      <c r="A4" s="221"/>
      <c r="B4" s="222" t="s">
        <v>137</v>
      </c>
      <c r="C4" s="233" t="s">
        <v>28</v>
      </c>
      <c r="D4" s="234" t="s">
        <v>29</v>
      </c>
      <c r="E4" s="235" t="s">
        <v>67</v>
      </c>
      <c r="F4" s="235" t="str">
        <f>'Tabell 2.1'!A30</f>
        <v>FO2C Aktivitetstilbud for barn og unge, helsestasjon og skolehelsetjeneste</v>
      </c>
      <c r="G4" s="236" t="s">
        <v>32</v>
      </c>
      <c r="H4" s="237" t="s">
        <v>33</v>
      </c>
      <c r="I4" s="237" t="s">
        <v>34</v>
      </c>
      <c r="J4" s="350" t="s">
        <v>35</v>
      </c>
      <c r="K4" s="1"/>
      <c r="L4" s="5"/>
      <c r="M4" s="1"/>
      <c r="N4" s="1"/>
      <c r="V4" s="2"/>
      <c r="W4" s="2">
        <v>3</v>
      </c>
    </row>
    <row r="5" spans="1:27" x14ac:dyDescent="0.35">
      <c r="A5" s="11" t="str">
        <f>'Tabell 2.2'!A5</f>
        <v>Bydelsfordelt Dok3 2025</v>
      </c>
      <c r="B5" s="12">
        <f>HLOOKUP($B$2,'Tabell 2.2'!$D$2:$S$153,W5,FALSE)</f>
        <v>2729159.4833105635</v>
      </c>
      <c r="C5" s="12">
        <f>HLOOKUP($B$2,'Tabell 2.2'!$D$2:$S$153,W23,FALSE)</f>
        <v>34661.025800996074</v>
      </c>
      <c r="D5" s="12">
        <f>HLOOKUP($B$2,'Tabell 2.2'!$D$2:$S$153,W39,FALSE)</f>
        <v>796124.3907685884</v>
      </c>
      <c r="E5" s="12">
        <f>HLOOKUP($B$2,'Tabell 2.2'!$D$2:$S$153,W52,FALSE)</f>
        <v>256274.23677286776</v>
      </c>
      <c r="F5" s="12">
        <f>HLOOKUP($B$2,'Tabell 2.2'!$D$2:$S$153,W68,FALSE)</f>
        <v>122531.97502462022</v>
      </c>
      <c r="G5" s="12">
        <f>HLOOKUP($B$2,'Tabell 2.2'!$D$2:$S$153,W84,FALSE)</f>
        <v>935403.63935387367</v>
      </c>
      <c r="H5" s="12">
        <f>HLOOKUP($B$2,'Tabell 2.2'!$D$2:$S$153,W100,FALSE)</f>
        <v>324021.29718591314</v>
      </c>
      <c r="I5" s="12">
        <f>HLOOKUP($B$2,'Tabell 2.2'!$D$2:$S$153,W116,FALSE)</f>
        <v>260142.91840370421</v>
      </c>
      <c r="J5" s="12">
        <f>HLOOKUP($B$2,'Tabell 2.2'!$D$2:$S$153,W134,FALSE)</f>
        <v>0</v>
      </c>
      <c r="K5" s="1"/>
      <c r="L5" s="7"/>
      <c r="M5" s="7"/>
      <c r="N5" s="1"/>
      <c r="V5" s="6"/>
      <c r="W5" s="2">
        <v>4</v>
      </c>
    </row>
    <row r="6" spans="1:27" x14ac:dyDescent="0.35">
      <c r="A6" s="13" t="str">
        <f>'Tabell 2.2'!A6</f>
        <v>Effekt av oppdaterte kriterieandeler</v>
      </c>
      <c r="B6" s="13">
        <f>HLOOKUP($B$2,'Tabell 2.2'!$D$2:$S$153,W6,FALSE)</f>
        <v>-14944.692470250633</v>
      </c>
      <c r="C6" s="13">
        <f>HLOOKUP($B$2,'Tabell 2.2'!$D$2:$S$153,W24,FALSE)</f>
        <v>62.871877797375284</v>
      </c>
      <c r="D6" s="13"/>
      <c r="E6" s="13">
        <f>HLOOKUP($B$2,'Tabell 2.2'!$D$2:$S$153,W53,FALSE)</f>
        <v>-3933.8985475868408</v>
      </c>
      <c r="F6" s="13">
        <f>HLOOKUP($B$2,'Tabell 2.2'!$D$2:$S$153,W69,FALSE)</f>
        <v>-417.83014449551519</v>
      </c>
      <c r="G6" s="13">
        <f>HLOOKUP($B$2,'Tabell 2.2'!$D$2:$S$153,W85,FALSE)</f>
        <v>3578.2571067989538</v>
      </c>
      <c r="H6" s="13">
        <f>HLOOKUP($B$2,'Tabell 2.2'!$D$2:$S$153,W101,FALSE)</f>
        <v>-6363.3909869802128</v>
      </c>
      <c r="I6" s="13">
        <f>HLOOKUP($B$2,'Tabell 2.2'!$D$2:$S$153,W117,FALSE)</f>
        <v>-7870.7017757843923</v>
      </c>
      <c r="J6" s="13">
        <v>0</v>
      </c>
      <c r="K6" s="1"/>
      <c r="L6" s="7"/>
      <c r="M6" s="7"/>
      <c r="N6" s="1"/>
      <c r="O6" s="8"/>
      <c r="P6" s="8"/>
      <c r="Q6" s="8"/>
      <c r="R6" s="8"/>
      <c r="S6" s="8"/>
      <c r="T6" s="8"/>
      <c r="U6" s="8"/>
      <c r="W6" s="2">
        <v>5</v>
      </c>
      <c r="X6" s="8"/>
      <c r="Y6" s="8"/>
      <c r="Z6" s="8"/>
      <c r="AA6" s="8"/>
    </row>
    <row r="7" spans="1:27" x14ac:dyDescent="0.35">
      <c r="A7" s="14" t="str">
        <f>'Tabell 2.2'!A7</f>
        <v>Effekt av oppdaterte regnskapsandeler</v>
      </c>
      <c r="B7" s="14">
        <f>HLOOKUP($B$2,'Tabell 2.2'!$D$2:$S$153,W7,FALSE)</f>
        <v>-2458.4777812000339</v>
      </c>
      <c r="C7" s="14">
        <f>HLOOKUP($B$2,'Tabell 2.2'!$D$2:$S$153,W25,FALSE)</f>
        <v>0</v>
      </c>
      <c r="D7" s="14"/>
      <c r="E7" s="14">
        <f>HLOOKUP($B$2,'Tabell 2.2'!$D$2:$S$153,W54,FALSE)</f>
        <v>486.85427072839434</v>
      </c>
      <c r="F7" s="14">
        <f>HLOOKUP($B$2,'Tabell 2.2'!$D$2:$S$153,W70,FALSE)</f>
        <v>0</v>
      </c>
      <c r="G7" s="14">
        <f>HLOOKUP($B$2,'Tabell 2.2'!$D$2:$S$153,W86,FALSE)</f>
        <v>0</v>
      </c>
      <c r="H7" s="14">
        <f>HLOOKUP($B$2,'Tabell 2.2'!$D$2:$S$153,W102,FALSE)</f>
        <v>0</v>
      </c>
      <c r="I7" s="14">
        <f>HLOOKUP($B$2,'Tabell 2.2'!$D$2:$S$153,W118,FALSE)</f>
        <v>-2945.332051928428</v>
      </c>
      <c r="J7" s="14">
        <v>0</v>
      </c>
      <c r="K7" s="1"/>
      <c r="L7" s="7"/>
      <c r="M7" s="7"/>
      <c r="N7" s="1"/>
      <c r="O7" s="8"/>
      <c r="P7" s="8"/>
      <c r="Q7" s="8"/>
      <c r="R7" s="8"/>
      <c r="S7" s="8"/>
      <c r="T7" s="8"/>
      <c r="U7" s="8"/>
      <c r="W7" s="2">
        <v>6</v>
      </c>
      <c r="X7" s="8"/>
      <c r="Y7" s="8"/>
      <c r="Z7" s="8"/>
      <c r="AA7" s="8"/>
    </row>
    <row r="8" spans="1:27" x14ac:dyDescent="0.35">
      <c r="A8" s="15" t="str">
        <f>'Tabell 2.2'!A8</f>
        <v>Effekt av endringer i fordelingssystemet</v>
      </c>
      <c r="B8" s="15">
        <f>HLOOKUP($B$2,'Tabell 2.2'!$D$2:$S$153,W8,FALSE)</f>
        <v>-9173.2262117479804</v>
      </c>
      <c r="C8" s="15">
        <f>HLOOKUP($B$2,'Tabell 2.2'!$D$2:$S$153,W26,FALSE)</f>
        <v>0</v>
      </c>
      <c r="D8" s="15"/>
      <c r="E8" s="15">
        <f>HLOOKUP($B$2,'Tabell 2.2'!$D$2:$S$153,W55,FALSE)</f>
        <v>0</v>
      </c>
      <c r="F8" s="15">
        <f>HLOOKUP($B$2,'Tabell 2.2'!$D$2:$S$153,W71,FALSE)</f>
        <v>0</v>
      </c>
      <c r="G8" s="15">
        <f>HLOOKUP($B$2,'Tabell 2.2'!$D$2:$S$153,W87,FALSE)</f>
        <v>0</v>
      </c>
      <c r="H8" s="15">
        <f>HLOOKUP($B$2,'Tabell 2.2'!$D$2:$S$153,W103,FALSE)</f>
        <v>3029.4500413848764</v>
      </c>
      <c r="I8" s="15">
        <f>HLOOKUP($B$2,'Tabell 2.2'!$D$2:$S$153,W119,FALSE)</f>
        <v>-12202.676253132857</v>
      </c>
      <c r="J8" s="15">
        <v>0</v>
      </c>
      <c r="K8" s="1"/>
      <c r="L8" s="7"/>
      <c r="M8" s="7"/>
      <c r="N8" s="7"/>
      <c r="O8" s="8"/>
      <c r="P8" s="8"/>
      <c r="Q8" s="8"/>
      <c r="R8" s="8"/>
      <c r="S8" s="8"/>
      <c r="T8" s="8"/>
      <c r="U8" s="8"/>
      <c r="W8" s="2">
        <v>7</v>
      </c>
      <c r="X8" s="8"/>
      <c r="Y8" s="8"/>
      <c r="Z8" s="8"/>
      <c r="AA8" s="8"/>
    </row>
    <row r="9" spans="1:27" x14ac:dyDescent="0.35">
      <c r="A9" s="16" t="str">
        <f>'Tabell 2.2'!A9</f>
        <v>Reelle endringer</v>
      </c>
      <c r="B9" s="16">
        <f>HLOOKUP($B$2,'Tabell 2.2'!$D$2:$S$153,W9,FALSE)</f>
        <v>-272974.97519757983</v>
      </c>
      <c r="C9" s="16">
        <f>HLOOKUP($B$2,'Tabell 2.2'!$D$2:$S$153,W27,FALSE)</f>
        <v>5257.0000406028366</v>
      </c>
      <c r="D9" s="16">
        <f>HLOOKUP($B$2,'Tabell 2.2'!$D$2:$S$153,W40,FALSE)</f>
        <v>-250119.82426750573</v>
      </c>
      <c r="E9" s="16">
        <f>HLOOKUP($B$2,'Tabell 2.2'!$D$2:$S$153,W56,FALSE)</f>
        <v>-9793.8632143477789</v>
      </c>
      <c r="F9" s="16">
        <f>HLOOKUP($B$2,'Tabell 2.2'!$D$2:$S$153,W72,FALSE)</f>
        <v>6384.7812850763185</v>
      </c>
      <c r="G9" s="16">
        <f>HLOOKUP($B$2,'Tabell 2.2'!$D$2:$S$153,W88,FALSE)</f>
        <v>11547.329734568817</v>
      </c>
      <c r="H9" s="16">
        <f>HLOOKUP($B$2,'Tabell 2.2'!$D$2:$S$153,W104,FALSE)</f>
        <v>-64637.37406123634</v>
      </c>
      <c r="I9" s="16">
        <f>HLOOKUP($B$2,'Tabell 2.2'!$D$2:$S$153,W120,FALSE)</f>
        <v>28386.97528526203</v>
      </c>
      <c r="J9" s="16">
        <f>J15</f>
        <v>0</v>
      </c>
      <c r="K9" s="1"/>
      <c r="L9" s="7"/>
      <c r="M9" s="7"/>
      <c r="N9" s="7"/>
      <c r="O9" s="8"/>
      <c r="P9" s="8"/>
      <c r="Q9" s="8"/>
      <c r="R9" s="8"/>
      <c r="S9" s="8"/>
      <c r="T9" s="8"/>
      <c r="U9" s="8"/>
      <c r="W9" s="2">
        <v>8</v>
      </c>
      <c r="X9" s="8"/>
      <c r="Y9" s="8"/>
      <c r="Z9" s="8"/>
      <c r="AA9" s="8"/>
    </row>
    <row r="10" spans="1:27" x14ac:dyDescent="0.35">
      <c r="A10" s="14" t="str">
        <f>'Tabell 2.2'!A10</f>
        <v xml:space="preserve"> - herav nye tiltak</v>
      </c>
      <c r="B10" s="14">
        <f>HLOOKUP($B$2,'Tabell 2.2'!$D$2:$S$153,W10,FALSE)</f>
        <v>29254.662510623108</v>
      </c>
      <c r="C10" s="14">
        <f>HLOOKUP($B$2,'Tabell 2.2'!$D$2:$S$153,W28,FALSE)</f>
        <v>0</v>
      </c>
      <c r="D10" s="14">
        <f>HLOOKUP($B$2,'Tabell 2.2'!$D$2:$S$153,W41,FALSE)</f>
        <v>601.30438067280386</v>
      </c>
      <c r="E10" s="14">
        <f>HLOOKUP($B$2,'Tabell 2.2'!$D$2:$S$153,W57,FALSE)</f>
        <v>0</v>
      </c>
      <c r="F10" s="14">
        <f>HLOOKUP($B$2,'Tabell 2.2'!$D$2:$S$153,W73,FALSE)</f>
        <v>2295.5498329506886</v>
      </c>
      <c r="G10" s="14">
        <f>HLOOKUP($B$2,'Tabell 2.2'!$D$2:$S$153,W89,FALSE)</f>
        <v>10088.599193182061</v>
      </c>
      <c r="H10" s="14">
        <f>HLOOKUP($B$2,'Tabell 2.2'!$D$2:$S$153,W105,FALSE)</f>
        <v>0</v>
      </c>
      <c r="I10" s="14">
        <f>HLOOKUP($B$2,'Tabell 2.2'!$D$2:$S$153,W121,FALSE)</f>
        <v>16269.209103817553</v>
      </c>
      <c r="J10" s="14">
        <v>0</v>
      </c>
      <c r="K10" s="1"/>
      <c r="L10" s="7"/>
      <c r="M10" s="7"/>
      <c r="N10" s="7"/>
      <c r="O10" s="8"/>
      <c r="P10" s="8"/>
      <c r="Q10" s="8"/>
      <c r="R10" s="8"/>
      <c r="S10" s="8"/>
      <c r="T10" s="8"/>
      <c r="U10" s="8"/>
      <c r="W10" s="2">
        <v>9</v>
      </c>
      <c r="X10" s="8"/>
      <c r="Y10" s="8"/>
      <c r="Z10" s="8"/>
      <c r="AA10" s="8"/>
    </row>
    <row r="11" spans="1:27" x14ac:dyDescent="0.35">
      <c r="A11" s="14" t="str">
        <f>'Tabell 2.2'!A11</f>
        <v xml:space="preserve"> - herav andre tekniske justeringer</v>
      </c>
      <c r="B11" s="14">
        <f>HLOOKUP($B$2,'Tabell 2.2'!$D$2:$S$153,W11,FALSE)</f>
        <v>-249307.89681836346</v>
      </c>
      <c r="C11" s="14">
        <f>HLOOKUP($B$2,'Tabell 2.2'!$D$2:$S$153,W29,FALSE)</f>
        <v>6944.2978980734642</v>
      </c>
      <c r="D11" s="14">
        <f>HLOOKUP($B$2,'Tabell 2.2'!$D$2:$S$153,W42,FALSE)</f>
        <v>-234184.27381620611</v>
      </c>
      <c r="E11" s="14">
        <f>HLOOKUP($B$2,'Tabell 2.2'!$D$2:$S$153,W58,FALSE)</f>
        <v>-4581.9089836343537</v>
      </c>
      <c r="F11" s="14">
        <f>HLOOKUP($B$2,'Tabell 2.2'!$D$2:$S$153,W74,FALSE)</f>
        <v>6466.3473181170948</v>
      </c>
      <c r="G11" s="14">
        <f>HLOOKUP($B$2,'Tabell 2.2'!$D$2:$S$153,W90,FALSE)</f>
        <v>21802.320057705074</v>
      </c>
      <c r="H11" s="14">
        <f>HLOOKUP($B$2,'Tabell 2.2'!$D$2:$S$153,W106,FALSE)</f>
        <v>-57872.445473863118</v>
      </c>
      <c r="I11" s="14">
        <f>HLOOKUP($B$2,'Tabell 2.2'!$D$2:$S$153,W122,FALSE)</f>
        <v>12117.766181444475</v>
      </c>
      <c r="J11" s="14">
        <f>HLOOKUP($B$2,'Tabell 2.2'!$D$2:$S$153,W135,FALSE)</f>
        <v>0</v>
      </c>
      <c r="K11" s="1"/>
      <c r="L11" s="7"/>
      <c r="M11" s="7"/>
      <c r="N11" s="7"/>
      <c r="O11" s="8"/>
      <c r="P11" s="8"/>
      <c r="Q11" s="8"/>
      <c r="R11" s="8"/>
      <c r="S11" s="8"/>
      <c r="T11" s="8"/>
      <c r="U11" s="8"/>
      <c r="W11" s="2">
        <v>10</v>
      </c>
      <c r="X11" s="8"/>
      <c r="Y11" s="8"/>
      <c r="Z11" s="8"/>
      <c r="AA11" s="8"/>
    </row>
    <row r="12" spans="1:27" x14ac:dyDescent="0.35">
      <c r="A12" s="14" t="str">
        <f>'Tabell 2.2'!A12</f>
        <v xml:space="preserve"> - herav endring i løpende pensjonsutgifter</v>
      </c>
      <c r="B12" s="14">
        <f>HLOOKUP($B$2,'Tabell 2.2'!$D$2:$S$153,W12,FALSE)</f>
        <v>-11092.725282886684</v>
      </c>
      <c r="C12" s="14">
        <f>HLOOKUP($B$2,'Tabell 2.2'!$D$2:$S$153,W30,FALSE)</f>
        <v>-190.55290142410087</v>
      </c>
      <c r="D12" s="14">
        <f>HLOOKUP($B$2,'Tabell 2.2'!$D$2:$S$153,W43,FALSE)</f>
        <v>-2838.7531019358485</v>
      </c>
      <c r="E12" s="14">
        <f>HLOOKUP($B$2,'Tabell 2.2'!$D$2:$S$153,W59,FALSE)</f>
        <v>-1236.7557012131938</v>
      </c>
      <c r="F12" s="14">
        <f>HLOOKUP($B$2,'Tabell 2.2'!$D$2:$S$153,W75,FALSE)</f>
        <v>-587.97298864189793</v>
      </c>
      <c r="G12" s="14">
        <f>HLOOKUP($B$2,'Tabell 2.2'!$D$2:$S$153,W91,FALSE)</f>
        <v>-4754.0662205793087</v>
      </c>
      <c r="H12" s="14">
        <f>HLOOKUP($B$2,'Tabell 2.2'!$D$2:$S$153,W107,FALSE)</f>
        <v>-1484.6243690923343</v>
      </c>
      <c r="I12" s="14">
        <f>HLOOKUP($B$2,'Tabell 2.2'!$D$2:$S$153,W123,FALSE)</f>
        <v>0</v>
      </c>
      <c r="J12" s="14">
        <v>0</v>
      </c>
      <c r="K12" s="1"/>
      <c r="L12" s="7"/>
      <c r="M12" s="7"/>
      <c r="N12" s="7"/>
      <c r="O12" s="8"/>
      <c r="P12" s="8"/>
      <c r="Q12" s="8"/>
      <c r="R12" s="8"/>
      <c r="S12" s="8"/>
      <c r="T12" s="8"/>
      <c r="U12" s="8"/>
      <c r="W12" s="2">
        <v>11</v>
      </c>
      <c r="X12" s="8"/>
      <c r="Y12" s="8"/>
      <c r="Z12" s="8"/>
      <c r="AA12" s="8"/>
    </row>
    <row r="13" spans="1:27" x14ac:dyDescent="0.35">
      <c r="A13" s="14" t="str">
        <f>'Tabell 2.2'!A13</f>
        <v xml:space="preserve"> - herav innsparingstiltak</v>
      </c>
      <c r="B13" s="14">
        <f>HLOOKUP($B$2,'Tabell 2.2'!$D$2:$S$153,W13,FALSE)</f>
        <v>-3351.3384780849638</v>
      </c>
      <c r="C13" s="14">
        <f>HLOOKUP($B$2,'Tabell 2.2'!$D$2:$S$153,W31,FALSE)</f>
        <v>-1496.7449560465266</v>
      </c>
      <c r="D13" s="14">
        <f>HLOOKUP($B$2,'Tabell 2.2'!$D$2:$S$153,W44,FALSE)</f>
        <v>0</v>
      </c>
      <c r="E13" s="14">
        <f>HLOOKUP($B$2,'Tabell 2.2'!$D$2:$S$153,W60,FALSE)</f>
        <v>0</v>
      </c>
      <c r="F13" s="14">
        <f>HLOOKUP($B$2,'Tabell 2.2'!$D$2:$S$153,W76,FALSE)</f>
        <v>0</v>
      </c>
      <c r="G13" s="14">
        <f>HLOOKUP($B$2,'Tabell 2.2'!$D$2:$S$153,W92,FALSE)</f>
        <v>-1318.7711363636681</v>
      </c>
      <c r="H13" s="14">
        <f>HLOOKUP($B$2,'Tabell 2.2'!$D$2:$S$153,W108,FALSE)</f>
        <v>-535.82238567476884</v>
      </c>
      <c r="I13" s="14">
        <f>HLOOKUP($B$2,'Tabell 2.2'!$D$2:$S$153,W124,FALSE)</f>
        <v>0</v>
      </c>
      <c r="J13" s="14">
        <v>0</v>
      </c>
      <c r="K13" s="1"/>
      <c r="L13" s="7"/>
      <c r="M13" s="7"/>
      <c r="N13" s="7"/>
      <c r="O13" s="8"/>
      <c r="P13" s="8"/>
      <c r="Q13" s="8"/>
      <c r="R13" s="8"/>
      <c r="S13" s="8"/>
      <c r="T13" s="8"/>
      <c r="U13" s="8"/>
      <c r="W13" s="2">
        <v>12</v>
      </c>
      <c r="X13" s="8"/>
      <c r="Y13" s="8"/>
      <c r="Z13" s="8"/>
      <c r="AA13" s="8"/>
    </row>
    <row r="14" spans="1:27" x14ac:dyDescent="0.35">
      <c r="A14" s="14" t="str">
        <f>'Tabell 2.2'!A14</f>
        <v xml:space="preserve"> - herav uspesifiserte rammeendringer</v>
      </c>
      <c r="B14" s="14">
        <f>HLOOKUP($B$2,'Tabell 2.2'!$D$2:$S$153,W14,FALSE)</f>
        <v>-38477.677128867843</v>
      </c>
      <c r="C14" s="14">
        <f>HLOOKUP($B$2,'Tabell 2.2'!$D$2:$S$153,W32,FALSE)</f>
        <v>0</v>
      </c>
      <c r="D14" s="14">
        <f>HLOOKUP($B$2,'Tabell 2.2'!$D$2:$S$153,W45,FALSE)</f>
        <v>-13698.101730036584</v>
      </c>
      <c r="E14" s="14">
        <f>HLOOKUP($B$2,'Tabell 2.2'!$D$2:$S$153,W61,FALSE)</f>
        <v>-3975.1985295002314</v>
      </c>
      <c r="F14" s="14">
        <f>HLOOKUP($B$2,'Tabell 2.2'!$D$2:$S$153,W77,FALSE)</f>
        <v>-1789.1428773495672</v>
      </c>
      <c r="G14" s="14">
        <f>HLOOKUP($B$2,'Tabell 2.2'!$D$2:$S$153,W93,FALSE)</f>
        <v>-14270.752159375343</v>
      </c>
      <c r="H14" s="14">
        <f>HLOOKUP($B$2,'Tabell 2.2'!$D$2:$S$153,W109,FALSE)</f>
        <v>-4744.4818326061159</v>
      </c>
      <c r="I14" s="14">
        <f>HLOOKUP($B$2,'Tabell 2.2'!$D$2:$S$153,W125,FALSE)</f>
        <v>0</v>
      </c>
      <c r="J14" s="14">
        <v>0</v>
      </c>
      <c r="K14" s="1"/>
      <c r="L14" s="7"/>
      <c r="M14" s="7"/>
      <c r="N14" s="7"/>
      <c r="O14" s="8"/>
      <c r="P14" s="8"/>
      <c r="Q14" s="8"/>
      <c r="R14" s="8"/>
      <c r="S14" s="8"/>
      <c r="T14" s="8"/>
      <c r="U14" s="8"/>
      <c r="W14" s="2">
        <v>13</v>
      </c>
      <c r="X14" s="8"/>
      <c r="Y14" s="8"/>
      <c r="Z14" s="8"/>
      <c r="AA14" s="8"/>
    </row>
    <row r="15" spans="1:27" x14ac:dyDescent="0.35">
      <c r="A15" s="355" t="str">
        <f>'Tabell 2.2'!A15</f>
        <v>Vridningseffekter knyttet til endringer i særskilte tildelinger</v>
      </c>
      <c r="B15" s="354">
        <f>HLOOKUP($B$2,'Tabell 2.2'!$D$2:$S$153,W15,FALSE)</f>
        <v>25079.429038774928</v>
      </c>
      <c r="C15" s="355">
        <f>HLOOKUP($B$2,'Tabell 2.2'!$D$2:$S$153,W33,FALSE)</f>
        <v>34.426882159161323</v>
      </c>
      <c r="D15" s="355">
        <f>HLOOKUP($B$2,'Tabell 2.2'!$D$2:$S$153,W46,FALSE)</f>
        <v>17986.226497493917</v>
      </c>
      <c r="E15" s="355">
        <f>HLOOKUP($B$2,'Tabell 2.2'!$D$2:$S$153,W62,FALSE)</f>
        <v>9.9156699679442681</v>
      </c>
      <c r="F15" s="355">
        <f>HLOOKUP($B$2,'Tabell 2.2'!$D$2:$S$153,W78,FALSE)</f>
        <v>4006.2148787813348</v>
      </c>
      <c r="G15" s="355">
        <f>HLOOKUP($B$2,'Tabell 2.2'!$D$2:$S$153,W94,FALSE)</f>
        <v>-3042.2180462611141</v>
      </c>
      <c r="H15" s="355">
        <f>HLOOKUP($B$2,'Tabell 2.2'!$D$2:$S$153,W110,FALSE)</f>
        <v>6804.8784766194876</v>
      </c>
      <c r="I15" s="355">
        <f>HLOOKUP($B$2,'Tabell 2.2'!$D$2:$S$153,W126,FALSE)</f>
        <v>-720.01531998580322</v>
      </c>
      <c r="J15" s="355">
        <v>0</v>
      </c>
      <c r="K15" s="1"/>
      <c r="L15" s="7"/>
      <c r="M15" s="7"/>
      <c r="N15" s="7"/>
      <c r="O15" s="8"/>
      <c r="P15" s="8"/>
      <c r="Q15" s="8"/>
      <c r="R15" s="8"/>
      <c r="S15" s="8"/>
      <c r="T15" s="8"/>
      <c r="U15" s="8"/>
      <c r="W15" s="2">
        <v>14</v>
      </c>
      <c r="X15" s="8"/>
      <c r="Y15" s="8"/>
      <c r="Z15" s="8"/>
      <c r="AA15" s="8"/>
    </row>
    <row r="16" spans="1:27" x14ac:dyDescent="0.35">
      <c r="A16" s="16" t="str">
        <f>'Tabell 2.2'!A16</f>
        <v>Kompensasjon for forventet lønns- og prisutvikling</v>
      </c>
      <c r="B16" s="16">
        <f>HLOOKUP($B$2,'Tabell 2.2'!$D$2:$S$153,W16,FALSE)</f>
        <v>80818.434545217329</v>
      </c>
      <c r="C16" s="16">
        <f>HLOOKUP($B$2,'Tabell 2.2'!$D$2:$S$153,W34,FALSE)</f>
        <v>1323.4712428918124</v>
      </c>
      <c r="D16" s="16">
        <f>HLOOKUP($B$2,'Tabell 2.2'!$D$2:$S$153,W47,FALSE)</f>
        <v>17140.668284615906</v>
      </c>
      <c r="E16" s="16">
        <f>HLOOKUP($B$2,'Tabell 2.2'!$D$2:$S$153,W63,FALSE)</f>
        <v>8719.5325199436975</v>
      </c>
      <c r="F16" s="16">
        <f>HLOOKUP($B$2,'Tabell 2.2'!$D$2:$S$153,W79,FALSE)</f>
        <v>3301.7101480516021</v>
      </c>
      <c r="G16" s="16">
        <f>HLOOKUP($B$2,'Tabell 2.2'!$D$2:$S$153,W95,FALSE)</f>
        <v>33013.277921661233</v>
      </c>
      <c r="H16" s="16">
        <f>HLOOKUP($B$2,'Tabell 2.2'!$D$2:$S$153,W111,FALSE)</f>
        <v>9637.0653708040754</v>
      </c>
      <c r="I16" s="16">
        <f>HLOOKUP($B$2,'Tabell 2.2'!$D$2:$S$153,W127,FALSE)</f>
        <v>7682.7090572490088</v>
      </c>
      <c r="J16" s="16">
        <v>0</v>
      </c>
      <c r="K16" s="1"/>
      <c r="L16" s="7"/>
      <c r="M16" s="7"/>
      <c r="N16" s="7"/>
      <c r="O16" s="8"/>
      <c r="P16" s="8"/>
      <c r="Q16" s="8"/>
      <c r="R16" s="8"/>
      <c r="S16" s="8"/>
      <c r="T16" s="8"/>
      <c r="U16" s="8"/>
      <c r="W16" s="2">
        <v>15</v>
      </c>
      <c r="X16" s="8"/>
      <c r="Y16" s="8"/>
      <c r="Z16" s="8"/>
      <c r="AA16" s="8"/>
    </row>
    <row r="17" spans="1:28" x14ac:dyDescent="0.35">
      <c r="A17" s="14" t="str">
        <f>'Tabell 2.2'!A17</f>
        <v xml:space="preserve"> - herav generell lønns- og priskompensasjon</v>
      </c>
      <c r="B17" s="14">
        <f>HLOOKUP($B$2,'Tabell 2.2'!$D$2:$S$153,W17,FALSE)</f>
        <v>80818.434545217329</v>
      </c>
      <c r="C17" s="14">
        <f>HLOOKUP($B$2,'Tabell 2.2'!$D$2:$S$153,W35,FALSE)</f>
        <v>1323.4712428918124</v>
      </c>
      <c r="D17" s="14">
        <f>HLOOKUP($B$2,'Tabell 2.2'!$D$2:$S$153,W48,FALSE)</f>
        <v>17140.668284615906</v>
      </c>
      <c r="E17" s="14">
        <f>HLOOKUP($B$2,'Tabell 2.2'!$D$2:$S$153,W64,FALSE)</f>
        <v>8719.5325199436975</v>
      </c>
      <c r="F17" s="14">
        <f>HLOOKUP($B$2,'Tabell 2.2'!$D$2:$S$153,W80,FALSE)</f>
        <v>3301.7101480516021</v>
      </c>
      <c r="G17" s="14">
        <f>HLOOKUP($B$2,'Tabell 2.2'!$D$2:$S$153,W96,FALSE)</f>
        <v>33013.277921661233</v>
      </c>
      <c r="H17" s="14">
        <f>HLOOKUP($B$2,'Tabell 2.2'!$D$2:$S$153,W112,FALSE)</f>
        <v>9637.0653708040754</v>
      </c>
      <c r="I17" s="14">
        <f>HLOOKUP($B$2,'Tabell 2.2'!$D$2:$S$153,W128,FALSE)</f>
        <v>7682.7090572490088</v>
      </c>
      <c r="J17" s="14">
        <v>0</v>
      </c>
      <c r="K17" s="1"/>
      <c r="L17" s="7"/>
      <c r="M17" s="7"/>
      <c r="N17" s="7"/>
      <c r="O17" s="8"/>
      <c r="P17" s="8"/>
      <c r="Q17" s="8"/>
      <c r="R17" s="8"/>
      <c r="S17" s="8"/>
      <c r="T17" s="8"/>
      <c r="U17" s="8"/>
      <c r="W17" s="2">
        <v>16</v>
      </c>
      <c r="X17" s="8"/>
      <c r="Y17" s="8"/>
      <c r="Z17" s="8"/>
      <c r="AA17" s="8"/>
    </row>
    <row r="18" spans="1:28" x14ac:dyDescent="0.35">
      <c r="A18" s="223" t="str">
        <f>'Tabell 2.2'!A18</f>
        <v>Bydelsfordelt budsjett 2026</v>
      </c>
      <c r="B18" s="224">
        <f>HLOOKUP($B$2,'Tabell 2.2'!$D$2:$S$153,W20,FALSE)</f>
        <v>2535506</v>
      </c>
      <c r="C18" s="225">
        <f>HLOOKUP($B$2,'Tabell 2.2'!$D$2:$S$153,W36,FALSE)</f>
        <v>41338.795844447261</v>
      </c>
      <c r="D18" s="226">
        <f>HLOOKUP($B$2,'Tabell 2.2'!$D$2:$S$153,W49,FALSE)</f>
        <v>581131.4612831925</v>
      </c>
      <c r="E18" s="227">
        <f>HLOOKUP($B$2,'Tabell 2.2'!$D$2:$S$153,W65,FALSE)</f>
        <v>251762.77747157318</v>
      </c>
      <c r="F18" s="227">
        <f>HLOOKUP($B$2,'Tabell 2.2'!$D$2:$S$153,W81,FALSE)</f>
        <v>135806.85119203397</v>
      </c>
      <c r="G18" s="228">
        <f>HLOOKUP($B$2,'Tabell 2.2'!$D$2:$S$153,W97,FALSE)</f>
        <v>980500.2860706416</v>
      </c>
      <c r="H18" s="229">
        <f>HLOOKUP($B$2,'Tabell 2.2'!$D$2:$S$153,W113,FALSE)</f>
        <v>272491.92602650501</v>
      </c>
      <c r="I18" s="229">
        <f>HLOOKUP($B$2,'Tabell 2.2'!$D$2:$S$153,W129,FALSE)</f>
        <v>272473.87734538381</v>
      </c>
      <c r="J18" s="351">
        <f>HLOOKUP($B$2,'Tabell 2.2'!$D$2:$S$153,W136,FALSE)</f>
        <v>0</v>
      </c>
      <c r="K18" s="1"/>
      <c r="L18" s="1"/>
      <c r="M18" s="1"/>
      <c r="N18" s="7"/>
      <c r="O18" s="8"/>
      <c r="P18" s="8"/>
      <c r="Q18" s="8"/>
      <c r="R18" s="8"/>
      <c r="S18" s="8"/>
      <c r="T18" s="8"/>
      <c r="U18" s="8"/>
      <c r="W18" s="2">
        <v>17</v>
      </c>
      <c r="X18" s="8"/>
      <c r="Y18" s="8"/>
      <c r="Z18" s="8"/>
      <c r="AA18" s="8"/>
    </row>
    <row r="19" spans="1:28" x14ac:dyDescent="0.35">
      <c r="A19" s="8"/>
      <c r="B19" s="7"/>
      <c r="C19" s="1"/>
      <c r="D19" s="1"/>
      <c r="E19" s="1"/>
      <c r="F19" s="1"/>
      <c r="G19" s="9"/>
      <c r="H19" s="1"/>
      <c r="I19" s="10"/>
      <c r="J19" s="10"/>
      <c r="K19" s="10"/>
      <c r="L19" s="1"/>
      <c r="M19" s="1"/>
      <c r="N19" s="1"/>
      <c r="O19" s="7"/>
      <c r="P19" s="8"/>
      <c r="Q19" s="8"/>
      <c r="R19" s="8"/>
      <c r="S19" s="8"/>
      <c r="T19" s="8"/>
      <c r="U19" s="8"/>
      <c r="W19" s="2">
        <v>18</v>
      </c>
      <c r="X19" s="8"/>
      <c r="Y19" s="8"/>
      <c r="Z19" s="8"/>
      <c r="AA19" s="8"/>
      <c r="AB19" s="8"/>
    </row>
    <row r="20" spans="1:28" x14ac:dyDescent="0.35">
      <c r="A20" s="7"/>
      <c r="B20" s="7"/>
      <c r="C20" s="1"/>
      <c r="D20" s="7"/>
      <c r="E20" s="1"/>
      <c r="F20" s="1"/>
      <c r="G20" s="9"/>
      <c r="H20" s="1"/>
      <c r="I20" s="10"/>
      <c r="J20" s="10"/>
      <c r="K20" s="10"/>
      <c r="L20" s="1"/>
      <c r="M20" s="1"/>
      <c r="N20" s="1"/>
      <c r="O20" s="1"/>
      <c r="V20" s="8"/>
      <c r="W20" s="2">
        <v>19</v>
      </c>
      <c r="X20" s="8"/>
      <c r="Y20" s="8"/>
      <c r="Z20" s="8"/>
      <c r="AA20" s="8"/>
      <c r="AB20" s="8"/>
    </row>
    <row r="21" spans="1:28" ht="15" customHeight="1" x14ac:dyDescent="0.35">
      <c r="A21" s="7"/>
      <c r="B21" s="7"/>
      <c r="C21" s="1"/>
      <c r="D21" s="1"/>
      <c r="E21" s="1"/>
      <c r="F21" s="1"/>
      <c r="G21" s="9"/>
      <c r="H21" s="1"/>
      <c r="I21" s="10"/>
      <c r="J21" s="10"/>
      <c r="K21" s="10"/>
      <c r="L21" s="1"/>
      <c r="M21" s="1"/>
      <c r="N21" s="1"/>
      <c r="O21" s="1"/>
      <c r="W21" s="2">
        <v>20</v>
      </c>
      <c r="X21" s="8"/>
      <c r="Y21" s="8"/>
      <c r="Z21" s="8"/>
      <c r="AA21" s="8"/>
      <c r="AB21" s="8"/>
    </row>
    <row r="22" spans="1:28" x14ac:dyDescent="0.35">
      <c r="A22" s="7"/>
      <c r="B22" s="7"/>
      <c r="C22" s="7"/>
      <c r="D22" s="7"/>
      <c r="E22" s="7"/>
      <c r="F22" s="7"/>
      <c r="G22" s="7"/>
      <c r="H22" s="7"/>
      <c r="I22" s="7"/>
      <c r="J22" s="7"/>
      <c r="K22" s="7"/>
      <c r="L22" s="7"/>
      <c r="M22" s="1"/>
      <c r="N22" s="1"/>
      <c r="O22" s="1"/>
      <c r="W22" s="2">
        <v>21</v>
      </c>
    </row>
    <row r="23" spans="1:28" x14ac:dyDescent="0.35">
      <c r="A23" s="7"/>
      <c r="B23" s="7"/>
      <c r="C23" s="7"/>
      <c r="D23" s="7"/>
      <c r="E23" s="7"/>
      <c r="F23" s="7"/>
      <c r="G23" s="7"/>
      <c r="H23" s="7"/>
      <c r="I23" s="7"/>
      <c r="J23" s="7"/>
      <c r="K23" s="7"/>
      <c r="L23" s="7"/>
      <c r="M23" s="1"/>
      <c r="N23" s="1"/>
      <c r="O23" s="1"/>
      <c r="W23" s="2">
        <v>22</v>
      </c>
    </row>
    <row r="24" spans="1:28" x14ac:dyDescent="0.35">
      <c r="A24" s="7"/>
      <c r="B24" s="7"/>
      <c r="C24" s="7"/>
      <c r="D24" s="7"/>
      <c r="E24" s="7"/>
      <c r="F24" s="7"/>
      <c r="G24" s="7"/>
      <c r="H24" s="7"/>
      <c r="I24" s="7"/>
      <c r="J24" s="7"/>
      <c r="K24" s="7"/>
      <c r="L24" s="1"/>
      <c r="M24" s="1"/>
      <c r="N24" s="1"/>
      <c r="O24" s="1"/>
      <c r="W24" s="2">
        <v>23</v>
      </c>
    </row>
    <row r="25" spans="1:28" x14ac:dyDescent="0.35">
      <c r="A25" s="7"/>
      <c r="B25" s="7"/>
      <c r="C25" s="7"/>
      <c r="D25" s="7"/>
      <c r="E25" s="7"/>
      <c r="F25" s="7"/>
      <c r="G25" s="7"/>
      <c r="H25" s="7"/>
      <c r="I25" s="7"/>
      <c r="J25" s="7"/>
      <c r="K25" s="7"/>
      <c r="L25" s="1"/>
      <c r="M25" s="1"/>
      <c r="N25" s="1"/>
      <c r="O25" s="1"/>
      <c r="W25" s="2">
        <v>24</v>
      </c>
    </row>
    <row r="26" spans="1:28" x14ac:dyDescent="0.35">
      <c r="A26" s="7"/>
      <c r="B26" s="7"/>
      <c r="C26" s="7"/>
      <c r="D26" s="7"/>
      <c r="E26" s="7"/>
      <c r="F26" s="7"/>
      <c r="G26" s="7"/>
      <c r="H26" s="7"/>
      <c r="I26" s="7"/>
      <c r="J26" s="7"/>
      <c r="K26" s="7"/>
      <c r="L26" s="1"/>
      <c r="M26" s="1"/>
      <c r="N26" s="1"/>
      <c r="O26" s="1"/>
      <c r="W26" s="2">
        <v>25</v>
      </c>
    </row>
    <row r="27" spans="1:28" x14ac:dyDescent="0.35">
      <c r="A27" s="7"/>
      <c r="B27" s="7"/>
      <c r="C27" s="7"/>
      <c r="D27" s="7"/>
      <c r="E27" s="7"/>
      <c r="F27" s="7"/>
      <c r="G27" s="7"/>
      <c r="H27" s="7"/>
      <c r="I27" s="7"/>
      <c r="J27" s="7"/>
      <c r="K27" s="7"/>
      <c r="L27" s="1"/>
      <c r="M27" s="1"/>
      <c r="N27" s="1"/>
      <c r="O27" s="1"/>
      <c r="W27" s="2">
        <v>26</v>
      </c>
    </row>
    <row r="28" spans="1:28" x14ac:dyDescent="0.35">
      <c r="A28" s="7"/>
      <c r="B28" s="7"/>
      <c r="C28" s="7"/>
      <c r="D28" s="7"/>
      <c r="E28" s="7"/>
      <c r="F28" s="7"/>
      <c r="G28" s="7"/>
      <c r="H28" s="7"/>
      <c r="I28" s="7"/>
      <c r="J28" s="7"/>
      <c r="K28" s="10"/>
      <c r="L28" s="1"/>
      <c r="M28" s="1"/>
      <c r="N28" s="1"/>
      <c r="O28" s="1"/>
      <c r="W28" s="2">
        <v>27</v>
      </c>
    </row>
    <row r="29" spans="1:28" x14ac:dyDescent="0.35">
      <c r="A29" s="7"/>
      <c r="B29" s="7"/>
      <c r="C29" s="7"/>
      <c r="D29" s="7"/>
      <c r="E29" s="7"/>
      <c r="F29" s="7"/>
      <c r="G29" s="7"/>
      <c r="H29" s="7"/>
      <c r="I29" s="7"/>
      <c r="J29" s="7"/>
      <c r="K29" s="7"/>
      <c r="L29" s="1"/>
      <c r="M29" s="1"/>
      <c r="N29" s="1"/>
      <c r="O29" s="1"/>
      <c r="W29" s="2">
        <v>28</v>
      </c>
    </row>
    <row r="30" spans="1:28" x14ac:dyDescent="0.35">
      <c r="A30" s="7"/>
      <c r="B30" s="7"/>
      <c r="C30" s="7"/>
      <c r="D30" s="7"/>
      <c r="E30" s="7"/>
      <c r="F30" s="7"/>
      <c r="G30" s="7"/>
      <c r="H30" s="7"/>
      <c r="I30" s="7"/>
      <c r="J30" s="7"/>
      <c r="K30" s="7"/>
      <c r="L30" s="1"/>
      <c r="M30" s="1"/>
      <c r="N30" s="1"/>
      <c r="O30" s="1"/>
      <c r="W30" s="2">
        <v>29</v>
      </c>
    </row>
    <row r="31" spans="1:28" x14ac:dyDescent="0.35">
      <c r="A31" s="7"/>
      <c r="B31" s="7"/>
      <c r="C31" s="7"/>
      <c r="D31" s="7"/>
      <c r="E31" s="7"/>
      <c r="F31" s="7"/>
      <c r="G31" s="7"/>
      <c r="H31" s="7"/>
      <c r="I31" s="7"/>
      <c r="J31" s="7"/>
      <c r="K31" s="7"/>
      <c r="L31" s="1"/>
      <c r="M31" s="1"/>
      <c r="N31" s="1"/>
      <c r="O31" s="1"/>
      <c r="W31" s="2">
        <v>30</v>
      </c>
    </row>
    <row r="32" spans="1:28" x14ac:dyDescent="0.35">
      <c r="A32" s="7"/>
      <c r="B32" s="7"/>
      <c r="C32" s="7"/>
      <c r="D32" s="7"/>
      <c r="E32" s="7"/>
      <c r="F32" s="7"/>
      <c r="G32" s="7"/>
      <c r="H32" s="7"/>
      <c r="I32" s="7"/>
      <c r="J32" s="7"/>
      <c r="K32" s="7"/>
      <c r="L32" s="1"/>
      <c r="M32" s="1"/>
      <c r="N32" s="1"/>
      <c r="O32" s="1"/>
      <c r="W32" s="2">
        <v>31</v>
      </c>
    </row>
    <row r="33" spans="1:23" x14ac:dyDescent="0.35">
      <c r="A33" s="7"/>
      <c r="B33" s="7"/>
      <c r="C33" s="7"/>
      <c r="D33" s="7"/>
      <c r="E33" s="7"/>
      <c r="F33" s="7"/>
      <c r="G33" s="7"/>
      <c r="H33" s="7"/>
      <c r="I33" s="7"/>
      <c r="J33" s="7"/>
      <c r="K33" s="7"/>
      <c r="L33" s="1"/>
      <c r="M33" s="1"/>
      <c r="N33" s="1"/>
      <c r="O33" s="1"/>
      <c r="W33" s="2">
        <v>32</v>
      </c>
    </row>
    <row r="34" spans="1:23" x14ac:dyDescent="0.35">
      <c r="A34" s="7"/>
      <c r="B34" s="7"/>
      <c r="C34" s="7"/>
      <c r="D34" s="7"/>
      <c r="E34" s="7"/>
      <c r="F34" s="7"/>
      <c r="G34" s="7"/>
      <c r="H34" s="7"/>
      <c r="I34" s="7"/>
      <c r="J34" s="7"/>
      <c r="K34" s="7"/>
      <c r="L34" s="1"/>
      <c r="M34" s="1"/>
      <c r="N34" s="1"/>
      <c r="O34" s="1"/>
      <c r="W34" s="2">
        <v>33</v>
      </c>
    </row>
    <row r="35" spans="1:23" x14ac:dyDescent="0.35">
      <c r="A35" s="7"/>
      <c r="B35" s="7"/>
      <c r="C35" s="7"/>
      <c r="D35" s="7"/>
      <c r="E35" s="7"/>
      <c r="F35" s="7"/>
      <c r="G35" s="7"/>
      <c r="H35" s="7"/>
      <c r="I35" s="7"/>
      <c r="J35" s="7"/>
      <c r="K35" s="7"/>
      <c r="L35" s="1"/>
      <c r="M35" s="1"/>
      <c r="N35" s="1"/>
      <c r="O35" s="1"/>
      <c r="W35" s="2">
        <v>34</v>
      </c>
    </row>
    <row r="36" spans="1:23" x14ac:dyDescent="0.35">
      <c r="A36" s="7"/>
      <c r="B36" s="7"/>
      <c r="C36" s="7"/>
      <c r="D36" s="7"/>
      <c r="E36" s="7"/>
      <c r="F36" s="7"/>
      <c r="G36" s="7"/>
      <c r="H36" s="7"/>
      <c r="I36" s="7"/>
      <c r="J36" s="7"/>
      <c r="K36" s="1"/>
      <c r="L36" s="1"/>
      <c r="M36" s="1"/>
      <c r="N36" s="1"/>
      <c r="O36" s="1"/>
      <c r="W36" s="2">
        <v>35</v>
      </c>
    </row>
    <row r="37" spans="1:23" x14ac:dyDescent="0.35">
      <c r="A37" s="7"/>
      <c r="B37" s="7"/>
      <c r="C37" s="7"/>
      <c r="D37" s="7"/>
      <c r="E37" s="7"/>
      <c r="F37" s="7"/>
      <c r="G37" s="7"/>
      <c r="H37" s="7"/>
      <c r="I37" s="7"/>
      <c r="J37" s="7"/>
      <c r="K37" s="1"/>
      <c r="L37" s="1"/>
      <c r="M37" s="1"/>
      <c r="N37" s="1"/>
      <c r="O37" s="1"/>
      <c r="W37" s="2">
        <v>36</v>
      </c>
    </row>
    <row r="38" spans="1:23" x14ac:dyDescent="0.35">
      <c r="A38" s="7"/>
      <c r="B38" s="7"/>
      <c r="C38" s="7"/>
      <c r="D38" s="7"/>
      <c r="E38" s="7"/>
      <c r="F38" s="7"/>
      <c r="G38" s="7"/>
      <c r="H38" s="7"/>
      <c r="I38" s="7"/>
      <c r="J38" s="7"/>
      <c r="K38" s="1"/>
      <c r="L38" s="1"/>
      <c r="M38" s="1"/>
      <c r="N38" s="1"/>
      <c r="O38" s="1"/>
      <c r="W38" s="2">
        <v>37</v>
      </c>
    </row>
    <row r="39" spans="1:23" x14ac:dyDescent="0.35">
      <c r="A39" s="7"/>
      <c r="B39" s="7"/>
      <c r="C39" s="7"/>
      <c r="D39" s="7"/>
      <c r="E39" s="7"/>
      <c r="F39" s="7"/>
      <c r="G39" s="7"/>
      <c r="H39" s="7"/>
      <c r="I39" s="7"/>
      <c r="J39" s="7"/>
      <c r="K39" s="1"/>
      <c r="L39" s="1"/>
      <c r="M39" s="1"/>
      <c r="N39" s="1"/>
      <c r="O39" s="1"/>
      <c r="W39" s="2">
        <v>38</v>
      </c>
    </row>
    <row r="40" spans="1:23" x14ac:dyDescent="0.35">
      <c r="B40" s="1"/>
      <c r="C40" s="1"/>
      <c r="D40" s="1"/>
      <c r="E40" s="1"/>
      <c r="F40" s="1"/>
      <c r="G40" s="1"/>
      <c r="H40" s="1"/>
      <c r="I40" s="1"/>
      <c r="J40" s="1"/>
      <c r="K40" s="1"/>
      <c r="L40" s="1"/>
      <c r="M40" s="1"/>
      <c r="N40" s="1"/>
      <c r="O40" s="1"/>
      <c r="W40" s="2">
        <v>39</v>
      </c>
    </row>
    <row r="41" spans="1:23" x14ac:dyDescent="0.35">
      <c r="W41" s="2">
        <v>40</v>
      </c>
    </row>
    <row r="42" spans="1:23" x14ac:dyDescent="0.35">
      <c r="W42" s="2">
        <v>41</v>
      </c>
    </row>
    <row r="43" spans="1:23" x14ac:dyDescent="0.35">
      <c r="W43" s="2">
        <v>42</v>
      </c>
    </row>
    <row r="44" spans="1:23" x14ac:dyDescent="0.35">
      <c r="W44" s="2">
        <v>43</v>
      </c>
    </row>
    <row r="45" spans="1:23" x14ac:dyDescent="0.35">
      <c r="W45" s="2">
        <v>44</v>
      </c>
    </row>
    <row r="46" spans="1:23" x14ac:dyDescent="0.35">
      <c r="W46" s="2">
        <v>45</v>
      </c>
    </row>
    <row r="47" spans="1:23" x14ac:dyDescent="0.35">
      <c r="W47" s="2">
        <v>46</v>
      </c>
    </row>
    <row r="48" spans="1:23" x14ac:dyDescent="0.35">
      <c r="W48" s="2">
        <v>47</v>
      </c>
    </row>
    <row r="49" spans="23:23" x14ac:dyDescent="0.35">
      <c r="W49" s="2">
        <v>48</v>
      </c>
    </row>
    <row r="50" spans="23:23" x14ac:dyDescent="0.35">
      <c r="W50" s="2">
        <v>49</v>
      </c>
    </row>
    <row r="51" spans="23:23" x14ac:dyDescent="0.35">
      <c r="W51" s="2">
        <v>50</v>
      </c>
    </row>
    <row r="52" spans="23:23" x14ac:dyDescent="0.35">
      <c r="W52" s="2">
        <v>51</v>
      </c>
    </row>
    <row r="53" spans="23:23" x14ac:dyDescent="0.35">
      <c r="W53" s="2">
        <v>52</v>
      </c>
    </row>
    <row r="54" spans="23:23" x14ac:dyDescent="0.35">
      <c r="W54" s="2">
        <v>53</v>
      </c>
    </row>
    <row r="55" spans="23:23" x14ac:dyDescent="0.35">
      <c r="W55" s="2">
        <v>54</v>
      </c>
    </row>
    <row r="56" spans="23:23" x14ac:dyDescent="0.35">
      <c r="W56" s="2">
        <v>55</v>
      </c>
    </row>
    <row r="57" spans="23:23" x14ac:dyDescent="0.35">
      <c r="W57" s="2">
        <v>56</v>
      </c>
    </row>
    <row r="58" spans="23:23" x14ac:dyDescent="0.35">
      <c r="W58" s="2">
        <v>57</v>
      </c>
    </row>
    <row r="59" spans="23:23" x14ac:dyDescent="0.35">
      <c r="W59" s="2">
        <v>58</v>
      </c>
    </row>
    <row r="60" spans="23:23" x14ac:dyDescent="0.35">
      <c r="W60" s="2">
        <v>59</v>
      </c>
    </row>
    <row r="61" spans="23:23" x14ac:dyDescent="0.35">
      <c r="W61" s="2">
        <v>60</v>
      </c>
    </row>
    <row r="62" spans="23:23" x14ac:dyDescent="0.35">
      <c r="W62" s="2">
        <v>61</v>
      </c>
    </row>
    <row r="63" spans="23:23" x14ac:dyDescent="0.35">
      <c r="W63" s="2">
        <v>62</v>
      </c>
    </row>
    <row r="64" spans="23:23" x14ac:dyDescent="0.35">
      <c r="W64" s="2">
        <v>63</v>
      </c>
    </row>
    <row r="65" spans="23:23" x14ac:dyDescent="0.35">
      <c r="W65" s="2">
        <v>64</v>
      </c>
    </row>
    <row r="66" spans="23:23" x14ac:dyDescent="0.35">
      <c r="W66" s="2">
        <v>65</v>
      </c>
    </row>
    <row r="67" spans="23:23" x14ac:dyDescent="0.35">
      <c r="W67" s="2">
        <v>66</v>
      </c>
    </row>
    <row r="68" spans="23:23" x14ac:dyDescent="0.35">
      <c r="W68" s="2">
        <v>67</v>
      </c>
    </row>
    <row r="69" spans="23:23" x14ac:dyDescent="0.35">
      <c r="W69" s="2">
        <v>68</v>
      </c>
    </row>
    <row r="70" spans="23:23" x14ac:dyDescent="0.35">
      <c r="W70" s="2">
        <v>69</v>
      </c>
    </row>
    <row r="71" spans="23:23" x14ac:dyDescent="0.35">
      <c r="W71" s="2">
        <v>70</v>
      </c>
    </row>
    <row r="72" spans="23:23" x14ac:dyDescent="0.35">
      <c r="W72" s="2">
        <v>71</v>
      </c>
    </row>
    <row r="73" spans="23:23" x14ac:dyDescent="0.35">
      <c r="W73" s="2">
        <v>72</v>
      </c>
    </row>
    <row r="74" spans="23:23" x14ac:dyDescent="0.35">
      <c r="W74" s="2">
        <v>73</v>
      </c>
    </row>
    <row r="75" spans="23:23" x14ac:dyDescent="0.35">
      <c r="W75" s="2">
        <v>74</v>
      </c>
    </row>
    <row r="76" spans="23:23" x14ac:dyDescent="0.35">
      <c r="W76" s="2">
        <v>75</v>
      </c>
    </row>
    <row r="77" spans="23:23" x14ac:dyDescent="0.35">
      <c r="W77" s="2">
        <v>76</v>
      </c>
    </row>
    <row r="78" spans="23:23" x14ac:dyDescent="0.35">
      <c r="W78" s="2">
        <v>77</v>
      </c>
    </row>
    <row r="79" spans="23:23" x14ac:dyDescent="0.35">
      <c r="W79" s="2">
        <v>78</v>
      </c>
    </row>
    <row r="80" spans="23:23" x14ac:dyDescent="0.35">
      <c r="W80" s="2">
        <v>79</v>
      </c>
    </row>
    <row r="81" spans="23:23" x14ac:dyDescent="0.35">
      <c r="W81" s="2">
        <v>80</v>
      </c>
    </row>
    <row r="82" spans="23:23" x14ac:dyDescent="0.35">
      <c r="W82" s="2">
        <v>81</v>
      </c>
    </row>
    <row r="83" spans="23:23" x14ac:dyDescent="0.35">
      <c r="W83" s="2">
        <v>82</v>
      </c>
    </row>
    <row r="84" spans="23:23" x14ac:dyDescent="0.35">
      <c r="W84" s="2">
        <v>83</v>
      </c>
    </row>
    <row r="85" spans="23:23" x14ac:dyDescent="0.35">
      <c r="W85" s="2">
        <v>84</v>
      </c>
    </row>
    <row r="86" spans="23:23" x14ac:dyDescent="0.35">
      <c r="W86" s="2">
        <v>85</v>
      </c>
    </row>
    <row r="87" spans="23:23" x14ac:dyDescent="0.35">
      <c r="W87" s="2">
        <v>86</v>
      </c>
    </row>
    <row r="88" spans="23:23" x14ac:dyDescent="0.35">
      <c r="W88" s="2">
        <v>87</v>
      </c>
    </row>
    <row r="89" spans="23:23" x14ac:dyDescent="0.35">
      <c r="W89" s="2">
        <v>88</v>
      </c>
    </row>
    <row r="90" spans="23:23" x14ac:dyDescent="0.35">
      <c r="W90" s="2">
        <v>89</v>
      </c>
    </row>
    <row r="91" spans="23:23" x14ac:dyDescent="0.35">
      <c r="W91" s="2">
        <v>90</v>
      </c>
    </row>
    <row r="92" spans="23:23" x14ac:dyDescent="0.35">
      <c r="W92" s="2">
        <v>91</v>
      </c>
    </row>
    <row r="93" spans="23:23" x14ac:dyDescent="0.35">
      <c r="W93" s="2">
        <v>92</v>
      </c>
    </row>
    <row r="94" spans="23:23" x14ac:dyDescent="0.35">
      <c r="W94" s="2">
        <v>93</v>
      </c>
    </row>
    <row r="95" spans="23:23" x14ac:dyDescent="0.35">
      <c r="W95" s="2">
        <v>94</v>
      </c>
    </row>
    <row r="96" spans="23:23" x14ac:dyDescent="0.35">
      <c r="W96" s="2">
        <v>95</v>
      </c>
    </row>
    <row r="97" spans="23:23" x14ac:dyDescent="0.35">
      <c r="W97" s="2">
        <v>96</v>
      </c>
    </row>
    <row r="98" spans="23:23" x14ac:dyDescent="0.35">
      <c r="W98" s="2">
        <v>97</v>
      </c>
    </row>
    <row r="99" spans="23:23" x14ac:dyDescent="0.35">
      <c r="W99" s="2">
        <v>98</v>
      </c>
    </row>
    <row r="100" spans="23:23" x14ac:dyDescent="0.35">
      <c r="W100" s="2">
        <v>99</v>
      </c>
    </row>
    <row r="101" spans="23:23" x14ac:dyDescent="0.35">
      <c r="W101" s="2">
        <v>100</v>
      </c>
    </row>
    <row r="102" spans="23:23" x14ac:dyDescent="0.35">
      <c r="W102" s="2">
        <v>101</v>
      </c>
    </row>
    <row r="103" spans="23:23" x14ac:dyDescent="0.35">
      <c r="W103" s="2">
        <v>102</v>
      </c>
    </row>
    <row r="104" spans="23:23" x14ac:dyDescent="0.35">
      <c r="W104" s="2">
        <v>103</v>
      </c>
    </row>
    <row r="105" spans="23:23" x14ac:dyDescent="0.35">
      <c r="W105" s="2">
        <v>104</v>
      </c>
    </row>
    <row r="106" spans="23:23" x14ac:dyDescent="0.35">
      <c r="W106" s="2">
        <v>105</v>
      </c>
    </row>
    <row r="107" spans="23:23" x14ac:dyDescent="0.35">
      <c r="W107" s="2">
        <v>106</v>
      </c>
    </row>
    <row r="108" spans="23:23" x14ac:dyDescent="0.35">
      <c r="W108" s="2">
        <v>107</v>
      </c>
    </row>
    <row r="109" spans="23:23" x14ac:dyDescent="0.35">
      <c r="W109" s="2">
        <v>108</v>
      </c>
    </row>
    <row r="110" spans="23:23" x14ac:dyDescent="0.35">
      <c r="W110" s="2">
        <v>109</v>
      </c>
    </row>
    <row r="111" spans="23:23" x14ac:dyDescent="0.35">
      <c r="W111" s="2">
        <v>110</v>
      </c>
    </row>
    <row r="112" spans="23:23" x14ac:dyDescent="0.35">
      <c r="W112" s="2">
        <v>111</v>
      </c>
    </row>
    <row r="113" spans="23:23" x14ac:dyDescent="0.35">
      <c r="W113" s="2">
        <v>112</v>
      </c>
    </row>
    <row r="114" spans="23:23" x14ac:dyDescent="0.35">
      <c r="W114" s="2">
        <v>113</v>
      </c>
    </row>
    <row r="115" spans="23:23" x14ac:dyDescent="0.35">
      <c r="W115" s="2">
        <v>114</v>
      </c>
    </row>
    <row r="116" spans="23:23" x14ac:dyDescent="0.35">
      <c r="W116" s="2">
        <v>115</v>
      </c>
    </row>
    <row r="117" spans="23:23" x14ac:dyDescent="0.35">
      <c r="W117" s="2">
        <v>116</v>
      </c>
    </row>
    <row r="118" spans="23:23" x14ac:dyDescent="0.35">
      <c r="W118" s="2">
        <v>117</v>
      </c>
    </row>
    <row r="119" spans="23:23" x14ac:dyDescent="0.35">
      <c r="W119" s="2">
        <v>118</v>
      </c>
    </row>
    <row r="120" spans="23:23" x14ac:dyDescent="0.35">
      <c r="W120" s="2">
        <v>119</v>
      </c>
    </row>
    <row r="121" spans="23:23" x14ac:dyDescent="0.35">
      <c r="W121" s="2">
        <v>120</v>
      </c>
    </row>
    <row r="122" spans="23:23" x14ac:dyDescent="0.35">
      <c r="W122" s="2">
        <v>121</v>
      </c>
    </row>
    <row r="123" spans="23:23" x14ac:dyDescent="0.35">
      <c r="W123" s="2">
        <v>122</v>
      </c>
    </row>
    <row r="124" spans="23:23" x14ac:dyDescent="0.35">
      <c r="W124" s="2">
        <v>123</v>
      </c>
    </row>
    <row r="125" spans="23:23" x14ac:dyDescent="0.35">
      <c r="W125" s="2">
        <v>124</v>
      </c>
    </row>
    <row r="126" spans="23:23" x14ac:dyDescent="0.35">
      <c r="W126" s="2">
        <v>125</v>
      </c>
    </row>
    <row r="127" spans="23:23" x14ac:dyDescent="0.35">
      <c r="W127" s="2">
        <v>126</v>
      </c>
    </row>
    <row r="128" spans="23:23" x14ac:dyDescent="0.35">
      <c r="W128" s="2">
        <v>127</v>
      </c>
    </row>
    <row r="129" spans="23:23" x14ac:dyDescent="0.35">
      <c r="W129" s="2">
        <v>128</v>
      </c>
    </row>
    <row r="130" spans="23:23" x14ac:dyDescent="0.35">
      <c r="W130" s="2">
        <v>129</v>
      </c>
    </row>
    <row r="131" spans="23:23" x14ac:dyDescent="0.35">
      <c r="W131" s="2">
        <v>130</v>
      </c>
    </row>
    <row r="132" spans="23:23" x14ac:dyDescent="0.35">
      <c r="W132" s="2">
        <v>131</v>
      </c>
    </row>
    <row r="133" spans="23:23" x14ac:dyDescent="0.35">
      <c r="W133" s="2">
        <v>132</v>
      </c>
    </row>
    <row r="134" spans="23:23" x14ac:dyDescent="0.35">
      <c r="W134" s="2">
        <v>133</v>
      </c>
    </row>
    <row r="135" spans="23:23" x14ac:dyDescent="0.35">
      <c r="W135" s="2">
        <v>134</v>
      </c>
    </row>
    <row r="136" spans="23:23" x14ac:dyDescent="0.35">
      <c r="W136" s="2">
        <v>135</v>
      </c>
    </row>
    <row r="137" spans="23:23" x14ac:dyDescent="0.35">
      <c r="W137" s="2">
        <v>136</v>
      </c>
    </row>
    <row r="138" spans="23:23" x14ac:dyDescent="0.35">
      <c r="W138" s="2">
        <v>137</v>
      </c>
    </row>
    <row r="139" spans="23:23" x14ac:dyDescent="0.35">
      <c r="W139" s="2">
        <v>138</v>
      </c>
    </row>
    <row r="140" spans="23:23" x14ac:dyDescent="0.35">
      <c r="W140" s="2">
        <v>139</v>
      </c>
    </row>
    <row r="141" spans="23:23" x14ac:dyDescent="0.35">
      <c r="W141" s="2">
        <v>140</v>
      </c>
    </row>
    <row r="142" spans="23:23" x14ac:dyDescent="0.35">
      <c r="W142" s="2">
        <v>141</v>
      </c>
    </row>
    <row r="143" spans="23:23" x14ac:dyDescent="0.35">
      <c r="W143" s="2">
        <v>142</v>
      </c>
    </row>
    <row r="144" spans="23:23" x14ac:dyDescent="0.35">
      <c r="W144" s="2">
        <v>143</v>
      </c>
    </row>
    <row r="145" spans="23:23" x14ac:dyDescent="0.35">
      <c r="W145" s="2">
        <v>144</v>
      </c>
    </row>
    <row r="146" spans="23:23" x14ac:dyDescent="0.35">
      <c r="W146" s="2">
        <v>145</v>
      </c>
    </row>
    <row r="147" spans="23:23" x14ac:dyDescent="0.35">
      <c r="W147" s="2">
        <v>146</v>
      </c>
    </row>
    <row r="148" spans="23:23" x14ac:dyDescent="0.35">
      <c r="W148" s="2">
        <v>147</v>
      </c>
    </row>
    <row r="149" spans="23:23" x14ac:dyDescent="0.35">
      <c r="W149" s="2">
        <v>148</v>
      </c>
    </row>
    <row r="150" spans="23:23" x14ac:dyDescent="0.35">
      <c r="W150" s="2">
        <v>149</v>
      </c>
    </row>
    <row r="151" spans="23:23" x14ac:dyDescent="0.35">
      <c r="W151" s="2">
        <v>150</v>
      </c>
    </row>
    <row r="152" spans="23:23" x14ac:dyDescent="0.35">
      <c r="W152" s="2">
        <v>151</v>
      </c>
    </row>
    <row r="153" spans="23:23" x14ac:dyDescent="0.35">
      <c r="W153" s="2">
        <v>152</v>
      </c>
    </row>
    <row r="154" spans="23:23" x14ac:dyDescent="0.35">
      <c r="W154" s="2">
        <v>153</v>
      </c>
    </row>
    <row r="155" spans="23:23" x14ac:dyDescent="0.35">
      <c r="W155" s="2">
        <v>154</v>
      </c>
    </row>
    <row r="156" spans="23:23" x14ac:dyDescent="0.35">
      <c r="W156" s="2">
        <v>155</v>
      </c>
    </row>
    <row r="157" spans="23:23" x14ac:dyDescent="0.35">
      <c r="W157" s="2">
        <v>156</v>
      </c>
    </row>
    <row r="158" spans="23:23" x14ac:dyDescent="0.35">
      <c r="W158" s="2">
        <v>157</v>
      </c>
    </row>
    <row r="159" spans="23:23" x14ac:dyDescent="0.35">
      <c r="W159" s="2">
        <v>158</v>
      </c>
    </row>
    <row r="160" spans="23:23" x14ac:dyDescent="0.35">
      <c r="W160" s="2">
        <v>159</v>
      </c>
    </row>
    <row r="161" spans="23:23" x14ac:dyDescent="0.35">
      <c r="W161" s="2">
        <v>160</v>
      </c>
    </row>
    <row r="162" spans="23:23" x14ac:dyDescent="0.35">
      <c r="W162" s="2">
        <v>161</v>
      </c>
    </row>
    <row r="163" spans="23:23" x14ac:dyDescent="0.35">
      <c r="W163" s="2">
        <v>162</v>
      </c>
    </row>
    <row r="164" spans="23:23" x14ac:dyDescent="0.35">
      <c r="W164" s="2">
        <v>163</v>
      </c>
    </row>
    <row r="165" spans="23:23" x14ac:dyDescent="0.35">
      <c r="W165" s="2">
        <v>164</v>
      </c>
    </row>
    <row r="166" spans="23:23" x14ac:dyDescent="0.35">
      <c r="W166" s="2">
        <v>165</v>
      </c>
    </row>
    <row r="167" spans="23:23" x14ac:dyDescent="0.35">
      <c r="W167" s="2">
        <v>166</v>
      </c>
    </row>
    <row r="168" spans="23:23" x14ac:dyDescent="0.35">
      <c r="W168" s="2">
        <v>167</v>
      </c>
    </row>
    <row r="169" spans="23:23" x14ac:dyDescent="0.35">
      <c r="W169" s="2">
        <v>168</v>
      </c>
    </row>
    <row r="170" spans="23:23" x14ac:dyDescent="0.35">
      <c r="W170" s="2">
        <v>169</v>
      </c>
    </row>
    <row r="171" spans="23:23" x14ac:dyDescent="0.35">
      <c r="W171" s="2">
        <v>170</v>
      </c>
    </row>
    <row r="172" spans="23:23" x14ac:dyDescent="0.35">
      <c r="W172" s="2">
        <v>171</v>
      </c>
    </row>
    <row r="173" spans="23:23" x14ac:dyDescent="0.35">
      <c r="W173" s="2">
        <v>172</v>
      </c>
    </row>
    <row r="174" spans="23:23" x14ac:dyDescent="0.35">
      <c r="W174" s="2">
        <v>173</v>
      </c>
    </row>
    <row r="175" spans="23:23" x14ac:dyDescent="0.35">
      <c r="W175" s="2">
        <v>174</v>
      </c>
    </row>
    <row r="176" spans="23:23" x14ac:dyDescent="0.35">
      <c r="W176" s="2">
        <v>175</v>
      </c>
    </row>
    <row r="177" spans="23:23" x14ac:dyDescent="0.35">
      <c r="W177" s="2">
        <v>176</v>
      </c>
    </row>
    <row r="178" spans="23:23" x14ac:dyDescent="0.35">
      <c r="W178" s="2">
        <v>177</v>
      </c>
    </row>
    <row r="179" spans="23:23" x14ac:dyDescent="0.35">
      <c r="W179" s="2">
        <v>178</v>
      </c>
    </row>
    <row r="180" spans="23:23" x14ac:dyDescent="0.35">
      <c r="W180" s="2">
        <v>179</v>
      </c>
    </row>
    <row r="181" spans="23:23" x14ac:dyDescent="0.35">
      <c r="W181" s="2">
        <v>180</v>
      </c>
    </row>
    <row r="182" spans="23:23" x14ac:dyDescent="0.35">
      <c r="W182" s="2">
        <v>181</v>
      </c>
    </row>
    <row r="183" spans="23:23" x14ac:dyDescent="0.35">
      <c r="W183" s="2">
        <v>182</v>
      </c>
    </row>
    <row r="184" spans="23:23" x14ac:dyDescent="0.35">
      <c r="W184" s="2">
        <v>183</v>
      </c>
    </row>
    <row r="185" spans="23:23" x14ac:dyDescent="0.35">
      <c r="W185" s="2">
        <v>184</v>
      </c>
    </row>
    <row r="186" spans="23:23" x14ac:dyDescent="0.35">
      <c r="W186" s="2">
        <v>185</v>
      </c>
    </row>
    <row r="187" spans="23:23" x14ac:dyDescent="0.35">
      <c r="W187" s="2">
        <v>186</v>
      </c>
    </row>
    <row r="188" spans="23:23" x14ac:dyDescent="0.35">
      <c r="W188" s="2">
        <v>187</v>
      </c>
    </row>
    <row r="189" spans="23:23" x14ac:dyDescent="0.35">
      <c r="W189" s="2">
        <v>188</v>
      </c>
    </row>
    <row r="190" spans="23:23" x14ac:dyDescent="0.35">
      <c r="W190" s="2">
        <v>189</v>
      </c>
    </row>
    <row r="191" spans="23:23" x14ac:dyDescent="0.35">
      <c r="W191" s="2">
        <v>190</v>
      </c>
    </row>
    <row r="192" spans="23:23" x14ac:dyDescent="0.35">
      <c r="W192" s="2">
        <v>191</v>
      </c>
    </row>
    <row r="193" spans="23:23" x14ac:dyDescent="0.35">
      <c r="W193" s="2">
        <v>192</v>
      </c>
    </row>
    <row r="194" spans="23:23" x14ac:dyDescent="0.35">
      <c r="W194" s="2">
        <v>193</v>
      </c>
    </row>
    <row r="195" spans="23:23" x14ac:dyDescent="0.35">
      <c r="W195" s="2">
        <v>194</v>
      </c>
    </row>
    <row r="196" spans="23:23" x14ac:dyDescent="0.35">
      <c r="W196" s="2">
        <v>195</v>
      </c>
    </row>
    <row r="197" spans="23:23" x14ac:dyDescent="0.35">
      <c r="W197" s="2">
        <v>196</v>
      </c>
    </row>
    <row r="198" spans="23:23" x14ac:dyDescent="0.35">
      <c r="W198" s="2">
        <v>197</v>
      </c>
    </row>
    <row r="199" spans="23:23" x14ac:dyDescent="0.35">
      <c r="W199" s="2">
        <v>198</v>
      </c>
    </row>
    <row r="200" spans="23:23" x14ac:dyDescent="0.35">
      <c r="W200" s="2">
        <v>199</v>
      </c>
    </row>
    <row r="201" spans="23:23" x14ac:dyDescent="0.35">
      <c r="W201" s="2">
        <v>200</v>
      </c>
    </row>
    <row r="202" spans="23:23" x14ac:dyDescent="0.35">
      <c r="W202" s="2">
        <v>201</v>
      </c>
    </row>
    <row r="203" spans="23:23" x14ac:dyDescent="0.35">
      <c r="W203" s="2">
        <v>202</v>
      </c>
    </row>
    <row r="204" spans="23:23" x14ac:dyDescent="0.35">
      <c r="W204" s="2">
        <v>203</v>
      </c>
    </row>
    <row r="205" spans="23:23" x14ac:dyDescent="0.35">
      <c r="W205" s="2">
        <v>204</v>
      </c>
    </row>
    <row r="206" spans="23:23" x14ac:dyDescent="0.35">
      <c r="W206" s="2">
        <v>205</v>
      </c>
    </row>
    <row r="207" spans="23:23" x14ac:dyDescent="0.35">
      <c r="W207" s="2">
        <v>206</v>
      </c>
    </row>
    <row r="208" spans="23:23" x14ac:dyDescent="0.35">
      <c r="W208" s="2">
        <v>207</v>
      </c>
    </row>
    <row r="209" spans="23:23" x14ac:dyDescent="0.35">
      <c r="W209" s="2">
        <v>208</v>
      </c>
    </row>
    <row r="210" spans="23:23" x14ac:dyDescent="0.35">
      <c r="W210" s="2">
        <v>209</v>
      </c>
    </row>
    <row r="211" spans="23:23" x14ac:dyDescent="0.35">
      <c r="W211" s="2">
        <v>210</v>
      </c>
    </row>
  </sheetData>
  <conditionalFormatting sqref="B5:J17 A15 B18:I18">
    <cfRule type="cellIs" dxfId="1" priority="201" operator="lessThan">
      <formula>0</formula>
    </cfRule>
    <cfRule type="cellIs" dxfId="0" priority="203"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35" zoomScale="80" zoomScaleNormal="80" workbookViewId="0">
      <selection activeCell="O34" sqref="O34"/>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103"/>
  <sheetViews>
    <sheetView topLeftCell="A44" zoomScale="80" zoomScaleNormal="80" zoomScaleSheetLayoutView="30" zoomScalePageLayoutView="30" workbookViewId="0">
      <selection activeCell="D81" sqref="D81"/>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72"/>
    <col min="27" max="16384" width="11.42578125" style="18"/>
  </cols>
  <sheetData>
    <row r="1" spans="1:19" ht="16.5" customHeight="1" x14ac:dyDescent="0.35">
      <c r="A1" s="381" t="s">
        <v>5</v>
      </c>
      <c r="B1" s="381"/>
      <c r="C1" s="381"/>
      <c r="D1" s="17"/>
      <c r="E1" s="17"/>
      <c r="F1" s="17"/>
      <c r="G1" s="17"/>
      <c r="H1" s="17"/>
      <c r="I1" s="17"/>
      <c r="J1" s="17"/>
      <c r="K1" s="17"/>
      <c r="L1" s="17"/>
      <c r="M1" s="17"/>
      <c r="N1" s="17"/>
      <c r="O1" s="17"/>
      <c r="P1" s="17"/>
      <c r="Q1" s="17"/>
      <c r="R1" s="17"/>
      <c r="S1" s="17"/>
    </row>
    <row r="2" spans="1:19" ht="54.75" customHeight="1" x14ac:dyDescent="0.35">
      <c r="A2" s="382"/>
      <c r="B2" s="382"/>
      <c r="C2" s="382"/>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383"/>
      <c r="B3" s="383"/>
      <c r="C3" s="383"/>
      <c r="D3" s="270"/>
      <c r="E3" s="270"/>
      <c r="F3" s="270"/>
      <c r="G3" s="270"/>
      <c r="H3" s="270"/>
      <c r="I3" s="270"/>
      <c r="J3" s="270"/>
      <c r="K3" s="270"/>
      <c r="L3" s="270"/>
      <c r="M3" s="270"/>
      <c r="N3" s="270"/>
      <c r="O3" s="270"/>
      <c r="P3" s="270"/>
      <c r="Q3" s="270"/>
      <c r="R3" s="270"/>
      <c r="S3" s="270"/>
    </row>
    <row r="4" spans="1:19" ht="16.5" customHeight="1" x14ac:dyDescent="0.35">
      <c r="A4" s="384" t="s">
        <v>139</v>
      </c>
      <c r="B4" s="384"/>
      <c r="C4" s="384"/>
      <c r="D4" s="271"/>
      <c r="E4" s="271"/>
      <c r="F4" s="271"/>
      <c r="G4" s="271"/>
      <c r="H4" s="271"/>
      <c r="I4" s="271"/>
      <c r="J4" s="271"/>
      <c r="K4" s="271"/>
      <c r="L4" s="271"/>
      <c r="M4" s="271"/>
      <c r="N4" s="271"/>
      <c r="O4" s="271"/>
      <c r="P4" s="271"/>
      <c r="Q4" s="271"/>
      <c r="R4" s="271"/>
      <c r="S4" s="271"/>
    </row>
    <row r="5" spans="1:19" ht="16.5" customHeight="1" x14ac:dyDescent="0.35">
      <c r="A5" s="385" t="s">
        <v>140</v>
      </c>
      <c r="B5" s="385"/>
      <c r="C5" s="385"/>
      <c r="D5" s="28">
        <f t="shared" ref="D5:S5" si="0">D14+D23+D28+D50+D69+D85+D91+D95</f>
        <v>273402.99385613436</v>
      </c>
      <c r="E5" s="28">
        <f t="shared" si="0"/>
        <v>255675.99926822304</v>
      </c>
      <c r="F5" s="28">
        <f t="shared" si="0"/>
        <v>180135.22486223097</v>
      </c>
      <c r="G5" s="28">
        <f t="shared" si="0"/>
        <v>105501.48804784266</v>
      </c>
      <c r="H5" s="28">
        <f t="shared" si="0"/>
        <v>121563.54855627254</v>
      </c>
      <c r="I5" s="28">
        <f t="shared" si="0"/>
        <v>87280.139586203979</v>
      </c>
      <c r="J5" s="28">
        <f t="shared" si="0"/>
        <v>87819.68226062617</v>
      </c>
      <c r="K5" s="28">
        <f t="shared" si="0"/>
        <v>204658.82140758549</v>
      </c>
      <c r="L5" s="28">
        <f t="shared" si="0"/>
        <v>150247.05516571979</v>
      </c>
      <c r="M5" s="28">
        <f t="shared" si="0"/>
        <v>116274.19698871064</v>
      </c>
      <c r="N5" s="28">
        <f t="shared" si="0"/>
        <v>169660.62135287339</v>
      </c>
      <c r="O5" s="28">
        <f t="shared" si="0"/>
        <v>207781.33502433839</v>
      </c>
      <c r="P5" s="28">
        <f t="shared" si="0"/>
        <v>175342.2912514722</v>
      </c>
      <c r="Q5" s="28">
        <f t="shared" si="0"/>
        <v>133116.4472232913</v>
      </c>
      <c r="R5" s="28">
        <f t="shared" si="0"/>
        <v>125347.14104847496</v>
      </c>
      <c r="S5" s="28">
        <f t="shared" si="0"/>
        <v>2393806.9858999997</v>
      </c>
    </row>
    <row r="6" spans="1:19" ht="16.5" customHeight="1" thickBot="1" x14ac:dyDescent="0.4">
      <c r="A6" s="377" t="s">
        <v>141</v>
      </c>
      <c r="B6" s="377"/>
      <c r="C6" s="377"/>
      <c r="D6" s="189">
        <f>SUM(D5:D5)</f>
        <v>273402.99385613436</v>
      </c>
      <c r="E6" s="189">
        <f t="shared" ref="E6:R6" si="1">SUM(E5:E5)</f>
        <v>255675.99926822304</v>
      </c>
      <c r="F6" s="189">
        <f t="shared" si="1"/>
        <v>180135.22486223097</v>
      </c>
      <c r="G6" s="189">
        <f t="shared" si="1"/>
        <v>105501.48804784266</v>
      </c>
      <c r="H6" s="189">
        <f t="shared" si="1"/>
        <v>121563.54855627254</v>
      </c>
      <c r="I6" s="189">
        <f t="shared" si="1"/>
        <v>87280.139586203979</v>
      </c>
      <c r="J6" s="189">
        <f t="shared" si="1"/>
        <v>87819.68226062617</v>
      </c>
      <c r="K6" s="189">
        <f t="shared" si="1"/>
        <v>204658.82140758549</v>
      </c>
      <c r="L6" s="189">
        <f t="shared" si="1"/>
        <v>150247.05516571979</v>
      </c>
      <c r="M6" s="189">
        <f t="shared" si="1"/>
        <v>116274.19698871064</v>
      </c>
      <c r="N6" s="189">
        <f t="shared" si="1"/>
        <v>169660.62135287339</v>
      </c>
      <c r="O6" s="189">
        <f t="shared" si="1"/>
        <v>207781.33502433839</v>
      </c>
      <c r="P6" s="189">
        <f t="shared" si="1"/>
        <v>175342.2912514722</v>
      </c>
      <c r="Q6" s="189">
        <f t="shared" si="1"/>
        <v>133116.4472232913</v>
      </c>
      <c r="R6" s="189">
        <f t="shared" si="1"/>
        <v>125347.14104847496</v>
      </c>
      <c r="S6" s="189">
        <f>SUM(S5:S5)</f>
        <v>2393806.9858999997</v>
      </c>
    </row>
    <row r="7" spans="1:19" ht="16.5" customHeight="1" thickBot="1" x14ac:dyDescent="0.4">
      <c r="A7" s="378"/>
      <c r="B7" s="378"/>
      <c r="C7" s="378"/>
      <c r="D7" s="70"/>
      <c r="E7" s="71"/>
      <c r="F7" s="71"/>
      <c r="G7" s="71"/>
      <c r="H7" s="70"/>
      <c r="I7" s="70"/>
      <c r="J7" s="70"/>
      <c r="K7" s="70"/>
      <c r="L7" s="70"/>
      <c r="M7" s="70"/>
      <c r="N7" s="70"/>
      <c r="O7" s="70"/>
      <c r="P7" s="70"/>
      <c r="Q7" s="70"/>
      <c r="R7" s="70"/>
      <c r="S7" s="70"/>
    </row>
    <row r="8" spans="1:19" ht="16.5" customHeight="1" x14ac:dyDescent="0.35">
      <c r="A8" s="379" t="str">
        <f>'Tabell 2.1'!A12</f>
        <v>FO1 Administrasjon og fellestjenester</v>
      </c>
      <c r="B8" s="379"/>
      <c r="C8" s="379"/>
      <c r="D8" s="153"/>
      <c r="E8" s="153"/>
      <c r="F8" s="153"/>
      <c r="G8" s="153"/>
      <c r="H8" s="153"/>
      <c r="I8" s="153"/>
      <c r="J8" s="153"/>
      <c r="K8" s="153"/>
      <c r="L8" s="153"/>
      <c r="M8" s="153"/>
      <c r="N8" s="153"/>
      <c r="O8" s="153"/>
      <c r="P8" s="153"/>
      <c r="Q8" s="153"/>
      <c r="R8" s="153"/>
      <c r="S8" s="153"/>
    </row>
    <row r="9" spans="1:19" ht="16.5" customHeight="1" x14ac:dyDescent="0.35">
      <c r="A9" s="247" t="s">
        <v>142</v>
      </c>
      <c r="B9" s="247"/>
      <c r="C9" s="247"/>
      <c r="D9" s="245">
        <v>3201</v>
      </c>
      <c r="E9" s="245">
        <v>3420</v>
      </c>
      <c r="F9" s="245">
        <v>2558</v>
      </c>
      <c r="G9" s="245">
        <v>2240</v>
      </c>
      <c r="H9" s="245">
        <v>633</v>
      </c>
      <c r="I9" s="245">
        <v>169</v>
      </c>
      <c r="J9" s="245">
        <v>326</v>
      </c>
      <c r="K9" s="245">
        <v>454</v>
      </c>
      <c r="L9" s="245">
        <v>304</v>
      </c>
      <c r="M9" s="245">
        <v>117</v>
      </c>
      <c r="N9" s="245">
        <v>257</v>
      </c>
      <c r="O9" s="245">
        <v>211</v>
      </c>
      <c r="P9" s="245">
        <v>237</v>
      </c>
      <c r="Q9" s="245">
        <v>255</v>
      </c>
      <c r="R9" s="245">
        <v>0</v>
      </c>
      <c r="S9" s="245">
        <f>SUM(D9:R9)</f>
        <v>14382</v>
      </c>
    </row>
    <row r="10" spans="1:19" ht="16.5" customHeight="1" x14ac:dyDescent="0.35">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45">
        <f t="shared" ref="S10" si="2">SUM(D10:R10)</f>
        <v>150</v>
      </c>
    </row>
    <row r="11" spans="1:19" ht="16.5" customHeight="1" x14ac:dyDescent="0.35">
      <c r="A11" s="247" t="s">
        <v>144</v>
      </c>
      <c r="B11" s="247"/>
      <c r="C11" s="247"/>
      <c r="D11" s="245">
        <v>0</v>
      </c>
      <c r="E11" s="245">
        <v>0</v>
      </c>
      <c r="F11" s="245">
        <v>0</v>
      </c>
      <c r="G11" s="245">
        <v>0</v>
      </c>
      <c r="H11" s="245">
        <v>0</v>
      </c>
      <c r="I11" s="245">
        <v>0</v>
      </c>
      <c r="J11" s="245">
        <v>0</v>
      </c>
      <c r="K11" s="245">
        <v>0</v>
      </c>
      <c r="L11" s="245">
        <v>0</v>
      </c>
      <c r="M11" s="245">
        <v>2400</v>
      </c>
      <c r="N11" s="245">
        <v>0</v>
      </c>
      <c r="O11" s="245">
        <v>0</v>
      </c>
      <c r="P11" s="245">
        <v>0</v>
      </c>
      <c r="Q11" s="245">
        <v>0</v>
      </c>
      <c r="R11" s="245">
        <v>0</v>
      </c>
      <c r="S11" s="245">
        <f>SUM(D11:R11)</f>
        <v>2400</v>
      </c>
    </row>
    <row r="12" spans="1:19" ht="16.5" customHeight="1" x14ac:dyDescent="0.35">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45">
        <f>SUM(D12:R12)</f>
        <v>-2000</v>
      </c>
    </row>
    <row r="13" spans="1:19" ht="16.5" customHeight="1" x14ac:dyDescent="0.35">
      <c r="A13" s="247" t="s">
        <v>472</v>
      </c>
      <c r="B13" s="247"/>
      <c r="C13" s="247"/>
      <c r="D13" s="245">
        <v>-616</v>
      </c>
      <c r="E13" s="245">
        <v>-564</v>
      </c>
      <c r="F13" s="245">
        <v>-425</v>
      </c>
      <c r="G13" s="245">
        <v>-302</v>
      </c>
      <c r="H13" s="245">
        <v>-434</v>
      </c>
      <c r="I13" s="245">
        <v>-361</v>
      </c>
      <c r="J13" s="245">
        <v>-472</v>
      </c>
      <c r="K13" s="245">
        <v>-572</v>
      </c>
      <c r="L13" s="245">
        <v>-474</v>
      </c>
      <c r="M13" s="245">
        <v>-417</v>
      </c>
      <c r="N13" s="245">
        <v>-569</v>
      </c>
      <c r="O13" s="245">
        <v>-634</v>
      </c>
      <c r="P13" s="245">
        <v>-592</v>
      </c>
      <c r="Q13" s="245">
        <v>-633</v>
      </c>
      <c r="R13" s="245">
        <v>-463</v>
      </c>
      <c r="S13" s="245">
        <f>SUM(D13:R13)</f>
        <v>-7528</v>
      </c>
    </row>
    <row r="14" spans="1:19" ht="16.5" customHeight="1" thickBot="1" x14ac:dyDescent="0.4">
      <c r="A14" s="380" t="s">
        <v>112</v>
      </c>
      <c r="B14" s="380"/>
      <c r="C14" s="380"/>
      <c r="D14" s="190">
        <f t="shared" ref="D14:R14" si="3">SUM(D9:D13)</f>
        <v>2585</v>
      </c>
      <c r="E14" s="190">
        <f t="shared" si="3"/>
        <v>2856</v>
      </c>
      <c r="F14" s="190">
        <f t="shared" si="3"/>
        <v>2133</v>
      </c>
      <c r="G14" s="190">
        <f t="shared" si="3"/>
        <v>1938</v>
      </c>
      <c r="H14" s="190">
        <f t="shared" si="3"/>
        <v>199</v>
      </c>
      <c r="I14" s="190">
        <f t="shared" si="3"/>
        <v>-192</v>
      </c>
      <c r="J14" s="190">
        <f t="shared" si="3"/>
        <v>4</v>
      </c>
      <c r="K14" s="190">
        <f t="shared" si="3"/>
        <v>-118</v>
      </c>
      <c r="L14" s="190">
        <f t="shared" si="3"/>
        <v>-170</v>
      </c>
      <c r="M14" s="190">
        <f t="shared" si="3"/>
        <v>2100</v>
      </c>
      <c r="N14" s="190">
        <f t="shared" si="3"/>
        <v>-312</v>
      </c>
      <c r="O14" s="190">
        <f t="shared" si="3"/>
        <v>-423</v>
      </c>
      <c r="P14" s="190">
        <f t="shared" si="3"/>
        <v>-355</v>
      </c>
      <c r="Q14" s="190">
        <f t="shared" si="3"/>
        <v>-378</v>
      </c>
      <c r="R14" s="190">
        <f t="shared" si="3"/>
        <v>-2463</v>
      </c>
      <c r="S14" s="190">
        <f>SUM(S9:S13)</f>
        <v>7404</v>
      </c>
    </row>
    <row r="15" spans="1:19" ht="16.5" customHeight="1" thickBot="1" x14ac:dyDescent="0.4">
      <c r="A15" s="388"/>
      <c r="B15" s="388"/>
      <c r="C15" s="388"/>
      <c r="D15" s="28"/>
      <c r="E15" s="28"/>
      <c r="F15" s="28"/>
      <c r="G15" s="28"/>
      <c r="H15" s="28"/>
      <c r="I15" s="28"/>
      <c r="J15" s="28"/>
      <c r="K15" s="28"/>
      <c r="L15" s="28"/>
      <c r="M15" s="28"/>
      <c r="N15" s="28"/>
      <c r="O15" s="28"/>
      <c r="P15" s="28"/>
      <c r="Q15" s="28"/>
      <c r="R15" s="28"/>
      <c r="S15" s="28"/>
    </row>
    <row r="16" spans="1:19" ht="16.5" customHeight="1" x14ac:dyDescent="0.35">
      <c r="A16" s="386" t="str">
        <f>'Tabell 2.1'!A18</f>
        <v>FO2A Barnehager</v>
      </c>
      <c r="B16" s="386"/>
      <c r="C16" s="386"/>
      <c r="D16" s="193"/>
      <c r="E16" s="193"/>
      <c r="F16" s="193"/>
      <c r="G16" s="193"/>
      <c r="H16" s="193"/>
      <c r="I16" s="193"/>
      <c r="J16" s="193"/>
      <c r="K16" s="193"/>
      <c r="L16" s="193"/>
      <c r="M16" s="193"/>
      <c r="N16" s="193"/>
      <c r="O16" s="193"/>
      <c r="P16" s="193"/>
      <c r="Q16" s="193"/>
      <c r="R16" s="193"/>
      <c r="S16" s="193"/>
    </row>
    <row r="17" spans="1:19" ht="16.5" customHeight="1" x14ac:dyDescent="0.35">
      <c r="A17" s="320" t="s">
        <v>491</v>
      </c>
      <c r="B17" s="320"/>
      <c r="C17" s="320"/>
      <c r="D17" s="321">
        <v>0</v>
      </c>
      <c r="E17" s="321">
        <v>0</v>
      </c>
      <c r="F17" s="321">
        <v>0</v>
      </c>
      <c r="G17" s="321">
        <v>0</v>
      </c>
      <c r="H17" s="321">
        <v>0</v>
      </c>
      <c r="I17" s="321">
        <v>0</v>
      </c>
      <c r="J17" s="321">
        <v>0</v>
      </c>
      <c r="K17" s="370">
        <f>50045+6200</f>
        <v>56245</v>
      </c>
      <c r="L17" s="321">
        <v>0</v>
      </c>
      <c r="M17" s="321">
        <v>0</v>
      </c>
      <c r="N17" s="321">
        <v>0</v>
      </c>
      <c r="O17" s="321">
        <v>0</v>
      </c>
      <c r="P17" s="321">
        <v>0</v>
      </c>
      <c r="Q17" s="321">
        <v>0</v>
      </c>
      <c r="R17" s="321">
        <v>0</v>
      </c>
      <c r="S17" s="321">
        <f>SUM(D17:R17)</f>
        <v>56245</v>
      </c>
    </row>
    <row r="18" spans="1:19" ht="16.5" customHeight="1" x14ac:dyDescent="0.35">
      <c r="A18" s="247" t="s">
        <v>147</v>
      </c>
      <c r="B18" s="247"/>
      <c r="C18" s="247"/>
      <c r="D18" s="245">
        <v>0</v>
      </c>
      <c r="E18" s="359">
        <v>1343</v>
      </c>
      <c r="F18" s="245">
        <v>0</v>
      </c>
      <c r="G18" s="245">
        <v>0</v>
      </c>
      <c r="H18" s="245">
        <v>0</v>
      </c>
      <c r="I18" s="245">
        <v>0</v>
      </c>
      <c r="J18" s="245">
        <v>0</v>
      </c>
      <c r="K18" s="245">
        <v>0</v>
      </c>
      <c r="L18" s="245">
        <v>0</v>
      </c>
      <c r="M18" s="245">
        <v>0</v>
      </c>
      <c r="N18" s="245">
        <v>0</v>
      </c>
      <c r="O18" s="245">
        <v>0</v>
      </c>
      <c r="P18" s="245">
        <v>0</v>
      </c>
      <c r="Q18" s="245">
        <v>0</v>
      </c>
      <c r="R18" s="245">
        <v>0</v>
      </c>
      <c r="S18" s="245">
        <f t="shared" ref="S18:S21" si="4">SUM(D18:R18)</f>
        <v>1343</v>
      </c>
    </row>
    <row r="19" spans="1:19" ht="16.5" customHeight="1" x14ac:dyDescent="0.35">
      <c r="A19" s="247" t="s">
        <v>148</v>
      </c>
      <c r="B19" s="247"/>
      <c r="C19" s="247"/>
      <c r="D19" s="245">
        <v>0</v>
      </c>
      <c r="E19" s="359">
        <v>1157</v>
      </c>
      <c r="F19" s="245">
        <v>0</v>
      </c>
      <c r="G19" s="245">
        <v>0</v>
      </c>
      <c r="H19" s="245">
        <v>0</v>
      </c>
      <c r="I19" s="245">
        <v>0</v>
      </c>
      <c r="J19" s="245">
        <v>0</v>
      </c>
      <c r="K19" s="245">
        <v>0</v>
      </c>
      <c r="L19" s="245">
        <v>0</v>
      </c>
      <c r="M19" s="245">
        <v>0</v>
      </c>
      <c r="N19" s="245">
        <v>0</v>
      </c>
      <c r="O19" s="245">
        <v>0</v>
      </c>
      <c r="P19" s="245">
        <v>0</v>
      </c>
      <c r="Q19" s="245">
        <v>0</v>
      </c>
      <c r="R19" s="245">
        <v>0</v>
      </c>
      <c r="S19" s="245">
        <f t="shared" si="4"/>
        <v>1157</v>
      </c>
    </row>
    <row r="20" spans="1:19" ht="16.5" customHeight="1" x14ac:dyDescent="0.35">
      <c r="A20" s="320" t="s">
        <v>479</v>
      </c>
      <c r="B20" s="320"/>
      <c r="C20" s="320"/>
      <c r="D20" s="323">
        <v>79475</v>
      </c>
      <c r="E20" s="323">
        <v>78489</v>
      </c>
      <c r="F20" s="323">
        <v>65701</v>
      </c>
      <c r="G20" s="323">
        <v>33139</v>
      </c>
      <c r="H20" s="323">
        <v>20577</v>
      </c>
      <c r="I20" s="323">
        <v>37160</v>
      </c>
      <c r="J20" s="323">
        <v>39783</v>
      </c>
      <c r="K20" s="323">
        <v>57176</v>
      </c>
      <c r="L20" s="323">
        <v>36119</v>
      </c>
      <c r="M20" s="323">
        <v>29176</v>
      </c>
      <c r="N20" s="323">
        <v>30874</v>
      </c>
      <c r="O20" s="323">
        <v>40467</v>
      </c>
      <c r="P20" s="323">
        <v>57901</v>
      </c>
      <c r="Q20" s="323">
        <v>47019</v>
      </c>
      <c r="R20" s="323">
        <v>26515</v>
      </c>
      <c r="S20" s="323">
        <f t="shared" si="4"/>
        <v>679571</v>
      </c>
    </row>
    <row r="21" spans="1:19" ht="16.5" customHeight="1" x14ac:dyDescent="0.35">
      <c r="A21" s="360" t="s">
        <v>445</v>
      </c>
      <c r="B21" s="245"/>
      <c r="C21" s="245"/>
      <c r="D21" s="359">
        <v>-2297</v>
      </c>
      <c r="E21" s="359">
        <v>-2846</v>
      </c>
      <c r="F21" s="359">
        <v>-2367</v>
      </c>
      <c r="G21" s="359">
        <v>-2116</v>
      </c>
      <c r="H21" s="359">
        <v>-2101</v>
      </c>
      <c r="I21" s="359">
        <v>-1962</v>
      </c>
      <c r="J21" s="359">
        <v>-2262</v>
      </c>
      <c r="K21" s="359">
        <v>-2544</v>
      </c>
      <c r="L21" s="359">
        <v>-1550</v>
      </c>
      <c r="M21" s="359">
        <v>-900</v>
      </c>
      <c r="N21" s="359">
        <v>-3219</v>
      </c>
      <c r="O21" s="359">
        <v>-2790</v>
      </c>
      <c r="P21" s="359">
        <v>-2243</v>
      </c>
      <c r="Q21" s="359">
        <v>-1993</v>
      </c>
      <c r="R21" s="359">
        <v>-2697</v>
      </c>
      <c r="S21" s="245">
        <f t="shared" si="4"/>
        <v>-33887</v>
      </c>
    </row>
    <row r="22" spans="1:19" ht="16.5" customHeight="1" x14ac:dyDescent="0.35">
      <c r="A22" s="247" t="s">
        <v>483</v>
      </c>
      <c r="B22" s="247"/>
      <c r="C22" s="247"/>
      <c r="D22" s="245">
        <f>'Tabell 5.1'!D9</f>
        <v>43926.333850870025</v>
      </c>
      <c r="E22" s="245">
        <f>'Tabell 5.1'!E9</f>
        <v>33841.511804251524</v>
      </c>
      <c r="F22" s="245">
        <f>'Tabell 5.1'!F9</f>
        <v>20014.137297171121</v>
      </c>
      <c r="G22" s="245">
        <f>'Tabell 5.1'!G9</f>
        <v>12202.28728552446</v>
      </c>
      <c r="H22" s="245">
        <f>'Tabell 5.1'!H9</f>
        <v>16884.828281673705</v>
      </c>
      <c r="I22" s="245">
        <f>'Tabell 5.1'!I9</f>
        <v>12835.804385883132</v>
      </c>
      <c r="J22" s="245">
        <f>'Tabell 5.1'!J9</f>
        <v>23838.227317100904</v>
      </c>
      <c r="K22" s="245">
        <f>'Tabell 5.1'!K9</f>
        <v>24536.001621790965</v>
      </c>
      <c r="L22" s="245">
        <f>'Tabell 5.1'!L9</f>
        <v>29166.552572523233</v>
      </c>
      <c r="M22" s="245">
        <f>'Tabell 5.1'!M9</f>
        <v>25533.266723189245</v>
      </c>
      <c r="N22" s="245">
        <f>'Tabell 5.1'!N9</f>
        <v>44738.783189547583</v>
      </c>
      <c r="O22" s="245">
        <f>'Tabell 5.1'!O9</f>
        <v>44881.205675789628</v>
      </c>
      <c r="P22" s="245">
        <f>'Tabell 5.1'!P9</f>
        <v>24507.352320294143</v>
      </c>
      <c r="Q22" s="245">
        <f>'Tabell 5.1'!Q9</f>
        <v>23306.861420125166</v>
      </c>
      <c r="R22" s="245">
        <f>'Tabell 5.1'!R9</f>
        <v>43487.84625426511</v>
      </c>
      <c r="S22" s="245">
        <f>'Tabell 5.1'!S9</f>
        <v>423701</v>
      </c>
    </row>
    <row r="23" spans="1:19" ht="16.5" customHeight="1" thickBot="1" x14ac:dyDescent="0.4">
      <c r="A23" s="387" t="s">
        <v>112</v>
      </c>
      <c r="B23" s="387"/>
      <c r="C23" s="387"/>
      <c r="D23" s="194">
        <f t="shared" ref="D23:R23" si="5">SUM(D17:D22)</f>
        <v>121104.33385087003</v>
      </c>
      <c r="E23" s="194">
        <f t="shared" si="5"/>
        <v>111984.51180425152</v>
      </c>
      <c r="F23" s="194">
        <f t="shared" si="5"/>
        <v>83348.137297171124</v>
      </c>
      <c r="G23" s="194">
        <f t="shared" si="5"/>
        <v>43225.287285524464</v>
      </c>
      <c r="H23" s="194">
        <f t="shared" si="5"/>
        <v>35360.828281673705</v>
      </c>
      <c r="I23" s="194">
        <f t="shared" si="5"/>
        <v>48033.80438588313</v>
      </c>
      <c r="J23" s="194">
        <f t="shared" si="5"/>
        <v>61359.2273171009</v>
      </c>
      <c r="K23" s="194">
        <f t="shared" si="5"/>
        <v>135413.00162179096</v>
      </c>
      <c r="L23" s="194">
        <f t="shared" si="5"/>
        <v>63735.552572523229</v>
      </c>
      <c r="M23" s="194">
        <f t="shared" si="5"/>
        <v>53809.266723189241</v>
      </c>
      <c r="N23" s="194">
        <f t="shared" si="5"/>
        <v>72393.783189547583</v>
      </c>
      <c r="O23" s="194">
        <f t="shared" si="5"/>
        <v>82558.205675789621</v>
      </c>
      <c r="P23" s="194">
        <f t="shared" si="5"/>
        <v>80165.352320294143</v>
      </c>
      <c r="Q23" s="194">
        <f t="shared" si="5"/>
        <v>68332.861420125162</v>
      </c>
      <c r="R23" s="194">
        <f t="shared" si="5"/>
        <v>67305.84625426511</v>
      </c>
      <c r="S23" s="194">
        <f>SUM(S17:S22)</f>
        <v>1128130</v>
      </c>
    </row>
    <row r="24" spans="1:19" ht="16.5" customHeight="1" thickBot="1" x14ac:dyDescent="0.4">
      <c r="A24" s="388"/>
      <c r="B24" s="388"/>
      <c r="C24" s="388"/>
      <c r="D24" s="28"/>
      <c r="E24" s="28"/>
      <c r="F24" s="28"/>
      <c r="G24" s="28"/>
      <c r="H24" s="28"/>
      <c r="I24" s="28"/>
      <c r="J24" s="28"/>
      <c r="K24" s="28"/>
      <c r="L24" s="28"/>
      <c r="M24" s="28"/>
      <c r="N24" s="28"/>
      <c r="O24" s="28"/>
      <c r="P24" s="28"/>
      <c r="Q24" s="28"/>
      <c r="R24" s="28"/>
      <c r="S24" s="28"/>
    </row>
    <row r="25" spans="1:19" ht="16.5" customHeight="1" x14ac:dyDescent="0.35">
      <c r="A25" s="389" t="str">
        <f>'Tabell 2.1'!A24</f>
        <v xml:space="preserve">FO2B  Barnevern </v>
      </c>
      <c r="B25" s="389"/>
      <c r="C25" s="389"/>
      <c r="D25" s="166"/>
      <c r="E25" s="166"/>
      <c r="F25" s="166"/>
      <c r="G25" s="166"/>
      <c r="H25" s="166"/>
      <c r="I25" s="166"/>
      <c r="J25" s="166"/>
      <c r="K25" s="166"/>
      <c r="L25" s="166"/>
      <c r="M25" s="166"/>
      <c r="N25" s="166"/>
      <c r="O25" s="166"/>
      <c r="P25" s="166"/>
      <c r="Q25" s="166"/>
      <c r="R25" s="166"/>
      <c r="S25" s="166"/>
    </row>
    <row r="26" spans="1:19" ht="16.5" customHeight="1" x14ac:dyDescent="0.35">
      <c r="A26" s="392" t="s">
        <v>153</v>
      </c>
      <c r="B26" s="392"/>
      <c r="C26" s="392"/>
      <c r="D26" s="358">
        <v>975.15830000000005</v>
      </c>
      <c r="E26" s="245">
        <v>0</v>
      </c>
      <c r="F26" s="245">
        <v>0</v>
      </c>
      <c r="G26" s="358">
        <v>1950.3166000000001</v>
      </c>
      <c r="H26" s="28">
        <v>0</v>
      </c>
      <c r="I26" s="28">
        <v>0</v>
      </c>
      <c r="J26" s="28">
        <v>0</v>
      </c>
      <c r="K26" s="28">
        <v>0</v>
      </c>
      <c r="L26" s="28">
        <v>0</v>
      </c>
      <c r="M26" s="28">
        <v>0</v>
      </c>
      <c r="N26" s="28">
        <v>0</v>
      </c>
      <c r="O26" s="28">
        <v>0</v>
      </c>
      <c r="P26" s="28">
        <v>0</v>
      </c>
      <c r="Q26" s="28">
        <v>0</v>
      </c>
      <c r="R26" s="28">
        <v>0</v>
      </c>
      <c r="S26" s="28">
        <f>SUM(D26:R26)</f>
        <v>2925.4749000000002</v>
      </c>
    </row>
    <row r="27" spans="1:19" ht="16.5" customHeight="1" x14ac:dyDescent="0.35">
      <c r="A27" s="390" t="s">
        <v>154</v>
      </c>
      <c r="B27" s="390"/>
      <c r="C27" s="390"/>
      <c r="D27" s="245">
        <v>0</v>
      </c>
      <c r="E27" s="245">
        <v>0</v>
      </c>
      <c r="F27" s="245">
        <v>0</v>
      </c>
      <c r="G27" s="358">
        <v>3550.3638000000001</v>
      </c>
      <c r="H27" s="28">
        <v>0</v>
      </c>
      <c r="I27" s="28">
        <v>0</v>
      </c>
      <c r="J27" s="28">
        <v>0</v>
      </c>
      <c r="K27" s="28">
        <v>0</v>
      </c>
      <c r="L27" s="28">
        <v>0</v>
      </c>
      <c r="M27" s="28">
        <v>0</v>
      </c>
      <c r="N27" s="28">
        <v>0</v>
      </c>
      <c r="O27" s="28">
        <v>0</v>
      </c>
      <c r="P27" s="28">
        <v>0</v>
      </c>
      <c r="Q27" s="28">
        <v>0</v>
      </c>
      <c r="R27" s="28">
        <v>0</v>
      </c>
      <c r="S27" s="28">
        <f t="shared" ref="S27" si="6">SUM(D27:R27)</f>
        <v>3550.3638000000001</v>
      </c>
    </row>
    <row r="28" spans="1:19" ht="16.5" customHeight="1" thickBot="1" x14ac:dyDescent="0.4">
      <c r="A28" s="391" t="s">
        <v>112</v>
      </c>
      <c r="B28" s="391"/>
      <c r="C28" s="391"/>
      <c r="D28" s="198">
        <f t="shared" ref="D28:R28" si="7">SUM(D26:D27)</f>
        <v>975.15830000000005</v>
      </c>
      <c r="E28" s="198">
        <f t="shared" si="7"/>
        <v>0</v>
      </c>
      <c r="F28" s="198">
        <f t="shared" si="7"/>
        <v>0</v>
      </c>
      <c r="G28" s="198">
        <f t="shared" si="7"/>
        <v>5500.6804000000002</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SUM(S26:S27)</f>
        <v>6475.8387000000002</v>
      </c>
    </row>
    <row r="29" spans="1:19" ht="16.5" customHeight="1" thickBot="1" x14ac:dyDescent="0.4">
      <c r="A29" s="388"/>
      <c r="B29" s="388"/>
      <c r="C29" s="388"/>
      <c r="D29" s="72"/>
      <c r="E29" s="72"/>
      <c r="F29" s="72"/>
      <c r="G29" s="72"/>
      <c r="H29" s="72"/>
      <c r="I29" s="72"/>
      <c r="J29" s="72"/>
      <c r="K29" s="72"/>
      <c r="L29" s="72"/>
      <c r="M29" s="72"/>
      <c r="N29" s="72"/>
      <c r="O29" s="72"/>
      <c r="P29" s="72"/>
      <c r="Q29" s="72"/>
      <c r="R29" s="72"/>
      <c r="S29" s="72"/>
    </row>
    <row r="30" spans="1:19" ht="16.5" customHeight="1" x14ac:dyDescent="0.35">
      <c r="A30" s="389" t="str">
        <f>'Tabell 2.1'!A30</f>
        <v>FO2C Aktivitetstilbud for barn og unge, helsestasjon og skolehelsetjeneste</v>
      </c>
      <c r="B30" s="389"/>
      <c r="C30" s="389"/>
      <c r="D30" s="166"/>
      <c r="E30" s="166"/>
      <c r="F30" s="166"/>
      <c r="G30" s="166"/>
      <c r="H30" s="166"/>
      <c r="I30" s="166"/>
      <c r="J30" s="166"/>
      <c r="K30" s="166"/>
      <c r="L30" s="166"/>
      <c r="M30" s="166"/>
      <c r="N30" s="166"/>
      <c r="O30" s="166"/>
      <c r="P30" s="166"/>
      <c r="Q30" s="166"/>
      <c r="R30" s="166"/>
      <c r="S30" s="166"/>
    </row>
    <row r="31" spans="1:19" ht="16.5" customHeight="1" x14ac:dyDescent="0.35">
      <c r="A31" s="247" t="s">
        <v>155</v>
      </c>
      <c r="B31" s="247"/>
      <c r="C31" s="247"/>
      <c r="D31" s="245">
        <v>1995</v>
      </c>
      <c r="E31" s="245">
        <v>0</v>
      </c>
      <c r="F31" s="245">
        <v>0</v>
      </c>
      <c r="G31" s="245">
        <v>0</v>
      </c>
      <c r="H31" s="245">
        <v>0</v>
      </c>
      <c r="I31" s="245">
        <v>0</v>
      </c>
      <c r="J31" s="245">
        <v>0</v>
      </c>
      <c r="K31" s="245">
        <v>0</v>
      </c>
      <c r="L31" s="245">
        <v>0</v>
      </c>
      <c r="M31" s="245">
        <v>0</v>
      </c>
      <c r="N31" s="245">
        <v>1901</v>
      </c>
      <c r="O31" s="245">
        <v>1903</v>
      </c>
      <c r="P31" s="245">
        <v>0</v>
      </c>
      <c r="Q31" s="245">
        <v>0</v>
      </c>
      <c r="R31" s="245">
        <v>2058</v>
      </c>
      <c r="S31" s="245">
        <f>SUM(D31:R31)</f>
        <v>7857</v>
      </c>
    </row>
    <row r="32" spans="1:19" ht="16.5" customHeight="1" x14ac:dyDescent="0.35">
      <c r="A32" s="247" t="s">
        <v>156</v>
      </c>
      <c r="B32" s="247"/>
      <c r="C32" s="247"/>
      <c r="D32" s="245">
        <v>5647</v>
      </c>
      <c r="E32" s="245">
        <v>5393</v>
      </c>
      <c r="F32" s="245">
        <v>4537</v>
      </c>
      <c r="G32" s="245">
        <v>2576</v>
      </c>
      <c r="H32" s="245">
        <v>3043</v>
      </c>
      <c r="I32" s="245">
        <v>1182</v>
      </c>
      <c r="J32" s="245">
        <v>1433</v>
      </c>
      <c r="K32" s="245">
        <v>1323</v>
      </c>
      <c r="L32" s="245">
        <v>2142</v>
      </c>
      <c r="M32" s="245">
        <v>1264</v>
      </c>
      <c r="N32" s="245">
        <v>1464</v>
      </c>
      <c r="O32" s="245">
        <v>2548</v>
      </c>
      <c r="P32" s="245">
        <v>1747</v>
      </c>
      <c r="Q32" s="245">
        <v>1377</v>
      </c>
      <c r="R32" s="245">
        <v>1824</v>
      </c>
      <c r="S32" s="245">
        <f t="shared" ref="S32:S49" si="8">SUM(D32:R32)</f>
        <v>37500</v>
      </c>
    </row>
    <row r="33" spans="1:26" ht="16.5" customHeight="1" x14ac:dyDescent="0.35">
      <c r="A33" s="247" t="s">
        <v>157</v>
      </c>
      <c r="B33" s="247"/>
      <c r="C33" s="247"/>
      <c r="D33" s="245">
        <v>1949.973481692015</v>
      </c>
      <c r="E33" s="245">
        <v>1441.1180844529315</v>
      </c>
      <c r="F33" s="245">
        <v>1164.7228120042391</v>
      </c>
      <c r="G33" s="245">
        <v>578.8371177811149</v>
      </c>
      <c r="H33" s="245">
        <v>781.23560237274228</v>
      </c>
      <c r="I33" s="245">
        <v>477.48946036334712</v>
      </c>
      <c r="J33" s="245">
        <v>669.40289409866512</v>
      </c>
      <c r="K33" s="245">
        <v>734.50999866231871</v>
      </c>
      <c r="L33" s="245">
        <v>1234.3115999436757</v>
      </c>
      <c r="M33" s="245">
        <v>1245.5736712743712</v>
      </c>
      <c r="N33" s="245">
        <v>1809.1780868127896</v>
      </c>
      <c r="O33" s="245">
        <v>2235.4897500908423</v>
      </c>
      <c r="P33" s="245">
        <v>1163.306389624132</v>
      </c>
      <c r="Q33" s="245">
        <v>808.51803514886581</v>
      </c>
      <c r="R33" s="245">
        <v>1901.6010156779489</v>
      </c>
      <c r="S33" s="245">
        <f t="shared" si="8"/>
        <v>18195.268</v>
      </c>
    </row>
    <row r="34" spans="1:26" ht="16.5" customHeight="1" x14ac:dyDescent="0.35">
      <c r="A34" s="247" t="s">
        <v>158</v>
      </c>
      <c r="B34" s="247"/>
      <c r="C34" s="247"/>
      <c r="D34" s="245">
        <v>5929</v>
      </c>
      <c r="E34" s="245">
        <v>4264</v>
      </c>
      <c r="F34" s="245">
        <v>0</v>
      </c>
      <c r="G34" s="245">
        <v>6021</v>
      </c>
      <c r="H34" s="245">
        <v>6398</v>
      </c>
      <c r="I34" s="245">
        <v>1792</v>
      </c>
      <c r="J34" s="245">
        <v>1146</v>
      </c>
      <c r="K34" s="245">
        <v>3944</v>
      </c>
      <c r="L34" s="245">
        <v>4365</v>
      </c>
      <c r="M34" s="245">
        <v>0</v>
      </c>
      <c r="N34" s="245">
        <v>1330</v>
      </c>
      <c r="O34" s="245">
        <v>1560</v>
      </c>
      <c r="P34" s="245">
        <v>1057</v>
      </c>
      <c r="Q34" s="245">
        <v>1689</v>
      </c>
      <c r="R34" s="245">
        <v>905</v>
      </c>
      <c r="S34" s="245">
        <f t="shared" si="8"/>
        <v>40400</v>
      </c>
    </row>
    <row r="35" spans="1:26" ht="16.5" customHeight="1" x14ac:dyDescent="0.35">
      <c r="A35" s="247" t="s">
        <v>159</v>
      </c>
      <c r="B35" s="247"/>
      <c r="C35" s="247"/>
      <c r="D35" s="245">
        <v>0</v>
      </c>
      <c r="E35" s="245">
        <v>7096</v>
      </c>
      <c r="F35" s="245">
        <v>0</v>
      </c>
      <c r="G35" s="245">
        <v>0</v>
      </c>
      <c r="H35" s="245">
        <v>0</v>
      </c>
      <c r="I35" s="245">
        <v>0</v>
      </c>
      <c r="J35" s="245">
        <v>0</v>
      </c>
      <c r="K35" s="245">
        <v>0</v>
      </c>
      <c r="L35" s="245">
        <v>0</v>
      </c>
      <c r="M35" s="245">
        <v>0</v>
      </c>
      <c r="N35" s="245">
        <v>0</v>
      </c>
      <c r="O35" s="245">
        <v>0</v>
      </c>
      <c r="P35" s="245">
        <v>0</v>
      </c>
      <c r="Q35" s="245">
        <v>0</v>
      </c>
      <c r="R35" s="245">
        <v>0</v>
      </c>
      <c r="S35" s="245">
        <f t="shared" si="8"/>
        <v>7096</v>
      </c>
    </row>
    <row r="36" spans="1:26" ht="16.5" customHeight="1" x14ac:dyDescent="0.35">
      <c r="A36" s="247" t="s">
        <v>160</v>
      </c>
      <c r="B36" s="247"/>
      <c r="C36" s="247"/>
      <c r="D36" s="245">
        <v>0</v>
      </c>
      <c r="E36" s="245">
        <v>0</v>
      </c>
      <c r="F36" s="245">
        <v>0</v>
      </c>
      <c r="G36" s="245">
        <v>0</v>
      </c>
      <c r="H36" s="245">
        <v>2412</v>
      </c>
      <c r="I36" s="245">
        <v>0</v>
      </c>
      <c r="J36" s="245">
        <v>0</v>
      </c>
      <c r="K36" s="245">
        <v>0</v>
      </c>
      <c r="L36" s="245">
        <v>0</v>
      </c>
      <c r="M36" s="245">
        <v>0</v>
      </c>
      <c r="N36" s="245">
        <v>0</v>
      </c>
      <c r="O36" s="245">
        <v>0</v>
      </c>
      <c r="P36" s="245">
        <v>0</v>
      </c>
      <c r="Q36" s="245">
        <v>0</v>
      </c>
      <c r="R36" s="245">
        <v>0</v>
      </c>
      <c r="S36" s="245">
        <f t="shared" si="8"/>
        <v>2412</v>
      </c>
    </row>
    <row r="37" spans="1:26" ht="16.5" customHeight="1" x14ac:dyDescent="0.35">
      <c r="A37" s="366" t="s">
        <v>484</v>
      </c>
      <c r="B37" s="320"/>
      <c r="C37" s="320"/>
      <c r="D37" s="367">
        <v>7538.7308999999996</v>
      </c>
      <c r="E37" s="367">
        <v>5025.8206</v>
      </c>
      <c r="F37" s="367">
        <v>3769.8836000000001</v>
      </c>
      <c r="G37" s="367">
        <v>1255.9369999999999</v>
      </c>
      <c r="H37" s="367">
        <v>2170.9313000000002</v>
      </c>
      <c r="I37" s="367">
        <v>914.99429999999995</v>
      </c>
      <c r="J37" s="367">
        <v>1713.9522999999999</v>
      </c>
      <c r="K37" s="367">
        <v>1713.9522999999999</v>
      </c>
      <c r="L37" s="367">
        <v>4226.8626000000004</v>
      </c>
      <c r="M37" s="367">
        <v>5025.8206</v>
      </c>
      <c r="N37" s="367">
        <v>6282.7938999999997</v>
      </c>
      <c r="O37" s="367">
        <v>7538.7308999999996</v>
      </c>
      <c r="P37" s="367">
        <v>4226.8626000000004</v>
      </c>
      <c r="Q37" s="367">
        <v>2169.895</v>
      </c>
      <c r="R37" s="367">
        <v>7538.7308999999996</v>
      </c>
      <c r="S37" s="321">
        <f t="shared" si="8"/>
        <v>61113.898800000003</v>
      </c>
      <c r="U37" s="273"/>
      <c r="W37" s="274"/>
      <c r="X37" s="274"/>
      <c r="Y37" s="274"/>
      <c r="Z37" s="274"/>
    </row>
    <row r="38" spans="1:26" ht="16.5" customHeight="1" x14ac:dyDescent="0.35">
      <c r="A38" s="357" t="s">
        <v>461</v>
      </c>
      <c r="B38" s="247"/>
      <c r="C38" s="247"/>
      <c r="D38" s="319">
        <v>0</v>
      </c>
      <c r="E38" s="319">
        <v>0</v>
      </c>
      <c r="F38" s="319">
        <v>0</v>
      </c>
      <c r="G38" s="319">
        <v>0</v>
      </c>
      <c r="H38" s="319">
        <v>0</v>
      </c>
      <c r="I38" s="319">
        <v>0</v>
      </c>
      <c r="J38" s="319">
        <v>0</v>
      </c>
      <c r="K38" s="319">
        <v>0</v>
      </c>
      <c r="L38" s="319">
        <v>3108.9</v>
      </c>
      <c r="M38" s="319">
        <v>0</v>
      </c>
      <c r="N38" s="319">
        <v>3108.9</v>
      </c>
      <c r="O38" s="319">
        <v>8290.4</v>
      </c>
      <c r="P38" s="319">
        <v>0</v>
      </c>
      <c r="Q38" s="319">
        <v>0</v>
      </c>
      <c r="R38" s="319">
        <v>3108.9</v>
      </c>
      <c r="S38" s="245">
        <f t="shared" si="8"/>
        <v>17617.100000000002</v>
      </c>
      <c r="U38" s="273"/>
      <c r="W38" s="274"/>
      <c r="X38" s="274"/>
      <c r="Y38" s="274"/>
      <c r="Z38" s="274"/>
    </row>
    <row r="39" spans="1:26" ht="16.5" customHeight="1" x14ac:dyDescent="0.35">
      <c r="A39" s="366" t="s">
        <v>487</v>
      </c>
      <c r="B39" s="320"/>
      <c r="C39" s="320"/>
      <c r="D39" s="369">
        <v>5318</v>
      </c>
      <c r="E39" s="369">
        <v>3682</v>
      </c>
      <c r="F39" s="369">
        <v>1636</v>
      </c>
      <c r="G39" s="369">
        <v>860</v>
      </c>
      <c r="H39" s="369">
        <v>1636</v>
      </c>
      <c r="I39" s="369">
        <v>860</v>
      </c>
      <c r="J39" s="369">
        <v>1118</v>
      </c>
      <c r="K39" s="369">
        <v>1118</v>
      </c>
      <c r="L39" s="369">
        <v>2045</v>
      </c>
      <c r="M39" s="369">
        <v>2045</v>
      </c>
      <c r="N39" s="369">
        <v>3682</v>
      </c>
      <c r="O39" s="369">
        <v>5318</v>
      </c>
      <c r="P39" s="369">
        <v>2045</v>
      </c>
      <c r="Q39" s="369">
        <v>1118</v>
      </c>
      <c r="R39" s="369">
        <v>5318</v>
      </c>
      <c r="S39" s="321">
        <f t="shared" si="8"/>
        <v>37799</v>
      </c>
      <c r="U39" s="273"/>
      <c r="W39" s="274"/>
      <c r="X39" s="274"/>
      <c r="Y39" s="274"/>
      <c r="Z39" s="274"/>
    </row>
    <row r="40" spans="1:26" ht="16.5" customHeight="1" x14ac:dyDescent="0.35">
      <c r="A40" s="357" t="s">
        <v>462</v>
      </c>
      <c r="B40" s="247"/>
      <c r="C40" s="247"/>
      <c r="D40" s="319">
        <f>$S$40*'Tabell 3.1'!D41/100</f>
        <v>296.60236332162862</v>
      </c>
      <c r="E40" s="319">
        <f>$S$40*'Tabell 3.1'!E41/100</f>
        <v>269.06213366426272</v>
      </c>
      <c r="F40" s="319">
        <f>$S$40*'Tabell 3.1'!F41/100</f>
        <v>192.83826983769598</v>
      </c>
      <c r="G40" s="319">
        <f>$S$40*'Tabell 3.1'!G41/100</f>
        <v>132.45411688808193</v>
      </c>
      <c r="H40" s="319">
        <f>$S$40*'Tabell 3.1'!H41/100</f>
        <v>182.88728316759509</v>
      </c>
      <c r="I40" s="319">
        <f>$S$40*'Tabell 3.1'!I41/100</f>
        <v>165.60175375652125</v>
      </c>
      <c r="J40" s="319">
        <f>$S$40*'Tabell 3.1'!J41/100</f>
        <v>267.90062370947538</v>
      </c>
      <c r="K40" s="319">
        <f>$S$40*'Tabell 3.1'!K41/100</f>
        <v>264.02968929761175</v>
      </c>
      <c r="L40" s="319">
        <f>$S$40*'Tabell 3.1'!L41/100</f>
        <v>217.99299761508348</v>
      </c>
      <c r="M40" s="319">
        <f>$S$40*'Tabell 3.1'!M41/100</f>
        <v>155.37444444947536</v>
      </c>
      <c r="N40" s="319">
        <f>$S$40*'Tabell 3.1'!N41/100</f>
        <v>209.28894676032164</v>
      </c>
      <c r="O40" s="319">
        <f>$S$40*'Tabell 3.1'!O41/100</f>
        <v>286.86250348052357</v>
      </c>
      <c r="P40" s="319">
        <f>$S$40*'Tabell 3.1'!P41/100</f>
        <v>265.0087678656754</v>
      </c>
      <c r="Q40" s="319">
        <f>$S$40*'Tabell 3.1'!Q41/100</f>
        <v>266.89176221121494</v>
      </c>
      <c r="R40" s="319">
        <f>$S$40*'Tabell 3.1'!R41/100</f>
        <v>251.20434397483299</v>
      </c>
      <c r="S40" s="245">
        <v>3424</v>
      </c>
      <c r="U40" s="273"/>
      <c r="W40" s="274"/>
      <c r="X40" s="274"/>
      <c r="Y40" s="274"/>
      <c r="Z40" s="274"/>
    </row>
    <row r="41" spans="1:26" ht="16.5" customHeight="1" x14ac:dyDescent="0.35">
      <c r="A41" s="366" t="s">
        <v>493</v>
      </c>
      <c r="B41" s="320"/>
      <c r="C41" s="320"/>
      <c r="D41" s="371">
        <v>0</v>
      </c>
      <c r="E41" s="371">
        <v>0</v>
      </c>
      <c r="F41" s="371">
        <v>0</v>
      </c>
      <c r="G41" s="371">
        <v>0</v>
      </c>
      <c r="H41" s="371">
        <v>0</v>
      </c>
      <c r="I41" s="371">
        <v>0</v>
      </c>
      <c r="J41" s="371">
        <v>0</v>
      </c>
      <c r="K41" s="371">
        <v>0</v>
      </c>
      <c r="L41" s="371">
        <v>0</v>
      </c>
      <c r="M41" s="371">
        <v>0</v>
      </c>
      <c r="N41" s="371">
        <v>0</v>
      </c>
      <c r="O41" s="371">
        <v>0</v>
      </c>
      <c r="P41" s="371">
        <v>0</v>
      </c>
      <c r="Q41" s="371">
        <v>0</v>
      </c>
      <c r="R41" s="371">
        <v>0</v>
      </c>
      <c r="S41" s="321">
        <f t="shared" si="8"/>
        <v>0</v>
      </c>
      <c r="U41" s="273"/>
      <c r="W41" s="274"/>
      <c r="X41" s="274"/>
      <c r="Y41" s="274"/>
      <c r="Z41" s="274"/>
    </row>
    <row r="42" spans="1:26" ht="16.5" customHeight="1" x14ac:dyDescent="0.35">
      <c r="A42" s="247" t="s">
        <v>162</v>
      </c>
      <c r="B42" s="247"/>
      <c r="C42" s="247"/>
      <c r="D42" s="319">
        <v>684</v>
      </c>
      <c r="E42" s="319">
        <v>684</v>
      </c>
      <c r="F42" s="319">
        <v>684</v>
      </c>
      <c r="G42" s="319">
        <v>684</v>
      </c>
      <c r="H42" s="319">
        <v>684</v>
      </c>
      <c r="I42" s="319">
        <v>684</v>
      </c>
      <c r="J42" s="319">
        <v>684</v>
      </c>
      <c r="K42" s="319">
        <v>684</v>
      </c>
      <c r="L42" s="319">
        <v>684</v>
      </c>
      <c r="M42" s="319">
        <v>684</v>
      </c>
      <c r="N42" s="319">
        <v>684</v>
      </c>
      <c r="O42" s="319">
        <v>684</v>
      </c>
      <c r="P42" s="319">
        <v>684</v>
      </c>
      <c r="Q42" s="319">
        <v>684</v>
      </c>
      <c r="R42" s="319">
        <v>684</v>
      </c>
      <c r="S42" s="245">
        <f t="shared" si="8"/>
        <v>10260</v>
      </c>
    </row>
    <row r="43" spans="1:26" ht="16.5" customHeight="1" x14ac:dyDescent="0.35">
      <c r="A43" s="247" t="s">
        <v>460</v>
      </c>
      <c r="B43" s="247"/>
      <c r="C43" s="247"/>
      <c r="D43" s="319">
        <v>2279.86</v>
      </c>
      <c r="E43" s="319">
        <v>0</v>
      </c>
      <c r="F43" s="319">
        <v>0</v>
      </c>
      <c r="G43" s="319">
        <v>0</v>
      </c>
      <c r="H43" s="319">
        <v>0</v>
      </c>
      <c r="I43" s="319">
        <v>0</v>
      </c>
      <c r="J43" s="319">
        <v>0</v>
      </c>
      <c r="K43" s="319">
        <v>0</v>
      </c>
      <c r="L43" s="319">
        <v>0</v>
      </c>
      <c r="M43" s="319">
        <v>0</v>
      </c>
      <c r="N43" s="319">
        <v>0</v>
      </c>
      <c r="O43" s="319">
        <v>0</v>
      </c>
      <c r="P43" s="319">
        <v>0</v>
      </c>
      <c r="Q43" s="319">
        <v>0</v>
      </c>
      <c r="R43" s="319">
        <v>0</v>
      </c>
      <c r="S43" s="245">
        <f t="shared" si="8"/>
        <v>2279.86</v>
      </c>
    </row>
    <row r="44" spans="1:26" ht="16.5" customHeight="1" x14ac:dyDescent="0.35">
      <c r="A44" s="247" t="s">
        <v>163</v>
      </c>
      <c r="B44" s="247"/>
      <c r="C44" s="247"/>
      <c r="D44" s="319">
        <v>8042.7242999999999</v>
      </c>
      <c r="E44" s="319">
        <v>0</v>
      </c>
      <c r="F44" s="319">
        <v>0</v>
      </c>
      <c r="G44" s="319">
        <v>0</v>
      </c>
      <c r="H44" s="319">
        <v>0</v>
      </c>
      <c r="I44" s="319">
        <v>0</v>
      </c>
      <c r="J44" s="319">
        <v>0</v>
      </c>
      <c r="K44" s="319">
        <v>0</v>
      </c>
      <c r="L44" s="319">
        <v>0</v>
      </c>
      <c r="M44" s="319">
        <v>0</v>
      </c>
      <c r="N44" s="319">
        <v>0</v>
      </c>
      <c r="O44" s="319">
        <v>0</v>
      </c>
      <c r="P44" s="319">
        <v>0</v>
      </c>
      <c r="Q44" s="319">
        <v>0</v>
      </c>
      <c r="R44" s="319">
        <v>0</v>
      </c>
      <c r="S44" s="245">
        <f t="shared" si="8"/>
        <v>8042.7242999999999</v>
      </c>
    </row>
    <row r="45" spans="1:26" ht="16.5" customHeight="1" x14ac:dyDescent="0.35">
      <c r="A45" s="247" t="s">
        <v>164</v>
      </c>
      <c r="B45" s="247"/>
      <c r="C45" s="247"/>
      <c r="D45" s="248">
        <v>0</v>
      </c>
      <c r="E45" s="248">
        <v>0</v>
      </c>
      <c r="F45" s="248">
        <v>1486.0542</v>
      </c>
      <c r="G45" s="248">
        <v>0</v>
      </c>
      <c r="H45" s="248">
        <v>0</v>
      </c>
      <c r="I45" s="248">
        <v>0</v>
      </c>
      <c r="J45" s="248">
        <v>0</v>
      </c>
      <c r="K45" s="248">
        <v>0</v>
      </c>
      <c r="L45" s="248">
        <v>0</v>
      </c>
      <c r="M45" s="248">
        <v>0</v>
      </c>
      <c r="N45" s="248">
        <v>0</v>
      </c>
      <c r="O45" s="248">
        <v>0</v>
      </c>
      <c r="P45" s="248">
        <v>0</v>
      </c>
      <c r="Q45" s="248">
        <v>0</v>
      </c>
      <c r="R45" s="248">
        <v>0</v>
      </c>
      <c r="S45" s="245">
        <f t="shared" si="8"/>
        <v>1486.0542</v>
      </c>
    </row>
    <row r="46" spans="1:26" ht="16.5" customHeight="1" x14ac:dyDescent="0.35">
      <c r="A46" s="247" t="s">
        <v>165</v>
      </c>
      <c r="B46" s="247"/>
      <c r="C46" s="247"/>
      <c r="D46" s="248">
        <v>0</v>
      </c>
      <c r="E46" s="248">
        <v>0</v>
      </c>
      <c r="F46" s="248">
        <v>0</v>
      </c>
      <c r="G46" s="248">
        <v>0</v>
      </c>
      <c r="H46" s="248">
        <v>0</v>
      </c>
      <c r="I46" s="248">
        <v>0</v>
      </c>
      <c r="J46" s="248">
        <v>0</v>
      </c>
      <c r="K46" s="248">
        <v>0</v>
      </c>
      <c r="L46" s="248">
        <v>0</v>
      </c>
      <c r="M46" s="248">
        <v>0</v>
      </c>
      <c r="N46" s="248">
        <v>5447.8290999999999</v>
      </c>
      <c r="O46" s="248">
        <v>0</v>
      </c>
      <c r="P46" s="248">
        <v>0</v>
      </c>
      <c r="Q46" s="248">
        <v>0</v>
      </c>
      <c r="R46" s="248">
        <v>0</v>
      </c>
      <c r="S46" s="245">
        <f t="shared" si="8"/>
        <v>5447.8290999999999</v>
      </c>
    </row>
    <row r="47" spans="1:26" ht="16.5" customHeight="1" x14ac:dyDescent="0.35">
      <c r="A47" s="247" t="s">
        <v>166</v>
      </c>
      <c r="B47" s="247"/>
      <c r="C47" s="247"/>
      <c r="D47" s="248">
        <v>0</v>
      </c>
      <c r="E47" s="248">
        <v>0</v>
      </c>
      <c r="F47" s="248">
        <v>0</v>
      </c>
      <c r="G47" s="248">
        <v>0</v>
      </c>
      <c r="H47" s="248">
        <v>0</v>
      </c>
      <c r="I47" s="248">
        <v>0</v>
      </c>
      <c r="J47" s="248">
        <v>0</v>
      </c>
      <c r="K47" s="248">
        <v>0</v>
      </c>
      <c r="L47" s="248">
        <v>0</v>
      </c>
      <c r="M47" s="248">
        <v>0</v>
      </c>
      <c r="N47" s="248">
        <v>0</v>
      </c>
      <c r="O47" s="248">
        <v>0</v>
      </c>
      <c r="P47" s="248">
        <v>0</v>
      </c>
      <c r="Q47" s="248">
        <v>0</v>
      </c>
      <c r="R47" s="248">
        <v>4333.8065999999999</v>
      </c>
      <c r="S47" s="245">
        <f t="shared" si="8"/>
        <v>4333.8065999999999</v>
      </c>
    </row>
    <row r="48" spans="1:26" ht="16.5" customHeight="1" x14ac:dyDescent="0.35">
      <c r="A48" s="247" t="s">
        <v>167</v>
      </c>
      <c r="B48" s="247"/>
      <c r="C48" s="247"/>
      <c r="D48" s="248">
        <v>0</v>
      </c>
      <c r="E48" s="248">
        <v>0</v>
      </c>
      <c r="F48" s="248">
        <v>0</v>
      </c>
      <c r="G48" s="248">
        <v>0</v>
      </c>
      <c r="H48" s="248">
        <v>0</v>
      </c>
      <c r="I48" s="248">
        <v>0</v>
      </c>
      <c r="J48" s="248">
        <v>0</v>
      </c>
      <c r="K48" s="248">
        <v>275</v>
      </c>
      <c r="L48" s="248">
        <v>0</v>
      </c>
      <c r="M48" s="248">
        <v>0</v>
      </c>
      <c r="N48" s="248">
        <v>0</v>
      </c>
      <c r="O48" s="248">
        <v>0</v>
      </c>
      <c r="P48" s="248">
        <v>0</v>
      </c>
      <c r="Q48" s="248">
        <v>0</v>
      </c>
      <c r="R48" s="248">
        <v>0</v>
      </c>
      <c r="S48" s="245">
        <f t="shared" si="8"/>
        <v>275</v>
      </c>
    </row>
    <row r="49" spans="1:19" ht="16.5" customHeight="1" x14ac:dyDescent="0.35">
      <c r="A49" s="247" t="s">
        <v>168</v>
      </c>
      <c r="B49" s="286"/>
      <c r="C49" s="286"/>
      <c r="D49" s="248">
        <v>0</v>
      </c>
      <c r="E49" s="248">
        <v>1036.3</v>
      </c>
      <c r="F49" s="248">
        <v>0</v>
      </c>
      <c r="G49" s="248">
        <v>0</v>
      </c>
      <c r="H49" s="248">
        <v>0</v>
      </c>
      <c r="I49" s="248">
        <v>0</v>
      </c>
      <c r="J49" s="248">
        <v>0</v>
      </c>
      <c r="K49" s="248">
        <v>0</v>
      </c>
      <c r="L49" s="248">
        <v>0</v>
      </c>
      <c r="M49" s="248">
        <v>0</v>
      </c>
      <c r="N49" s="248">
        <v>0</v>
      </c>
      <c r="O49" s="248">
        <v>0</v>
      </c>
      <c r="P49" s="248">
        <v>0</v>
      </c>
      <c r="Q49" s="248">
        <v>0</v>
      </c>
      <c r="R49" s="248">
        <v>0</v>
      </c>
      <c r="S49" s="245">
        <f t="shared" si="8"/>
        <v>1036.3</v>
      </c>
    </row>
    <row r="50" spans="1:19" ht="16.5" customHeight="1" thickBot="1" x14ac:dyDescent="0.4">
      <c r="A50" s="391" t="s">
        <v>112</v>
      </c>
      <c r="B50" s="391"/>
      <c r="C50" s="391"/>
      <c r="D50" s="198">
        <f t="shared" ref="D50:R50" si="9">SUM(D31:D49)</f>
        <v>39680.891045013646</v>
      </c>
      <c r="E50" s="198">
        <f t="shared" si="9"/>
        <v>28891.30081811719</v>
      </c>
      <c r="F50" s="198">
        <f t="shared" si="9"/>
        <v>13470.498881841935</v>
      </c>
      <c r="G50" s="198">
        <f t="shared" si="9"/>
        <v>12108.228234669197</v>
      </c>
      <c r="H50" s="198">
        <f t="shared" si="9"/>
        <v>17308.054185540339</v>
      </c>
      <c r="I50" s="198">
        <f t="shared" si="9"/>
        <v>6076.0855141198681</v>
      </c>
      <c r="J50" s="198">
        <f t="shared" si="9"/>
        <v>7032.2558178081408</v>
      </c>
      <c r="K50" s="198">
        <f t="shared" si="9"/>
        <v>10056.491987959929</v>
      </c>
      <c r="L50" s="198">
        <f t="shared" si="9"/>
        <v>18024.067197558761</v>
      </c>
      <c r="M50" s="198">
        <f t="shared" si="9"/>
        <v>10419.768715723845</v>
      </c>
      <c r="N50" s="198">
        <f t="shared" si="9"/>
        <v>25918.990033573107</v>
      </c>
      <c r="O50" s="198">
        <f t="shared" si="9"/>
        <v>30364.483153571367</v>
      </c>
      <c r="P50" s="198">
        <f t="shared" si="9"/>
        <v>11188.177757489808</v>
      </c>
      <c r="Q50" s="198">
        <f t="shared" si="9"/>
        <v>8113.3047973600806</v>
      </c>
      <c r="R50" s="198">
        <f t="shared" si="9"/>
        <v>27923.242859652782</v>
      </c>
      <c r="S50" s="198">
        <f>SUM(S31:S49)</f>
        <v>266575.84100000001</v>
      </c>
    </row>
    <row r="51" spans="1:19" ht="16.5" customHeight="1" thickBot="1" x14ac:dyDescent="0.4">
      <c r="A51" s="388"/>
      <c r="B51" s="388"/>
      <c r="C51" s="388"/>
      <c r="D51" s="28"/>
      <c r="E51" s="28"/>
      <c r="F51" s="28"/>
      <c r="G51" s="28"/>
      <c r="H51" s="28"/>
      <c r="I51" s="28"/>
      <c r="J51" s="28"/>
      <c r="K51" s="28"/>
      <c r="L51" s="28"/>
      <c r="M51" s="28"/>
      <c r="N51" s="28"/>
      <c r="O51" s="28"/>
      <c r="P51" s="28"/>
      <c r="Q51" s="28"/>
      <c r="R51" s="28"/>
      <c r="S51" s="28"/>
    </row>
    <row r="52" spans="1:19" ht="16.5" customHeight="1" x14ac:dyDescent="0.35">
      <c r="A52" s="396" t="str">
        <f>'Tabell 2.1'!A36</f>
        <v>FO3 Helse og omsorg</v>
      </c>
      <c r="B52" s="396"/>
      <c r="C52" s="396"/>
      <c r="D52" s="199"/>
      <c r="E52" s="199"/>
      <c r="F52" s="199"/>
      <c r="G52" s="199"/>
      <c r="H52" s="199"/>
      <c r="I52" s="199"/>
      <c r="J52" s="199"/>
      <c r="K52" s="199"/>
      <c r="L52" s="199"/>
      <c r="M52" s="199"/>
      <c r="N52" s="199"/>
      <c r="O52" s="199"/>
      <c r="P52" s="199"/>
      <c r="Q52" s="199"/>
      <c r="R52" s="199"/>
      <c r="S52" s="199"/>
    </row>
    <row r="53" spans="1:19" ht="16.5" customHeight="1" x14ac:dyDescent="0.35">
      <c r="A53" s="247" t="s">
        <v>169</v>
      </c>
      <c r="B53" s="247"/>
      <c r="C53" s="247"/>
      <c r="D53" s="246">
        <v>0</v>
      </c>
      <c r="E53" s="246">
        <v>349</v>
      </c>
      <c r="F53" s="246">
        <v>244</v>
      </c>
      <c r="G53" s="246">
        <v>8146</v>
      </c>
      <c r="H53" s="246">
        <v>2104</v>
      </c>
      <c r="I53" s="246">
        <v>0</v>
      </c>
      <c r="J53" s="246">
        <v>0</v>
      </c>
      <c r="K53" s="246">
        <v>0</v>
      </c>
      <c r="L53" s="246">
        <v>1792</v>
      </c>
      <c r="M53" s="246">
        <v>0</v>
      </c>
      <c r="N53" s="246">
        <v>1043</v>
      </c>
      <c r="O53" s="246">
        <v>108</v>
      </c>
      <c r="P53" s="246">
        <v>28</v>
      </c>
      <c r="Q53" s="246">
        <v>0</v>
      </c>
      <c r="R53" s="246">
        <v>0</v>
      </c>
      <c r="S53" s="246">
        <f>SUM(D53:R53)</f>
        <v>13814</v>
      </c>
    </row>
    <row r="54" spans="1:19" ht="16.5" customHeight="1" x14ac:dyDescent="0.35">
      <c r="A54" s="247" t="s">
        <v>170</v>
      </c>
      <c r="B54" s="247"/>
      <c r="C54" s="247"/>
      <c r="D54" s="246">
        <v>1051</v>
      </c>
      <c r="E54" s="246">
        <v>1925</v>
      </c>
      <c r="F54" s="246">
        <v>1866</v>
      </c>
      <c r="G54" s="246">
        <v>933</v>
      </c>
      <c r="H54" s="246">
        <v>1110</v>
      </c>
      <c r="I54" s="246">
        <v>933</v>
      </c>
      <c r="J54" s="246">
        <v>1866</v>
      </c>
      <c r="K54" s="246">
        <v>1866</v>
      </c>
      <c r="L54" s="246">
        <v>992</v>
      </c>
      <c r="M54" s="246">
        <v>933</v>
      </c>
      <c r="N54" s="246">
        <v>992</v>
      </c>
      <c r="O54" s="246">
        <v>3732</v>
      </c>
      <c r="P54" s="246">
        <v>1925</v>
      </c>
      <c r="Q54" s="246">
        <v>992</v>
      </c>
      <c r="R54" s="246">
        <v>992</v>
      </c>
      <c r="S54" s="246">
        <f t="shared" ref="S54:S62" si="10">SUM(D54:R54)</f>
        <v>22108</v>
      </c>
    </row>
    <row r="55" spans="1:19" ht="16.5" customHeight="1" x14ac:dyDescent="0.35">
      <c r="A55" s="247" t="s">
        <v>171</v>
      </c>
      <c r="B55" s="247"/>
      <c r="C55" s="247"/>
      <c r="D55" s="246">
        <v>0</v>
      </c>
      <c r="E55" s="246">
        <v>0</v>
      </c>
      <c r="F55" s="246">
        <v>0</v>
      </c>
      <c r="G55" s="246">
        <v>0</v>
      </c>
      <c r="H55" s="246">
        <v>0</v>
      </c>
      <c r="I55" s="246">
        <v>0</v>
      </c>
      <c r="J55" s="246">
        <v>0</v>
      </c>
      <c r="K55" s="246">
        <v>540</v>
      </c>
      <c r="L55" s="246">
        <v>0</v>
      </c>
      <c r="M55" s="246">
        <v>0</v>
      </c>
      <c r="N55" s="246">
        <v>0</v>
      </c>
      <c r="O55" s="246">
        <v>1750</v>
      </c>
      <c r="P55" s="246">
        <v>0</v>
      </c>
      <c r="Q55" s="246">
        <v>0</v>
      </c>
      <c r="R55" s="246">
        <v>0</v>
      </c>
      <c r="S55" s="246">
        <f t="shared" si="10"/>
        <v>2290</v>
      </c>
    </row>
    <row r="56" spans="1:19" ht="16.5" customHeight="1" x14ac:dyDescent="0.35">
      <c r="A56" s="247" t="s">
        <v>172</v>
      </c>
      <c r="B56" s="247"/>
      <c r="C56" s="247"/>
      <c r="D56" s="246">
        <v>4750</v>
      </c>
      <c r="E56" s="246">
        <v>0</v>
      </c>
      <c r="F56" s="246">
        <v>0</v>
      </c>
      <c r="G56" s="246">
        <v>0</v>
      </c>
      <c r="H56" s="246">
        <v>0</v>
      </c>
      <c r="I56" s="246">
        <v>0</v>
      </c>
      <c r="J56" s="246">
        <v>0</v>
      </c>
      <c r="K56" s="246">
        <v>0</v>
      </c>
      <c r="L56" s="246">
        <v>0</v>
      </c>
      <c r="M56" s="246">
        <v>0</v>
      </c>
      <c r="N56" s="246">
        <v>0</v>
      </c>
      <c r="O56" s="246">
        <v>0</v>
      </c>
      <c r="P56" s="246">
        <v>0</v>
      </c>
      <c r="Q56" s="246">
        <v>0</v>
      </c>
      <c r="R56" s="246">
        <v>0</v>
      </c>
      <c r="S56" s="246">
        <f t="shared" si="10"/>
        <v>4750</v>
      </c>
    </row>
    <row r="57" spans="1:19" ht="16.5" customHeight="1" x14ac:dyDescent="0.35">
      <c r="A57" s="247" t="s">
        <v>173</v>
      </c>
      <c r="B57" s="247"/>
      <c r="C57" s="247"/>
      <c r="D57" s="246">
        <v>0</v>
      </c>
      <c r="E57" s="246">
        <v>0</v>
      </c>
      <c r="F57" s="246">
        <v>0</v>
      </c>
      <c r="G57" s="246">
        <v>9660</v>
      </c>
      <c r="H57" s="246">
        <v>0</v>
      </c>
      <c r="I57" s="246">
        <v>0</v>
      </c>
      <c r="J57" s="246">
        <v>0</v>
      </c>
      <c r="K57" s="246">
        <v>0</v>
      </c>
      <c r="L57" s="246">
        <v>0</v>
      </c>
      <c r="M57" s="246">
        <v>0</v>
      </c>
      <c r="N57" s="246">
        <v>0</v>
      </c>
      <c r="O57" s="246">
        <v>0</v>
      </c>
      <c r="P57" s="246">
        <v>0</v>
      </c>
      <c r="Q57" s="246">
        <v>0</v>
      </c>
      <c r="R57" s="246">
        <v>0</v>
      </c>
      <c r="S57" s="246">
        <f t="shared" si="10"/>
        <v>9660</v>
      </c>
    </row>
    <row r="58" spans="1:19" ht="16.5" customHeight="1" x14ac:dyDescent="0.35">
      <c r="A58" s="247" t="s">
        <v>174</v>
      </c>
      <c r="B58" s="247"/>
      <c r="C58" s="247"/>
      <c r="D58" s="246">
        <v>3940</v>
      </c>
      <c r="E58" s="246"/>
      <c r="F58" s="246"/>
      <c r="G58" s="246"/>
      <c r="H58" s="246">
        <v>3940</v>
      </c>
      <c r="I58" s="246"/>
      <c r="J58" s="246"/>
      <c r="K58" s="246"/>
      <c r="L58" s="246">
        <v>1090</v>
      </c>
      <c r="M58" s="246"/>
      <c r="N58" s="246"/>
      <c r="O58" s="246"/>
      <c r="P58" s="246"/>
      <c r="Q58" s="246"/>
      <c r="R58" s="246">
        <v>3940</v>
      </c>
      <c r="S58" s="246">
        <f t="shared" si="10"/>
        <v>12910</v>
      </c>
    </row>
    <row r="59" spans="1:19" ht="16.5" customHeight="1" x14ac:dyDescent="0.35">
      <c r="A59" s="247" t="s">
        <v>175</v>
      </c>
      <c r="B59" s="247"/>
      <c r="C59" s="247"/>
      <c r="D59" s="246">
        <v>0</v>
      </c>
      <c r="E59" s="246">
        <v>0</v>
      </c>
      <c r="F59" s="246">
        <v>0</v>
      </c>
      <c r="G59" s="246">
        <v>0</v>
      </c>
      <c r="H59" s="246">
        <v>0</v>
      </c>
      <c r="I59" s="246">
        <v>0</v>
      </c>
      <c r="J59" s="246">
        <v>0</v>
      </c>
      <c r="K59" s="246">
        <v>0</v>
      </c>
      <c r="L59" s="246">
        <v>550</v>
      </c>
      <c r="M59" s="246">
        <v>0</v>
      </c>
      <c r="N59" s="246">
        <v>0</v>
      </c>
      <c r="O59" s="246">
        <v>0</v>
      </c>
      <c r="P59" s="246">
        <v>0</v>
      </c>
      <c r="Q59" s="246">
        <v>0</v>
      </c>
      <c r="R59" s="246">
        <v>0</v>
      </c>
      <c r="S59" s="246">
        <f t="shared" si="10"/>
        <v>550</v>
      </c>
    </row>
    <row r="60" spans="1:19" ht="16.5" customHeight="1" x14ac:dyDescent="0.35">
      <c r="A60" s="247" t="s">
        <v>176</v>
      </c>
      <c r="B60" s="247"/>
      <c r="C60" s="247"/>
      <c r="D60" s="246">
        <v>0</v>
      </c>
      <c r="E60" s="246">
        <v>0</v>
      </c>
      <c r="F60" s="246">
        <v>0</v>
      </c>
      <c r="G60" s="246">
        <v>400</v>
      </c>
      <c r="H60" s="246">
        <v>0</v>
      </c>
      <c r="I60" s="246">
        <v>0</v>
      </c>
      <c r="J60" s="246">
        <v>0</v>
      </c>
      <c r="K60" s="246">
        <v>0</v>
      </c>
      <c r="L60" s="246">
        <v>0</v>
      </c>
      <c r="M60" s="246">
        <v>0</v>
      </c>
      <c r="N60" s="246">
        <v>0</v>
      </c>
      <c r="O60" s="246">
        <v>0</v>
      </c>
      <c r="P60" s="246">
        <v>0</v>
      </c>
      <c r="Q60" s="246">
        <v>0</v>
      </c>
      <c r="R60" s="246">
        <v>0</v>
      </c>
      <c r="S60" s="246">
        <f t="shared" si="10"/>
        <v>400</v>
      </c>
    </row>
    <row r="61" spans="1:19" ht="16.5" customHeight="1" x14ac:dyDescent="0.35">
      <c r="A61" s="247" t="s">
        <v>443</v>
      </c>
      <c r="B61" s="247"/>
      <c r="C61" s="247"/>
      <c r="D61" s="246">
        <v>0</v>
      </c>
      <c r="E61" s="246">
        <v>0</v>
      </c>
      <c r="F61" s="246">
        <v>3000</v>
      </c>
      <c r="G61" s="246">
        <v>0</v>
      </c>
      <c r="H61" s="246">
        <v>0</v>
      </c>
      <c r="I61" s="246">
        <v>0</v>
      </c>
      <c r="J61" s="246">
        <v>0</v>
      </c>
      <c r="K61" s="246">
        <v>0</v>
      </c>
      <c r="L61" s="246">
        <v>0</v>
      </c>
      <c r="M61" s="246">
        <v>0</v>
      </c>
      <c r="N61" s="246">
        <v>0</v>
      </c>
      <c r="O61" s="246">
        <v>0</v>
      </c>
      <c r="P61" s="246">
        <v>0</v>
      </c>
      <c r="Q61" s="246">
        <v>0</v>
      </c>
      <c r="R61" s="246">
        <v>0</v>
      </c>
      <c r="S61" s="246">
        <f t="shared" si="10"/>
        <v>3000</v>
      </c>
    </row>
    <row r="62" spans="1:19" ht="16.5" customHeight="1" x14ac:dyDescent="0.35">
      <c r="A62" s="247" t="s">
        <v>178</v>
      </c>
      <c r="B62" s="247"/>
      <c r="C62" s="247"/>
      <c r="D62" s="246">
        <v>0</v>
      </c>
      <c r="E62" s="246">
        <v>0</v>
      </c>
      <c r="F62" s="246">
        <v>0</v>
      </c>
      <c r="G62" s="246">
        <v>0</v>
      </c>
      <c r="H62" s="246">
        <v>0</v>
      </c>
      <c r="I62" s="246">
        <v>0</v>
      </c>
      <c r="J62" s="246">
        <v>0</v>
      </c>
      <c r="K62" s="246">
        <v>1900</v>
      </c>
      <c r="L62" s="246">
        <v>0</v>
      </c>
      <c r="M62" s="246">
        <v>0</v>
      </c>
      <c r="N62" s="246">
        <v>0</v>
      </c>
      <c r="O62" s="246">
        <v>0</v>
      </c>
      <c r="P62" s="246">
        <v>0</v>
      </c>
      <c r="Q62" s="246">
        <v>0</v>
      </c>
      <c r="R62" s="246">
        <v>0</v>
      </c>
      <c r="S62" s="246">
        <f t="shared" si="10"/>
        <v>1900</v>
      </c>
    </row>
    <row r="63" spans="1:19" ht="16.5" customHeight="1" x14ac:dyDescent="0.35">
      <c r="A63" s="247" t="s">
        <v>444</v>
      </c>
      <c r="B63" s="247"/>
      <c r="C63" s="247"/>
      <c r="D63" s="246">
        <f>$S$63*'Tabell 3.1'!D59/100</f>
        <v>659.38556818183406</v>
      </c>
      <c r="E63" s="246">
        <f>$S$63*'Tabell 3.1'!E59/100</f>
        <v>565.50534456057699</v>
      </c>
      <c r="F63" s="246">
        <f>$S$63*'Tabell 3.1'!F59/100</f>
        <v>512.37469414440284</v>
      </c>
      <c r="G63" s="246">
        <f>$S$63*'Tabell 3.1'!G59/100</f>
        <v>384.13519645248721</v>
      </c>
      <c r="H63" s="246">
        <f>$S$63*'Tabell 3.1'!H59/100</f>
        <v>788.61344057688655</v>
      </c>
      <c r="I63" s="246">
        <f>$S$63*'Tabell 3.1'!I59/100</f>
        <v>574.52088178887993</v>
      </c>
      <c r="J63" s="246">
        <f>$S$63*'Tabell 3.1'!J59/100</f>
        <v>779.28177417139625</v>
      </c>
      <c r="K63" s="246">
        <f>$S$63*'Tabell 3.1'!K59/100</f>
        <v>708.3689436889008</v>
      </c>
      <c r="L63" s="246">
        <f>$S$63*'Tabell 3.1'!L59/100</f>
        <v>496.61269291647324</v>
      </c>
      <c r="M63" s="246">
        <f>$S$63*'Tabell 3.1'!M59/100</f>
        <v>551.740809639845</v>
      </c>
      <c r="N63" s="246">
        <f>$S$63*'Tabell 3.1'!N59/100</f>
        <v>648.43586988962522</v>
      </c>
      <c r="O63" s="246">
        <f>$S$63*'Tabell 3.1'!O59/100</f>
        <v>925.76817415261598</v>
      </c>
      <c r="P63" s="246">
        <f>$S$63*'Tabell 3.1'!P59/100</f>
        <v>909.41673778845393</v>
      </c>
      <c r="Q63" s="246">
        <f>$S$63*'Tabell 3.1'!Q59/100</f>
        <v>843.37130802995819</v>
      </c>
      <c r="R63" s="246">
        <f>$S$63*'Tabell 3.1'!R59/100</f>
        <v>652.46856401766479</v>
      </c>
      <c r="S63" s="246">
        <v>10000</v>
      </c>
    </row>
    <row r="64" spans="1:19" ht="16.5" customHeight="1" x14ac:dyDescent="0.35">
      <c r="A64" s="372" t="s">
        <v>495</v>
      </c>
      <c r="B64" s="372"/>
      <c r="C64" s="372"/>
      <c r="D64" s="373">
        <v>0</v>
      </c>
      <c r="E64" s="373">
        <v>0</v>
      </c>
      <c r="F64" s="373">
        <v>2561</v>
      </c>
      <c r="G64" s="373">
        <v>0</v>
      </c>
      <c r="H64" s="373">
        <v>0</v>
      </c>
      <c r="I64" s="373">
        <v>2872</v>
      </c>
      <c r="J64" s="373">
        <v>3895</v>
      </c>
      <c r="K64" s="373">
        <v>3541</v>
      </c>
      <c r="L64" s="373">
        <v>2482</v>
      </c>
      <c r="M64" s="373">
        <v>2758</v>
      </c>
      <c r="N64" s="373">
        <v>3241</v>
      </c>
      <c r="O64" s="373">
        <v>4627</v>
      </c>
      <c r="P64" s="373">
        <v>4546</v>
      </c>
      <c r="Q64" s="373">
        <v>4216</v>
      </c>
      <c r="R64" s="373">
        <v>3261</v>
      </c>
      <c r="S64" s="373">
        <f>SUM(D64:R64)</f>
        <v>38000</v>
      </c>
    </row>
    <row r="65" spans="1:26" ht="16.5" customHeight="1" x14ac:dyDescent="0.35">
      <c r="A65" s="247" t="s">
        <v>180</v>
      </c>
      <c r="B65" s="247"/>
      <c r="C65" s="247"/>
      <c r="D65" s="246">
        <v>0</v>
      </c>
      <c r="E65" s="246">
        <v>0</v>
      </c>
      <c r="F65" s="246">
        <v>0</v>
      </c>
      <c r="G65" s="246">
        <v>0</v>
      </c>
      <c r="H65" s="246">
        <v>0</v>
      </c>
      <c r="I65" s="246">
        <v>0</v>
      </c>
      <c r="J65" s="246">
        <v>5382</v>
      </c>
      <c r="K65" s="246">
        <v>0</v>
      </c>
      <c r="L65" s="246">
        <v>0</v>
      </c>
      <c r="M65" s="246">
        <v>0</v>
      </c>
      <c r="N65" s="246">
        <v>0</v>
      </c>
      <c r="O65" s="246">
        <v>5813</v>
      </c>
      <c r="P65" s="246">
        <v>0</v>
      </c>
      <c r="Q65" s="246">
        <v>0</v>
      </c>
      <c r="R65" s="246">
        <v>0</v>
      </c>
      <c r="S65" s="246">
        <f t="shared" ref="S65:S68" si="11">SUM(D65:R65)</f>
        <v>11195</v>
      </c>
    </row>
    <row r="66" spans="1:26" ht="16.5" customHeight="1" x14ac:dyDescent="0.35">
      <c r="A66" s="247" t="s">
        <v>181</v>
      </c>
      <c r="B66" s="247"/>
      <c r="C66" s="247"/>
      <c r="D66" s="246">
        <v>948</v>
      </c>
      <c r="E66" s="246">
        <v>1190</v>
      </c>
      <c r="F66" s="246">
        <v>0</v>
      </c>
      <c r="G66" s="246">
        <v>900</v>
      </c>
      <c r="H66" s="246">
        <v>0</v>
      </c>
      <c r="I66" s="246">
        <v>0</v>
      </c>
      <c r="J66" s="246">
        <v>773</v>
      </c>
      <c r="K66" s="246">
        <v>0</v>
      </c>
      <c r="L66" s="246">
        <v>637</v>
      </c>
      <c r="M66" s="246">
        <v>1167</v>
      </c>
      <c r="N66" s="246">
        <v>0</v>
      </c>
      <c r="O66" s="246">
        <v>338</v>
      </c>
      <c r="P66" s="246">
        <v>2196</v>
      </c>
      <c r="Q66" s="246">
        <v>1522</v>
      </c>
      <c r="R66" s="246">
        <v>879</v>
      </c>
      <c r="S66" s="246">
        <f t="shared" si="11"/>
        <v>10550</v>
      </c>
    </row>
    <row r="67" spans="1:26" ht="16.5" customHeight="1" x14ac:dyDescent="0.35">
      <c r="A67" s="320" t="s">
        <v>183</v>
      </c>
      <c r="B67" s="320"/>
      <c r="C67" s="320"/>
      <c r="D67" s="323">
        <v>1453</v>
      </c>
      <c r="E67" s="323">
        <v>730</v>
      </c>
      <c r="F67" s="323">
        <v>795</v>
      </c>
      <c r="G67" s="323">
        <v>-850</v>
      </c>
      <c r="H67" s="323">
        <v>-570</v>
      </c>
      <c r="I67" s="323">
        <v>804</v>
      </c>
      <c r="J67" s="323">
        <v>158</v>
      </c>
      <c r="K67" s="323">
        <v>-252</v>
      </c>
      <c r="L67" s="323">
        <v>1291</v>
      </c>
      <c r="M67" s="323">
        <v>423</v>
      </c>
      <c r="N67" s="323">
        <v>584</v>
      </c>
      <c r="O67" s="323">
        <v>2363</v>
      </c>
      <c r="P67" s="323">
        <v>1912</v>
      </c>
      <c r="Q67" s="323">
        <v>-474</v>
      </c>
      <c r="R67" s="323">
        <v>4197</v>
      </c>
      <c r="S67" s="323">
        <f t="shared" si="11"/>
        <v>12564</v>
      </c>
    </row>
    <row r="68" spans="1:26" ht="16.5" customHeight="1" x14ac:dyDescent="0.35">
      <c r="A68" s="247" t="s">
        <v>182</v>
      </c>
      <c r="B68" s="247"/>
      <c r="C68" s="247"/>
      <c r="D68" s="246">
        <v>5700</v>
      </c>
      <c r="E68" s="246">
        <v>4730</v>
      </c>
      <c r="F68" s="246">
        <v>2990</v>
      </c>
      <c r="G68" s="246">
        <v>0</v>
      </c>
      <c r="H68" s="246">
        <v>0</v>
      </c>
      <c r="I68" s="246">
        <v>0</v>
      </c>
      <c r="J68" s="246">
        <v>0</v>
      </c>
      <c r="K68" s="246">
        <v>0</v>
      </c>
      <c r="L68" s="246">
        <v>1780</v>
      </c>
      <c r="M68" s="246">
        <v>5725</v>
      </c>
      <c r="N68" s="246">
        <v>5760</v>
      </c>
      <c r="O68" s="246">
        <v>9161</v>
      </c>
      <c r="P68" s="246">
        <v>8440</v>
      </c>
      <c r="Q68" s="246">
        <v>0</v>
      </c>
      <c r="R68" s="246">
        <v>4457</v>
      </c>
      <c r="S68" s="246">
        <f t="shared" si="11"/>
        <v>48743</v>
      </c>
    </row>
    <row r="69" spans="1:26" ht="16.5" customHeight="1" thickBot="1" x14ac:dyDescent="0.4">
      <c r="A69" s="395" t="s">
        <v>112</v>
      </c>
      <c r="B69" s="395"/>
      <c r="C69" s="395"/>
      <c r="D69" s="195">
        <f t="shared" ref="D69:R69" si="12">SUM(D53:D68)</f>
        <v>18501.385568181835</v>
      </c>
      <c r="E69" s="195">
        <f t="shared" si="12"/>
        <v>9489.5053445605772</v>
      </c>
      <c r="F69" s="195">
        <f t="shared" si="12"/>
        <v>11968.374694144402</v>
      </c>
      <c r="G69" s="195">
        <f t="shared" si="12"/>
        <v>19573.135196452487</v>
      </c>
      <c r="H69" s="195">
        <f t="shared" si="12"/>
        <v>7372.6134405768862</v>
      </c>
      <c r="I69" s="195">
        <f t="shared" si="12"/>
        <v>5183.5208817888797</v>
      </c>
      <c r="J69" s="195">
        <f t="shared" si="12"/>
        <v>12853.281774171395</v>
      </c>
      <c r="K69" s="195">
        <f t="shared" si="12"/>
        <v>8303.3689436888999</v>
      </c>
      <c r="L69" s="195">
        <f t="shared" si="12"/>
        <v>11110.612692916473</v>
      </c>
      <c r="M69" s="195">
        <f t="shared" si="12"/>
        <v>11557.740809639845</v>
      </c>
      <c r="N69" s="195">
        <f t="shared" si="12"/>
        <v>12268.435869889625</v>
      </c>
      <c r="O69" s="195">
        <f t="shared" si="12"/>
        <v>28817.768174152618</v>
      </c>
      <c r="P69" s="195">
        <f t="shared" si="12"/>
        <v>19956.416737788455</v>
      </c>
      <c r="Q69" s="195">
        <f t="shared" si="12"/>
        <v>7099.3713080299585</v>
      </c>
      <c r="R69" s="195">
        <f t="shared" si="12"/>
        <v>18378.468564017665</v>
      </c>
      <c r="S69" s="195">
        <f>SUM(S53:S68)</f>
        <v>202434</v>
      </c>
    </row>
    <row r="70" spans="1:26" ht="16.5" customHeight="1" thickBot="1" x14ac:dyDescent="0.4">
      <c r="A70" s="388"/>
      <c r="B70" s="388"/>
      <c r="C70" s="388"/>
      <c r="D70" s="17"/>
      <c r="E70" s="17"/>
      <c r="F70" s="17"/>
      <c r="G70" s="17"/>
      <c r="H70" s="17"/>
      <c r="I70" s="17"/>
      <c r="J70" s="17"/>
      <c r="K70" s="17"/>
      <c r="L70" s="17"/>
      <c r="M70" s="17"/>
      <c r="N70" s="17"/>
      <c r="O70" s="17"/>
      <c r="P70" s="17"/>
      <c r="Q70" s="17"/>
      <c r="R70" s="17"/>
      <c r="S70" s="17"/>
    </row>
    <row r="71" spans="1:26" ht="16.5" customHeight="1" x14ac:dyDescent="0.35">
      <c r="A71" s="393" t="str">
        <f>'Tabell 2.1'!A42</f>
        <v>FO4AB Sosiale tjenester</v>
      </c>
      <c r="B71" s="393"/>
      <c r="C71" s="393"/>
      <c r="D71" s="200"/>
      <c r="E71" s="200"/>
      <c r="F71" s="200"/>
      <c r="G71" s="200"/>
      <c r="H71" s="200"/>
      <c r="I71" s="200"/>
      <c r="J71" s="200"/>
      <c r="K71" s="200"/>
      <c r="L71" s="200"/>
      <c r="M71" s="200"/>
      <c r="N71" s="200"/>
      <c r="O71" s="200"/>
      <c r="P71" s="200"/>
      <c r="Q71" s="200"/>
      <c r="R71" s="200"/>
      <c r="S71" s="200"/>
    </row>
    <row r="72" spans="1:26" ht="16.5" customHeight="1" x14ac:dyDescent="0.35">
      <c r="A72" s="247" t="s">
        <v>184</v>
      </c>
      <c r="B72" s="247"/>
      <c r="C72" s="247"/>
      <c r="D72" s="248">
        <v>0</v>
      </c>
      <c r="E72" s="248">
        <v>0</v>
      </c>
      <c r="F72" s="248">
        <v>0</v>
      </c>
      <c r="G72" s="248">
        <v>0</v>
      </c>
      <c r="H72" s="248">
        <v>0</v>
      </c>
      <c r="I72" s="248">
        <v>0</v>
      </c>
      <c r="J72" s="248">
        <v>0</v>
      </c>
      <c r="K72" s="248">
        <v>0</v>
      </c>
      <c r="L72" s="248">
        <v>0</v>
      </c>
      <c r="M72" s="248">
        <v>0</v>
      </c>
      <c r="N72" s="248">
        <v>0</v>
      </c>
      <c r="O72" s="248">
        <v>0</v>
      </c>
      <c r="P72" s="248">
        <v>0</v>
      </c>
      <c r="Q72" s="248">
        <v>0</v>
      </c>
      <c r="R72" s="248"/>
      <c r="S72" s="246">
        <f>SUM(D72:R72)</f>
        <v>0</v>
      </c>
    </row>
    <row r="73" spans="1:26" ht="16.5" customHeight="1" x14ac:dyDescent="0.35">
      <c r="A73" s="247" t="s">
        <v>463</v>
      </c>
      <c r="B73" s="247"/>
      <c r="C73" s="247"/>
      <c r="D73" s="248">
        <f>$S73*'Tabell 3.1'!D$74/100</f>
        <v>4614.1162836328094</v>
      </c>
      <c r="E73" s="248">
        <f>$S73*'Tabell 3.1'!E$74/100</f>
        <v>3741.2404280986875</v>
      </c>
      <c r="F73" s="248">
        <f>$S73*'Tabell 3.1'!F$74/100</f>
        <v>2603.9720554857481</v>
      </c>
      <c r="G73" s="248">
        <f>$S73*'Tabell 3.1'!G$74/100</f>
        <v>2034.9782605447783</v>
      </c>
      <c r="H73" s="248">
        <f>$S73*'Tabell 3.1'!H$74/100</f>
        <v>2394.2732628554641</v>
      </c>
      <c r="I73" s="248">
        <f>$S73*'Tabell 3.1'!I$74/100</f>
        <v>881.60296131342909</v>
      </c>
      <c r="J73" s="248">
        <f>$S73*'Tabell 3.1'!J$74/100</f>
        <v>1137.1535197626292</v>
      </c>
      <c r="K73" s="248">
        <f>$S73*'Tabell 3.1'!K$74/100</f>
        <v>1588.1530674244793</v>
      </c>
      <c r="L73" s="248">
        <f>$S73*'Tabell 3.1'!L$74/100</f>
        <v>2337.6018551137104</v>
      </c>
      <c r="M73" s="248">
        <f>$S73*'Tabell 3.1'!M$74/100</f>
        <v>2086.5615078850369</v>
      </c>
      <c r="N73" s="248">
        <f>$S73*'Tabell 3.1'!N$74/100</f>
        <v>3197.9195731556802</v>
      </c>
      <c r="O73" s="248">
        <f>$S73*'Tabell 3.1'!O$74/100</f>
        <v>3581.138480824281</v>
      </c>
      <c r="P73" s="248">
        <f>$S73*'Tabell 3.1'!P$74/100</f>
        <v>1927.1556098831863</v>
      </c>
      <c r="Q73" s="248">
        <f>$S73*'Tabell 3.1'!Q$74/100</f>
        <v>1504.7600413323514</v>
      </c>
      <c r="R73" s="248">
        <f>$S73*'Tabell 3.1'!R$74/100</f>
        <v>3320.3730926877279</v>
      </c>
      <c r="S73" s="246">
        <v>36951</v>
      </c>
    </row>
    <row r="74" spans="1:26" ht="16.5" customHeight="1" x14ac:dyDescent="0.35">
      <c r="A74" s="247" t="s">
        <v>464</v>
      </c>
      <c r="B74" s="247"/>
      <c r="C74" s="247"/>
      <c r="D74" s="248">
        <f>$S74*'Tabell 3.1'!D$74/100</f>
        <v>8900.8202402464522</v>
      </c>
      <c r="E74" s="248">
        <f>$S74*'Tabell 3.1'!E$74/100</f>
        <v>7217.0067850633131</v>
      </c>
      <c r="F74" s="248">
        <f>$S74*'Tabell 3.1'!F$74/100</f>
        <v>5023.1692813462196</v>
      </c>
      <c r="G74" s="248">
        <f>$S74*'Tabell 3.1'!G$74/100</f>
        <v>3925.5568296292872</v>
      </c>
      <c r="H74" s="248">
        <f>$S74*'Tabell 3.1'!H$74/100</f>
        <v>4618.651678610524</v>
      </c>
      <c r="I74" s="248">
        <f>$S74*'Tabell 3.1'!I$74/100</f>
        <v>1700.6484014619691</v>
      </c>
      <c r="J74" s="248">
        <f>$S74*'Tabell 3.1'!J$74/100</f>
        <v>2193.6159478412005</v>
      </c>
      <c r="K74" s="248">
        <f>$S74*'Tabell 3.1'!K$74/100</f>
        <v>3063.6126396042564</v>
      </c>
      <c r="L74" s="248">
        <f>$S74*'Tabell 3.1'!L$74/100</f>
        <v>4509.3302003330164</v>
      </c>
      <c r="M74" s="248">
        <f>$S74*'Tabell 3.1'!M$74/100</f>
        <v>4025.063037050294</v>
      </c>
      <c r="N74" s="248">
        <f>$S74*'Tabell 3.1'!N$74/100</f>
        <v>6168.9184913679437</v>
      </c>
      <c r="O74" s="248">
        <f>$S74*'Tabell 3.1'!O$74/100</f>
        <v>6908.1635385552408</v>
      </c>
      <c r="P74" s="248">
        <f>$S74*'Tabell 3.1'!P$74/100</f>
        <v>3717.5624982401969</v>
      </c>
      <c r="Q74" s="248">
        <f>$S74*'Tabell 3.1'!Q$74/100</f>
        <v>2902.7440595970338</v>
      </c>
      <c r="R74" s="248">
        <f>$S74*'Tabell 3.1'!R$74/100</f>
        <v>6405.1363710530495</v>
      </c>
      <c r="S74" s="246">
        <v>71280</v>
      </c>
    </row>
    <row r="75" spans="1:26" ht="16.5" customHeight="1" x14ac:dyDescent="0.35">
      <c r="A75" s="247" t="s">
        <v>187</v>
      </c>
      <c r="B75" s="247"/>
      <c r="C75" s="247"/>
      <c r="D75" s="248">
        <v>0</v>
      </c>
      <c r="E75" s="248">
        <v>0</v>
      </c>
      <c r="F75" s="248">
        <v>0</v>
      </c>
      <c r="G75" s="248">
        <v>0</v>
      </c>
      <c r="H75" s="248">
        <v>0</v>
      </c>
      <c r="I75" s="248">
        <v>310.89</v>
      </c>
      <c r="J75" s="248">
        <v>0</v>
      </c>
      <c r="K75" s="248">
        <v>0</v>
      </c>
      <c r="L75" s="248">
        <v>0</v>
      </c>
      <c r="M75" s="248">
        <v>0</v>
      </c>
      <c r="N75" s="248">
        <v>0</v>
      </c>
      <c r="O75" s="248">
        <v>0</v>
      </c>
      <c r="P75" s="248">
        <v>0</v>
      </c>
      <c r="Q75" s="248">
        <v>0</v>
      </c>
      <c r="R75" s="248">
        <v>0</v>
      </c>
      <c r="S75" s="246">
        <f>SUM(D75:R75)</f>
        <v>310.89</v>
      </c>
    </row>
    <row r="76" spans="1:26" ht="16.5" customHeight="1" x14ac:dyDescent="0.35">
      <c r="A76" s="247" t="s">
        <v>188</v>
      </c>
      <c r="B76" s="247"/>
      <c r="C76" s="247"/>
      <c r="D76" s="248">
        <v>989.66650000000004</v>
      </c>
      <c r="E76" s="248">
        <v>0</v>
      </c>
      <c r="F76" s="248">
        <v>0</v>
      </c>
      <c r="G76" s="248">
        <v>0</v>
      </c>
      <c r="H76" s="248">
        <v>0</v>
      </c>
      <c r="I76" s="248">
        <v>0</v>
      </c>
      <c r="J76" s="248">
        <v>989.66650000000004</v>
      </c>
      <c r="K76" s="248">
        <v>0</v>
      </c>
      <c r="L76" s="248">
        <v>0</v>
      </c>
      <c r="M76" s="248">
        <v>0</v>
      </c>
      <c r="N76" s="248">
        <v>1979.3330000000001</v>
      </c>
      <c r="O76" s="248">
        <v>989.66650000000004</v>
      </c>
      <c r="P76" s="248">
        <v>989.66650000000004</v>
      </c>
      <c r="Q76" s="248">
        <v>0</v>
      </c>
      <c r="R76" s="248">
        <v>989.66650000000004</v>
      </c>
      <c r="S76" s="246">
        <f>SUM(D76:R76)</f>
        <v>6927.665500000001</v>
      </c>
    </row>
    <row r="77" spans="1:26" ht="16.5" customHeight="1" x14ac:dyDescent="0.35">
      <c r="A77" s="247" t="s">
        <v>189</v>
      </c>
      <c r="B77" s="247"/>
      <c r="C77" s="247"/>
      <c r="D77" s="248">
        <v>0</v>
      </c>
      <c r="E77" s="248">
        <v>3461.2420000000002</v>
      </c>
      <c r="F77" s="248">
        <v>0</v>
      </c>
      <c r="G77" s="248">
        <v>0</v>
      </c>
      <c r="H77" s="248">
        <v>0</v>
      </c>
      <c r="I77" s="248">
        <v>0</v>
      </c>
      <c r="J77" s="248">
        <v>0</v>
      </c>
      <c r="K77" s="248">
        <v>0</v>
      </c>
      <c r="L77" s="248">
        <v>0</v>
      </c>
      <c r="M77" s="248">
        <v>0</v>
      </c>
      <c r="N77" s="248">
        <v>0</v>
      </c>
      <c r="O77" s="248">
        <v>0</v>
      </c>
      <c r="P77" s="248">
        <v>0</v>
      </c>
      <c r="Q77" s="248">
        <v>0</v>
      </c>
      <c r="R77" s="248">
        <v>0</v>
      </c>
      <c r="S77" s="246">
        <f>SUM(D77:R77)</f>
        <v>3461.2420000000002</v>
      </c>
      <c r="T77" s="274"/>
      <c r="U77" s="274"/>
      <c r="V77" s="274"/>
      <c r="W77" s="274"/>
      <c r="X77" s="274"/>
      <c r="Y77" s="274"/>
      <c r="Z77" s="274"/>
    </row>
    <row r="78" spans="1:26" ht="16.5" customHeight="1" x14ac:dyDescent="0.35">
      <c r="A78" s="247" t="s">
        <v>465</v>
      </c>
      <c r="B78" s="247"/>
      <c r="C78" s="247"/>
      <c r="D78" s="248">
        <f>$S78*'Tabell 3.1'!D$74/100</f>
        <v>3199.9497681896119</v>
      </c>
      <c r="E78" s="248">
        <f>$S78*'Tabell 3.1'!E$74/100</f>
        <v>2594.5989881317682</v>
      </c>
      <c r="F78" s="248">
        <f>$S78*'Tabell 3.1'!F$74/100</f>
        <v>1805.8885522415574</v>
      </c>
      <c r="G78" s="248">
        <f>$S78*'Tabell 3.1'!G$74/100</f>
        <v>1411.2839410224485</v>
      </c>
      <c r="H78" s="248">
        <f>$S78*'Tabell 3.1'!H$74/100</f>
        <v>1660.4597070156183</v>
      </c>
      <c r="I78" s="248">
        <f>$S78*'Tabell 3.1'!I$74/100</f>
        <v>611.40314163670632</v>
      </c>
      <c r="J78" s="248">
        <f>$S78*'Tabell 3.1'!J$74/100</f>
        <v>788.63078394189972</v>
      </c>
      <c r="K78" s="248">
        <f>$S78*'Tabell 3.1'!K$74/100</f>
        <v>1101.4048471169847</v>
      </c>
      <c r="L78" s="248">
        <f>$S78*'Tabell 3.1'!L$74/100</f>
        <v>1621.1573472746054</v>
      </c>
      <c r="M78" s="248">
        <f>$S78*'Tabell 3.1'!M$74/100</f>
        <v>1447.0575952223744</v>
      </c>
      <c r="N78" s="248">
        <f>$S78*'Tabell 3.1'!N$74/100</f>
        <v>2217.7988953394351</v>
      </c>
      <c r="O78" s="248">
        <f>$S78*'Tabell 3.1'!O$74/100</f>
        <v>2483.5662014452387</v>
      </c>
      <c r="P78" s="248">
        <f>$S78*'Tabell 3.1'!P$74/100</f>
        <v>1336.5075277764211</v>
      </c>
      <c r="Q78" s="248">
        <f>$S78*'Tabell 3.1'!Q$74/100</f>
        <v>1043.5706968467114</v>
      </c>
      <c r="R78" s="248">
        <f>$S78*'Tabell 3.1'!R$74/100</f>
        <v>2302.7220067986173</v>
      </c>
      <c r="S78" s="246">
        <v>25626</v>
      </c>
      <c r="T78" s="274"/>
      <c r="U78" s="274"/>
      <c r="V78" s="274"/>
      <c r="W78" s="274"/>
      <c r="X78" s="274"/>
      <c r="Y78" s="274"/>
      <c r="Z78" s="274"/>
    </row>
    <row r="79" spans="1:26" ht="16.5" customHeight="1" x14ac:dyDescent="0.35">
      <c r="A79" s="247" t="s">
        <v>191</v>
      </c>
      <c r="B79" s="247"/>
      <c r="C79" s="247"/>
      <c r="D79" s="248">
        <v>0</v>
      </c>
      <c r="E79" s="248">
        <v>0</v>
      </c>
      <c r="F79" s="248">
        <v>2099.5437999999999</v>
      </c>
      <c r="G79" s="248">
        <v>0</v>
      </c>
      <c r="H79" s="248">
        <v>0</v>
      </c>
      <c r="I79" s="248">
        <v>0</v>
      </c>
      <c r="J79" s="248">
        <v>0</v>
      </c>
      <c r="K79" s="248">
        <v>0</v>
      </c>
      <c r="L79" s="248">
        <v>0</v>
      </c>
      <c r="M79" s="248">
        <v>0</v>
      </c>
      <c r="N79" s="248">
        <v>0</v>
      </c>
      <c r="O79" s="248">
        <v>0</v>
      </c>
      <c r="P79" s="248">
        <v>0</v>
      </c>
      <c r="Q79" s="248">
        <v>0</v>
      </c>
      <c r="R79" s="248">
        <v>0</v>
      </c>
      <c r="S79" s="246">
        <f t="shared" ref="S79:S84" si="13">SUM(D79:R79)</f>
        <v>2099.5437999999999</v>
      </c>
      <c r="T79" s="274"/>
      <c r="U79" s="274"/>
      <c r="V79" s="274"/>
      <c r="W79" s="274"/>
      <c r="X79" s="274"/>
      <c r="Y79" s="274"/>
      <c r="Z79" s="274"/>
    </row>
    <row r="80" spans="1:26" ht="16.5" customHeight="1" x14ac:dyDescent="0.35">
      <c r="A80" s="247" t="s">
        <v>192</v>
      </c>
      <c r="B80" s="247"/>
      <c r="C80" s="247"/>
      <c r="D80" s="319">
        <v>1219.7251000000001</v>
      </c>
      <c r="E80" s="319">
        <v>1219.7251000000001</v>
      </c>
      <c r="F80" s="319">
        <v>1219.7251000000001</v>
      </c>
      <c r="G80" s="319">
        <v>621.78</v>
      </c>
      <c r="H80" s="319">
        <v>1219.7251000000001</v>
      </c>
      <c r="I80" s="319">
        <v>621.78</v>
      </c>
      <c r="J80" s="319">
        <v>622</v>
      </c>
      <c r="K80" s="319">
        <v>621.78</v>
      </c>
      <c r="L80" s="319">
        <v>1220</v>
      </c>
      <c r="M80" s="319">
        <v>1220</v>
      </c>
      <c r="N80" s="319">
        <v>622</v>
      </c>
      <c r="O80" s="319">
        <v>622</v>
      </c>
      <c r="P80" s="319">
        <v>1220</v>
      </c>
      <c r="Q80" s="319">
        <v>1220</v>
      </c>
      <c r="R80" s="319">
        <v>1220</v>
      </c>
      <c r="S80" s="246">
        <f t="shared" si="13"/>
        <v>14710.240400000001</v>
      </c>
      <c r="T80" s="274"/>
      <c r="U80" s="274"/>
      <c r="V80" s="274"/>
      <c r="W80" s="274"/>
      <c r="X80" s="274"/>
      <c r="Y80" s="274"/>
      <c r="Z80" s="274"/>
    </row>
    <row r="81" spans="1:26" ht="16.5" customHeight="1" x14ac:dyDescent="0.35">
      <c r="A81" s="320" t="s">
        <v>488</v>
      </c>
      <c r="B81" s="320"/>
      <c r="C81" s="320"/>
      <c r="D81" s="323">
        <f>0.65*'Tabell 6.1'!D17</f>
        <v>41145.799500000001</v>
      </c>
      <c r="E81" s="323">
        <f>0.65*'Tabell 6.1'!E17</f>
        <v>43838.027999999998</v>
      </c>
      <c r="F81" s="323">
        <f>0.65*'Tabell 6.1'!F17</f>
        <v>32642.824500000002</v>
      </c>
      <c r="G81" s="323">
        <f>0.65*'Tabell 6.1'!G17</f>
        <v>22947.736499999999</v>
      </c>
      <c r="H81" s="323">
        <f>0.65*'Tabell 6.1'!H17</f>
        <v>31942.637999999999</v>
      </c>
      <c r="I81" s="323">
        <f>0.65*'Tabell 6.1'!I17</f>
        <v>26778.726000000002</v>
      </c>
      <c r="J81" s="323">
        <f>0.65*'Tabell 6.1'!J17</f>
        <v>29027.173500000001</v>
      </c>
      <c r="K81" s="323">
        <f>0.65*'Tabell 6.1'!K17</f>
        <v>35232.912000000004</v>
      </c>
      <c r="L81" s="323">
        <f>0.65*'Tabell 6.1'!L17</f>
        <v>28786.972500000003</v>
      </c>
      <c r="M81" s="323">
        <f>0.65*'Tabell 6.1'!M17</f>
        <v>17737.785</v>
      </c>
      <c r="N81" s="323">
        <f>0.65*'Tabell 6.1'!N17</f>
        <v>24224.206500000004</v>
      </c>
      <c r="O81" s="323">
        <f>0.65*'Tabell 6.1'!O17</f>
        <v>25533.612000000005</v>
      </c>
      <c r="P81" s="323">
        <f>0.65*'Tabell 6.1'!P17</f>
        <v>40252.1535</v>
      </c>
      <c r="Q81" s="323">
        <f>0.65*'Tabell 6.1'!Q17</f>
        <v>32235.664500000003</v>
      </c>
      <c r="R81" s="323">
        <f>0.65*'Tabell 6.1'!R17</f>
        <v>22112.122500000001</v>
      </c>
      <c r="S81" s="323">
        <f t="shared" si="13"/>
        <v>454438.35450000007</v>
      </c>
      <c r="T81" s="274"/>
      <c r="U81" s="274"/>
      <c r="V81" s="274"/>
      <c r="W81" s="274"/>
      <c r="X81" s="274"/>
      <c r="Y81" s="274"/>
      <c r="Z81" s="274"/>
    </row>
    <row r="82" spans="1:26" ht="16.5" customHeight="1" x14ac:dyDescent="0.35">
      <c r="A82" s="247" t="s">
        <v>194</v>
      </c>
      <c r="B82" s="247"/>
      <c r="C82" s="247"/>
      <c r="D82" s="248">
        <v>1367.9159999999999</v>
      </c>
      <c r="E82" s="248">
        <v>1368</v>
      </c>
      <c r="F82" s="248">
        <v>1368</v>
      </c>
      <c r="G82" s="248">
        <v>1368</v>
      </c>
      <c r="H82" s="248">
        <v>1368</v>
      </c>
      <c r="I82" s="248">
        <v>1368</v>
      </c>
      <c r="J82" s="248">
        <v>1368</v>
      </c>
      <c r="K82" s="248">
        <v>1368</v>
      </c>
      <c r="L82" s="248">
        <v>1368</v>
      </c>
      <c r="M82" s="248">
        <v>1368</v>
      </c>
      <c r="N82" s="248">
        <v>1368</v>
      </c>
      <c r="O82" s="248">
        <v>1368</v>
      </c>
      <c r="P82" s="248">
        <v>1368</v>
      </c>
      <c r="Q82" s="248">
        <v>1368</v>
      </c>
      <c r="R82" s="248">
        <v>1368</v>
      </c>
      <c r="S82" s="246">
        <f t="shared" si="13"/>
        <v>20519.916000000001</v>
      </c>
      <c r="T82" s="274"/>
      <c r="U82" s="274"/>
      <c r="V82" s="274"/>
      <c r="W82" s="274"/>
      <c r="X82" s="274"/>
      <c r="Y82" s="274"/>
      <c r="Z82" s="274"/>
    </row>
    <row r="83" spans="1:26" ht="16.5" customHeight="1" x14ac:dyDescent="0.35">
      <c r="A83" s="247" t="s">
        <v>195</v>
      </c>
      <c r="B83" s="247"/>
      <c r="C83" s="247"/>
      <c r="D83" s="248">
        <v>1164.8012000000001</v>
      </c>
      <c r="E83" s="248">
        <v>994.84799999999996</v>
      </c>
      <c r="F83" s="248">
        <v>833.18520000000001</v>
      </c>
      <c r="G83" s="248">
        <v>552.34789999999998</v>
      </c>
      <c r="H83" s="248">
        <v>811.42290000000003</v>
      </c>
      <c r="I83" s="248">
        <v>581.36429999999996</v>
      </c>
      <c r="J83" s="248">
        <v>789.66060000000004</v>
      </c>
      <c r="K83" s="248">
        <v>871.52829999999994</v>
      </c>
      <c r="L83" s="248">
        <v>716.08330000000001</v>
      </c>
      <c r="M83" s="248">
        <v>851.83860000000004</v>
      </c>
      <c r="N83" s="248">
        <v>954.43229999999994</v>
      </c>
      <c r="O83" s="248">
        <v>1337.8633</v>
      </c>
      <c r="P83" s="248">
        <v>1058.0623000000001</v>
      </c>
      <c r="Q83" s="248">
        <v>956.50490000000002</v>
      </c>
      <c r="R83" s="248">
        <v>1200.0354</v>
      </c>
      <c r="S83" s="246">
        <f t="shared" si="13"/>
        <v>13673.978499999999</v>
      </c>
      <c r="T83" s="274"/>
      <c r="U83" s="274"/>
      <c r="V83" s="274"/>
      <c r="W83" s="274"/>
      <c r="X83" s="274"/>
      <c r="Y83" s="274"/>
      <c r="Z83" s="274"/>
    </row>
    <row r="84" spans="1:26" ht="16.5" customHeight="1" x14ac:dyDescent="0.35">
      <c r="A84" s="247" t="s">
        <v>196</v>
      </c>
      <c r="B84" s="247"/>
      <c r="C84" s="247"/>
      <c r="D84" s="248">
        <v>-1049</v>
      </c>
      <c r="E84" s="248">
        <v>3996</v>
      </c>
      <c r="F84" s="248">
        <v>-808</v>
      </c>
      <c r="G84" s="248">
        <v>-333</v>
      </c>
      <c r="H84" s="248">
        <v>-840</v>
      </c>
      <c r="I84" s="248">
        <v>-1231</v>
      </c>
      <c r="J84" s="248">
        <v>-2567</v>
      </c>
      <c r="K84" s="248">
        <v>-3149</v>
      </c>
      <c r="L84" s="248">
        <v>1438</v>
      </c>
      <c r="M84" s="248">
        <v>599</v>
      </c>
      <c r="N84" s="248">
        <v>3387</v>
      </c>
      <c r="O84" s="248">
        <v>5953</v>
      </c>
      <c r="P84" s="248">
        <v>-3318</v>
      </c>
      <c r="Q84" s="248">
        <v>-3377</v>
      </c>
      <c r="R84" s="248">
        <v>1299</v>
      </c>
      <c r="S84" s="246">
        <f t="shared" si="13"/>
        <v>0</v>
      </c>
      <c r="T84" s="274"/>
      <c r="U84" s="274"/>
      <c r="V84" s="274"/>
      <c r="W84" s="274"/>
      <c r="X84" s="274"/>
      <c r="Y84" s="274"/>
      <c r="Z84" s="274"/>
    </row>
    <row r="85" spans="1:26" ht="16.5" customHeight="1" thickBot="1" x14ac:dyDescent="0.4">
      <c r="A85" s="394" t="s">
        <v>112</v>
      </c>
      <c r="B85" s="394"/>
      <c r="C85" s="394"/>
      <c r="D85" s="196">
        <f t="shared" ref="D85:R85" si="14">SUM(D72:D84)</f>
        <v>61553.794592068873</v>
      </c>
      <c r="E85" s="196">
        <f t="shared" si="14"/>
        <v>68430.689301293765</v>
      </c>
      <c r="F85" s="196">
        <f t="shared" si="14"/>
        <v>46788.308489073526</v>
      </c>
      <c r="G85" s="196">
        <f t="shared" si="14"/>
        <v>32528.683431196514</v>
      </c>
      <c r="H85" s="196">
        <f t="shared" si="14"/>
        <v>43175.170648481602</v>
      </c>
      <c r="I85" s="196">
        <f t="shared" si="14"/>
        <v>31623.414804412103</v>
      </c>
      <c r="J85" s="196">
        <f t="shared" si="14"/>
        <v>34348.900851545732</v>
      </c>
      <c r="K85" s="196">
        <f t="shared" si="14"/>
        <v>40698.39085414572</v>
      </c>
      <c r="L85" s="196">
        <f t="shared" si="14"/>
        <v>41997.145202721338</v>
      </c>
      <c r="M85" s="196">
        <f t="shared" si="14"/>
        <v>29335.305740157706</v>
      </c>
      <c r="N85" s="196">
        <f t="shared" si="14"/>
        <v>44119.608759863069</v>
      </c>
      <c r="O85" s="196">
        <f t="shared" si="14"/>
        <v>48777.01002082476</v>
      </c>
      <c r="P85" s="196">
        <f t="shared" si="14"/>
        <v>48551.107935899803</v>
      </c>
      <c r="Q85" s="196">
        <f t="shared" si="14"/>
        <v>37854.244197776097</v>
      </c>
      <c r="R85" s="196">
        <f t="shared" si="14"/>
        <v>40217.0558705394</v>
      </c>
      <c r="S85" s="196">
        <f>SUM(S72:S84)</f>
        <v>649998.83070000005</v>
      </c>
      <c r="T85" s="274"/>
      <c r="U85" s="274"/>
      <c r="V85" s="274"/>
      <c r="W85" s="274"/>
      <c r="X85" s="274"/>
      <c r="Y85" s="274"/>
      <c r="Z85" s="274"/>
    </row>
    <row r="86" spans="1:26" ht="16.5" customHeight="1" thickBot="1" x14ac:dyDescent="0.4">
      <c r="A86" s="399"/>
      <c r="B86" s="399"/>
      <c r="C86" s="399"/>
      <c r="D86" s="73"/>
      <c r="E86" s="73"/>
      <c r="F86" s="73"/>
      <c r="G86" s="73"/>
      <c r="H86" s="73"/>
      <c r="I86" s="73"/>
      <c r="J86" s="73"/>
      <c r="K86" s="73"/>
      <c r="L86" s="73"/>
      <c r="M86" s="73"/>
      <c r="N86" s="73"/>
      <c r="O86" s="73"/>
      <c r="P86" s="73"/>
      <c r="Q86" s="73"/>
      <c r="R86" s="73"/>
      <c r="S86" s="73"/>
    </row>
    <row r="87" spans="1:26" ht="16.5" customHeight="1" x14ac:dyDescent="0.35">
      <c r="A87" s="400" t="str">
        <f>'Tabell 2.1'!A48</f>
        <v>FO4C Økonomisk sosialhjelp</v>
      </c>
      <c r="B87" s="400"/>
      <c r="C87" s="400"/>
      <c r="D87" s="178"/>
      <c r="E87" s="178"/>
      <c r="F87" s="178"/>
      <c r="G87" s="178"/>
      <c r="H87" s="178"/>
      <c r="I87" s="178"/>
      <c r="J87" s="178"/>
      <c r="K87" s="178"/>
      <c r="L87" s="178"/>
      <c r="M87" s="178"/>
      <c r="N87" s="178"/>
      <c r="O87" s="178"/>
      <c r="P87" s="178"/>
      <c r="Q87" s="178"/>
      <c r="R87" s="178"/>
      <c r="S87" s="178"/>
    </row>
    <row r="88" spans="1:26" ht="16.5" customHeight="1" x14ac:dyDescent="0.35">
      <c r="A88" s="247" t="s">
        <v>197</v>
      </c>
      <c r="B88" s="247"/>
      <c r="C88" s="247"/>
      <c r="D88" s="248">
        <v>0</v>
      </c>
      <c r="E88" s="248">
        <v>3108.9</v>
      </c>
      <c r="F88" s="248">
        <v>0</v>
      </c>
      <c r="G88" s="248">
        <v>0</v>
      </c>
      <c r="H88" s="248">
        <v>0</v>
      </c>
      <c r="I88" s="248">
        <v>0</v>
      </c>
      <c r="J88" s="248">
        <v>0</v>
      </c>
      <c r="K88" s="248">
        <v>0</v>
      </c>
      <c r="L88" s="248">
        <v>0</v>
      </c>
      <c r="M88" s="248">
        <v>0</v>
      </c>
      <c r="N88" s="248">
        <v>0</v>
      </c>
      <c r="O88" s="248">
        <v>0</v>
      </c>
      <c r="P88" s="248">
        <v>0</v>
      </c>
      <c r="Q88" s="248">
        <v>0</v>
      </c>
      <c r="R88" s="248">
        <v>0</v>
      </c>
      <c r="S88" s="248">
        <f>SUM(D88:R88)</f>
        <v>3108.9</v>
      </c>
    </row>
    <row r="89" spans="1:26" ht="16.5" customHeight="1" x14ac:dyDescent="0.35">
      <c r="A89" s="320" t="s">
        <v>489</v>
      </c>
      <c r="B89" s="320"/>
      <c r="C89" s="320"/>
      <c r="D89" s="323">
        <f>0.35*'Tabell 6.1'!D17</f>
        <v>22155.430499999999</v>
      </c>
      <c r="E89" s="323">
        <f>0.35*'Tabell 6.1'!E17</f>
        <v>23605.091999999997</v>
      </c>
      <c r="F89" s="323">
        <f>0.35*'Tabell 6.1'!F17</f>
        <v>17576.905500000001</v>
      </c>
      <c r="G89" s="323">
        <f>0.35*'Tabell 6.1'!G17</f>
        <v>12356.473499999998</v>
      </c>
      <c r="H89" s="323">
        <f>0.35*'Tabell 6.1'!H17</f>
        <v>17199.881999999998</v>
      </c>
      <c r="I89" s="323">
        <f>0.35*'Tabell 6.1'!I17</f>
        <v>14419.313999999998</v>
      </c>
      <c r="J89" s="323">
        <f>0.35*'Tabell 6.1'!J17</f>
        <v>15630.0165</v>
      </c>
      <c r="K89" s="323">
        <f>0.35*'Tabell 6.1'!K17</f>
        <v>18971.567999999999</v>
      </c>
      <c r="L89" s="323">
        <f>0.35*'Tabell 6.1'!L17</f>
        <v>15500.6775</v>
      </c>
      <c r="M89" s="323">
        <f>0.35*'Tabell 6.1'!M17</f>
        <v>9551.1149999999998</v>
      </c>
      <c r="N89" s="323">
        <f>0.35*'Tabell 6.1'!N17</f>
        <v>13043.8035</v>
      </c>
      <c r="O89" s="323">
        <f>0.35*'Tabell 6.1'!O17</f>
        <v>13748.868</v>
      </c>
      <c r="P89" s="323">
        <f>0.35*'Tabell 6.1'!P17</f>
        <v>21674.236499999999</v>
      </c>
      <c r="Q89" s="323">
        <f>0.35*'Tabell 6.1'!Q17</f>
        <v>17357.665499999999</v>
      </c>
      <c r="R89" s="323">
        <f>0.35*'Tabell 6.1'!R17</f>
        <v>11906.5275</v>
      </c>
      <c r="S89" s="323">
        <f>SUM(D89:R89)</f>
        <v>244697.57549999995</v>
      </c>
    </row>
    <row r="90" spans="1:26" ht="16.5" customHeight="1" x14ac:dyDescent="0.35">
      <c r="A90" s="247" t="s">
        <v>196</v>
      </c>
      <c r="B90" s="247"/>
      <c r="C90" s="247"/>
      <c r="D90" s="248">
        <v>6847</v>
      </c>
      <c r="E90" s="248">
        <v>7310</v>
      </c>
      <c r="F90" s="248">
        <v>4850</v>
      </c>
      <c r="G90" s="248">
        <v>3129</v>
      </c>
      <c r="H90" s="248">
        <v>948</v>
      </c>
      <c r="I90" s="248">
        <v>-3415</v>
      </c>
      <c r="J90" s="248">
        <v>-4924</v>
      </c>
      <c r="K90" s="248">
        <v>-8666</v>
      </c>
      <c r="L90" s="248">
        <v>49</v>
      </c>
      <c r="M90" s="248">
        <v>-499</v>
      </c>
      <c r="N90" s="248">
        <v>2228</v>
      </c>
      <c r="O90" s="248">
        <v>3938</v>
      </c>
      <c r="P90" s="248">
        <v>-5838</v>
      </c>
      <c r="Q90" s="248">
        <v>-5263</v>
      </c>
      <c r="R90" s="248">
        <v>-694</v>
      </c>
      <c r="S90" s="248">
        <f>SUM(D90:R90)</f>
        <v>0</v>
      </c>
    </row>
    <row r="91" spans="1:26" ht="16.5" customHeight="1" thickBot="1" x14ac:dyDescent="0.4">
      <c r="A91" s="401" t="s">
        <v>112</v>
      </c>
      <c r="B91" s="401"/>
      <c r="C91" s="401"/>
      <c r="D91" s="196">
        <f t="shared" ref="D91:R91" si="15">SUM(D88:D90)</f>
        <v>29002.430499999999</v>
      </c>
      <c r="E91" s="196">
        <f t="shared" si="15"/>
        <v>34023.991999999998</v>
      </c>
      <c r="F91" s="196">
        <f t="shared" si="15"/>
        <v>22426.905500000001</v>
      </c>
      <c r="G91" s="196">
        <f t="shared" si="15"/>
        <v>15485.473499999998</v>
      </c>
      <c r="H91" s="196">
        <f t="shared" si="15"/>
        <v>18147.881999999998</v>
      </c>
      <c r="I91" s="196">
        <f t="shared" si="15"/>
        <v>11004.313999999998</v>
      </c>
      <c r="J91" s="196">
        <f t="shared" si="15"/>
        <v>10706.0165</v>
      </c>
      <c r="K91" s="196">
        <f t="shared" si="15"/>
        <v>10305.567999999999</v>
      </c>
      <c r="L91" s="196">
        <f t="shared" si="15"/>
        <v>15549.6775</v>
      </c>
      <c r="M91" s="196">
        <f t="shared" si="15"/>
        <v>9052.1149999999998</v>
      </c>
      <c r="N91" s="196">
        <f t="shared" si="15"/>
        <v>15271.8035</v>
      </c>
      <c r="O91" s="196">
        <f t="shared" si="15"/>
        <v>17686.868000000002</v>
      </c>
      <c r="P91" s="196">
        <f t="shared" si="15"/>
        <v>15836.236499999999</v>
      </c>
      <c r="Q91" s="196">
        <f t="shared" si="15"/>
        <v>12094.665499999999</v>
      </c>
      <c r="R91" s="196">
        <f t="shared" si="15"/>
        <v>11212.5275</v>
      </c>
      <c r="S91" s="196">
        <f>SUM(S88:S90)</f>
        <v>247806.47549999994</v>
      </c>
    </row>
    <row r="92" spans="1:26" ht="16.5" customHeight="1" thickBot="1" x14ac:dyDescent="0.4">
      <c r="A92" s="388"/>
      <c r="B92" s="388"/>
      <c r="C92" s="388"/>
      <c r="D92" s="17"/>
      <c r="E92" s="17"/>
      <c r="F92" s="17"/>
      <c r="G92" s="17"/>
      <c r="H92" s="17"/>
      <c r="I92" s="17"/>
      <c r="J92" s="17"/>
      <c r="K92" s="17"/>
      <c r="L92" s="17"/>
      <c r="M92" s="17"/>
      <c r="N92" s="17"/>
      <c r="O92" s="17"/>
      <c r="P92" s="17"/>
      <c r="Q92" s="17"/>
      <c r="R92" s="17"/>
      <c r="S92" s="17"/>
    </row>
    <row r="93" spans="1:26" ht="16.5" customHeight="1" x14ac:dyDescent="0.35">
      <c r="A93" s="397" t="str">
        <f>'Tabell 2.1'!A56</f>
        <v>Inndekking av merforbruk</v>
      </c>
      <c r="B93" s="397"/>
      <c r="C93" s="397"/>
      <c r="D93" s="184"/>
      <c r="E93" s="184"/>
      <c r="F93" s="184"/>
      <c r="G93" s="184"/>
      <c r="H93" s="184"/>
      <c r="I93" s="184"/>
      <c r="J93" s="184"/>
      <c r="K93" s="184"/>
      <c r="L93" s="184"/>
      <c r="M93" s="184"/>
      <c r="N93" s="184"/>
      <c r="O93" s="184"/>
      <c r="P93" s="184"/>
      <c r="Q93" s="184"/>
      <c r="R93" s="184"/>
      <c r="S93" s="184"/>
    </row>
    <row r="94" spans="1:26" ht="16.5" customHeight="1" x14ac:dyDescent="0.35">
      <c r="A94" s="249" t="s">
        <v>35</v>
      </c>
      <c r="B94" s="250"/>
      <c r="C94" s="250"/>
      <c r="D94" s="251">
        <v>0</v>
      </c>
      <c r="E94" s="251">
        <v>0</v>
      </c>
      <c r="F94" s="251">
        <v>0</v>
      </c>
      <c r="G94" s="251">
        <v>-24858</v>
      </c>
      <c r="H94" s="251">
        <v>0</v>
      </c>
      <c r="I94" s="251">
        <v>-14449</v>
      </c>
      <c r="J94" s="248">
        <v>-38484</v>
      </c>
      <c r="K94" s="251">
        <v>0</v>
      </c>
      <c r="L94" s="251">
        <v>0</v>
      </c>
      <c r="M94" s="251">
        <v>0</v>
      </c>
      <c r="N94" s="251">
        <v>0</v>
      </c>
      <c r="O94" s="251">
        <v>0</v>
      </c>
      <c r="P94" s="251">
        <v>0</v>
      </c>
      <c r="Q94" s="251">
        <v>0</v>
      </c>
      <c r="R94" s="251">
        <v>-37227</v>
      </c>
      <c r="S94" s="251">
        <f>SUM(D94:R94)</f>
        <v>-115018</v>
      </c>
    </row>
    <row r="95" spans="1:26" ht="16.5" thickBot="1" x14ac:dyDescent="0.4">
      <c r="A95" s="398" t="s">
        <v>112</v>
      </c>
      <c r="B95" s="398"/>
      <c r="C95" s="398"/>
      <c r="D95" s="197">
        <f>D94</f>
        <v>0</v>
      </c>
      <c r="E95" s="197">
        <f t="shared" ref="E95:S95" si="16">E94</f>
        <v>0</v>
      </c>
      <c r="F95" s="197">
        <f t="shared" si="16"/>
        <v>0</v>
      </c>
      <c r="G95" s="197">
        <f t="shared" si="16"/>
        <v>-24858</v>
      </c>
      <c r="H95" s="197">
        <f t="shared" si="16"/>
        <v>0</v>
      </c>
      <c r="I95" s="197">
        <f t="shared" si="16"/>
        <v>-14449</v>
      </c>
      <c r="J95" s="197">
        <f t="shared" si="16"/>
        <v>-38484</v>
      </c>
      <c r="K95" s="197">
        <f t="shared" si="16"/>
        <v>0</v>
      </c>
      <c r="L95" s="197">
        <f t="shared" si="16"/>
        <v>0</v>
      </c>
      <c r="M95" s="197">
        <f t="shared" si="16"/>
        <v>0</v>
      </c>
      <c r="N95" s="197">
        <f t="shared" si="16"/>
        <v>0</v>
      </c>
      <c r="O95" s="197">
        <f t="shared" si="16"/>
        <v>0</v>
      </c>
      <c r="P95" s="197">
        <f t="shared" si="16"/>
        <v>0</v>
      </c>
      <c r="Q95" s="197">
        <f t="shared" si="16"/>
        <v>0</v>
      </c>
      <c r="R95" s="197">
        <f t="shared" si="16"/>
        <v>-37227</v>
      </c>
      <c r="S95" s="197">
        <f t="shared" si="16"/>
        <v>-115018</v>
      </c>
    </row>
    <row r="99" spans="4:19" x14ac:dyDescent="0.35">
      <c r="D99" s="29"/>
      <c r="E99" s="29"/>
      <c r="F99" s="29"/>
      <c r="G99" s="29"/>
      <c r="H99" s="29"/>
      <c r="I99" s="29"/>
      <c r="J99" s="29"/>
      <c r="K99" s="29"/>
      <c r="L99" s="29"/>
      <c r="M99" s="29"/>
      <c r="N99" s="29"/>
      <c r="O99" s="29"/>
      <c r="P99" s="29"/>
      <c r="Q99" s="29"/>
      <c r="R99" s="29"/>
      <c r="S99" s="29"/>
    </row>
    <row r="103" spans="4:19" x14ac:dyDescent="0.35">
      <c r="D103" s="29"/>
      <c r="E103" s="29"/>
      <c r="F103" s="29"/>
      <c r="G103" s="29"/>
      <c r="H103" s="29"/>
      <c r="I103" s="29"/>
      <c r="J103" s="29"/>
      <c r="K103" s="29"/>
      <c r="L103" s="29"/>
      <c r="M103" s="29"/>
      <c r="N103" s="29"/>
      <c r="O103" s="29"/>
      <c r="P103" s="29"/>
      <c r="Q103" s="29"/>
      <c r="R103" s="29"/>
      <c r="S103" s="29"/>
    </row>
  </sheetData>
  <mergeCells count="32">
    <mergeCell ref="A93:C93"/>
    <mergeCell ref="A95:C95"/>
    <mergeCell ref="A86:C86"/>
    <mergeCell ref="A87:C87"/>
    <mergeCell ref="A91:C91"/>
    <mergeCell ref="A92:C92"/>
    <mergeCell ref="A70:C70"/>
    <mergeCell ref="A71:C71"/>
    <mergeCell ref="A85:C85"/>
    <mergeCell ref="A69:C69"/>
    <mergeCell ref="A50:C50"/>
    <mergeCell ref="A51:C51"/>
    <mergeCell ref="A52:C52"/>
    <mergeCell ref="A27:C27"/>
    <mergeCell ref="A28:C28"/>
    <mergeCell ref="A29:C29"/>
    <mergeCell ref="A30:C30"/>
    <mergeCell ref="A26:C26"/>
    <mergeCell ref="A16:C16"/>
    <mergeCell ref="A23:C23"/>
    <mergeCell ref="A24:C24"/>
    <mergeCell ref="A25:C25"/>
    <mergeCell ref="A15:C15"/>
    <mergeCell ref="A6:C6"/>
    <mergeCell ref="A7:C7"/>
    <mergeCell ref="A8:C8"/>
    <mergeCell ref="A14:C14"/>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93"/>
  <sheetViews>
    <sheetView topLeftCell="A28" zoomScale="80" zoomScaleNormal="80" workbookViewId="0">
      <selection activeCell="C50" sqref="C50:C58"/>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81" t="s">
        <v>6</v>
      </c>
      <c r="B1" s="381"/>
      <c r="C1" s="17"/>
      <c r="D1" s="17"/>
      <c r="E1" s="17"/>
      <c r="F1" s="17"/>
      <c r="G1" s="17"/>
      <c r="H1" s="17"/>
      <c r="I1" s="17"/>
      <c r="J1" s="17"/>
      <c r="K1" s="17"/>
      <c r="L1" s="17"/>
      <c r="M1" s="17"/>
      <c r="N1" s="17"/>
      <c r="O1" s="17"/>
      <c r="P1" s="17"/>
      <c r="Q1" s="17"/>
      <c r="R1" s="17"/>
      <c r="S1" s="17"/>
    </row>
    <row r="2" spans="1:36"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
      <c r="A3" s="405"/>
      <c r="B3" s="405"/>
      <c r="C3" s="51"/>
      <c r="D3" s="51"/>
      <c r="E3" s="74"/>
      <c r="F3" s="74"/>
      <c r="G3" s="74"/>
      <c r="H3" s="51"/>
      <c r="I3" s="51"/>
      <c r="J3" s="51"/>
      <c r="K3" s="51"/>
      <c r="L3" s="51"/>
      <c r="M3" s="51"/>
      <c r="N3" s="51"/>
      <c r="O3" s="51"/>
      <c r="P3" s="51"/>
      <c r="Q3" s="51"/>
      <c r="R3" s="51"/>
      <c r="S3" s="51"/>
    </row>
    <row r="4" spans="1:36" ht="16.5" customHeight="1" x14ac:dyDescent="0.35">
      <c r="A4" s="406" t="str">
        <f>'Tabell 2.1'!A12</f>
        <v>FO1 Administrasjon og fellestjenester</v>
      </c>
      <c r="B4" s="406"/>
      <c r="C4" s="153"/>
      <c r="D4" s="153"/>
      <c r="E4" s="153"/>
      <c r="F4" s="153"/>
      <c r="G4" s="153"/>
      <c r="H4" s="153"/>
      <c r="I4" s="153"/>
      <c r="J4" s="153"/>
      <c r="K4" s="153"/>
      <c r="L4" s="153"/>
      <c r="M4" s="153"/>
      <c r="N4" s="153"/>
      <c r="O4" s="153"/>
      <c r="P4" s="153"/>
      <c r="Q4" s="153"/>
      <c r="R4" s="153"/>
      <c r="S4" s="153"/>
    </row>
    <row r="5" spans="1:36" ht="16.5" customHeight="1" x14ac:dyDescent="0.35">
      <c r="A5" s="407" t="s">
        <v>199</v>
      </c>
      <c r="B5" s="407"/>
      <c r="C5" s="75">
        <f>'Tabell 4.1'!C5</f>
        <v>0.5</v>
      </c>
      <c r="D5" s="76">
        <f>'Tabell 4.1'!D5</f>
        <v>6.666666666666667</v>
      </c>
      <c r="E5" s="76">
        <f>'Tabell 4.1'!E5</f>
        <v>6.666666666666667</v>
      </c>
      <c r="F5" s="76">
        <f>'Tabell 4.1'!F5</f>
        <v>6.666666666666667</v>
      </c>
      <c r="G5" s="76">
        <f>'Tabell 4.1'!G5</f>
        <v>6.666666666666667</v>
      </c>
      <c r="H5" s="76">
        <f>'Tabell 4.1'!H5</f>
        <v>6.666666666666667</v>
      </c>
      <c r="I5" s="76">
        <f>'Tabell 4.1'!I5</f>
        <v>6.666666666666667</v>
      </c>
      <c r="J5" s="76">
        <f>'Tabell 4.1'!J5</f>
        <v>6.666666666666667</v>
      </c>
      <c r="K5" s="76">
        <f>'Tabell 4.1'!K5</f>
        <v>6.666666666666667</v>
      </c>
      <c r="L5" s="76">
        <f>'Tabell 4.1'!L5</f>
        <v>6.666666666666667</v>
      </c>
      <c r="M5" s="76">
        <f>'Tabell 4.1'!M5</f>
        <v>6.666666666666667</v>
      </c>
      <c r="N5" s="76">
        <f>'Tabell 4.1'!N5</f>
        <v>6.666666666666667</v>
      </c>
      <c r="O5" s="76">
        <f>'Tabell 4.1'!O5</f>
        <v>6.666666666666667</v>
      </c>
      <c r="P5" s="76">
        <f>'Tabell 4.1'!P5</f>
        <v>6.666666666666667</v>
      </c>
      <c r="Q5" s="76">
        <f>'Tabell 4.1'!Q5</f>
        <v>6.666666666666667</v>
      </c>
      <c r="R5" s="76">
        <f>'Tabell 4.1'!R5</f>
        <v>6.666666666666667</v>
      </c>
      <c r="S5" s="76">
        <f>'Tabell 4.1'!S5</f>
        <v>100.00000000000001</v>
      </c>
    </row>
    <row r="6" spans="1:36" ht="16.5" customHeight="1" x14ac:dyDescent="0.35">
      <c r="A6" s="402" t="s">
        <v>200</v>
      </c>
      <c r="B6" s="402"/>
      <c r="C6" s="75">
        <f>'Tabell 4.1'!C6</f>
        <v>0.5</v>
      </c>
      <c r="D6" s="77">
        <f>'Tabell 4.1'!D6/'Tabell 4.1'!$S$6*100</f>
        <v>8.3007828937985995</v>
      </c>
      <c r="E6" s="77">
        <f>'Tabell 4.1'!E6/'Tabell 4.1'!$S$6*100</f>
        <v>7.2344488400865519</v>
      </c>
      <c r="F6" s="77">
        <f>'Tabell 4.1'!F6/'Tabell 4.1'!$S$6*100</f>
        <v>6.0307214902889603</v>
      </c>
      <c r="G6" s="77">
        <f>'Tabell 4.1'!G6/'Tabell 4.1'!$S$6*100</f>
        <v>4.4616919126009869</v>
      </c>
      <c r="H6" s="77">
        <f>'Tabell 4.1'!H6/'Tabell 4.1'!$S$6*100</f>
        <v>6.5058654923692147</v>
      </c>
      <c r="I6" s="77">
        <f>'Tabell 4.1'!I6/'Tabell 4.1'!$S$6*100</f>
        <v>5.1834605262456197</v>
      </c>
      <c r="J6" s="77">
        <f>'Tabell 4.1'!J6/'Tabell 4.1'!$S$6*100</f>
        <v>7.0080709964665466</v>
      </c>
      <c r="K6" s="77">
        <f>'Tabell 4.1'!K6/'Tabell 4.1'!$S$6*100</f>
        <v>7.4441281133245552</v>
      </c>
      <c r="L6" s="77">
        <f>'Tabell 4.1'!L6/'Tabell 4.1'!$S$6*100</f>
        <v>5.5267408396198379</v>
      </c>
      <c r="M6" s="77">
        <f>'Tabell 4.1'!M6/'Tabell 4.1'!$S$6*100</f>
        <v>4.981909842856953</v>
      </c>
      <c r="N6" s="77">
        <f>'Tabell 4.1'!N6/'Tabell 4.1'!$S$6*100</f>
        <v>6.1211142393365661</v>
      </c>
      <c r="O6" s="77">
        <f>'Tabell 4.1'!O6/'Tabell 4.1'!$S$6*100</f>
        <v>8.7620070952327076</v>
      </c>
      <c r="P6" s="77">
        <f>'Tabell 4.1'!P6/'Tabell 4.1'!$S$6*100</f>
        <v>8.1610979068759288</v>
      </c>
      <c r="Q6" s="77">
        <f>'Tabell 4.1'!Q6/'Tabell 4.1'!$S$6*100</f>
        <v>7.5794548988913553</v>
      </c>
      <c r="R6" s="77">
        <f>'Tabell 4.1'!R6/'Tabell 4.1'!$S$6*100</f>
        <v>6.6985049120056095</v>
      </c>
      <c r="S6" s="77">
        <f>'Tabell 4.1'!S6/'Tabell 4.1'!$S$6*100</f>
        <v>100</v>
      </c>
    </row>
    <row r="7" spans="1:36" ht="16.5" customHeight="1" thickBot="1" x14ac:dyDescent="0.4">
      <c r="A7" s="403" t="s">
        <v>201</v>
      </c>
      <c r="B7" s="403"/>
      <c r="C7" s="201" t="s">
        <v>202</v>
      </c>
      <c r="D7" s="202">
        <f>SUMPRODUCT($C5:$C6,D5:D6)</f>
        <v>7.4837247802326328</v>
      </c>
      <c r="E7" s="202">
        <f t="shared" ref="E7:Q7" si="0">SUMPRODUCT($C5:$C6,E5:E6)</f>
        <v>6.950557753376609</v>
      </c>
      <c r="F7" s="202">
        <f t="shared" si="0"/>
        <v>6.3486940784778136</v>
      </c>
      <c r="G7" s="202">
        <f t="shared" si="0"/>
        <v>5.5641792896338274</v>
      </c>
      <c r="H7" s="202">
        <f t="shared" si="0"/>
        <v>6.5862660795179409</v>
      </c>
      <c r="I7" s="202">
        <f t="shared" si="0"/>
        <v>5.9250635964561429</v>
      </c>
      <c r="J7" s="202">
        <f t="shared" si="0"/>
        <v>6.8373688315666072</v>
      </c>
      <c r="K7" s="202">
        <f t="shared" si="0"/>
        <v>7.0553973899956111</v>
      </c>
      <c r="L7" s="202">
        <f>SUMPRODUCT($C5:$C6,L5:L6)</f>
        <v>6.0967037531432524</v>
      </c>
      <c r="M7" s="202">
        <f t="shared" si="0"/>
        <v>5.82428825476181</v>
      </c>
      <c r="N7" s="202">
        <f>SUMPRODUCT($C5:$C6,N5:N6)</f>
        <v>6.3938904530016165</v>
      </c>
      <c r="O7" s="202">
        <f t="shared" si="0"/>
        <v>7.7143368809496877</v>
      </c>
      <c r="P7" s="202">
        <f t="shared" si="0"/>
        <v>7.4138822867712975</v>
      </c>
      <c r="Q7" s="202">
        <f t="shared" si="0"/>
        <v>7.1230607827790111</v>
      </c>
      <c r="R7" s="202">
        <f>SUMPRODUCT($C5:$C6,R5:R6)</f>
        <v>6.6825857893361382</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
      <c r="A8" s="404"/>
      <c r="B8" s="404"/>
      <c r="C8" s="78"/>
      <c r="D8" s="315"/>
      <c r="E8" s="315"/>
      <c r="F8" s="315"/>
      <c r="G8" s="315"/>
      <c r="H8" s="315"/>
      <c r="I8" s="315"/>
      <c r="J8" s="315"/>
      <c r="K8" s="315"/>
      <c r="L8" s="315"/>
      <c r="M8" s="315"/>
      <c r="N8" s="315"/>
      <c r="O8" s="315"/>
      <c r="P8" s="315"/>
      <c r="Q8" s="315"/>
      <c r="R8" s="315"/>
      <c r="S8" s="276"/>
    </row>
    <row r="9" spans="1:36" ht="16.5" customHeight="1" x14ac:dyDescent="0.35">
      <c r="A9" s="409" t="s">
        <v>203</v>
      </c>
      <c r="B9" s="409"/>
      <c r="C9" s="192"/>
      <c r="D9" s="193"/>
      <c r="E9" s="193"/>
      <c r="F9" s="193"/>
      <c r="G9" s="193"/>
      <c r="H9" s="193"/>
      <c r="I9" s="193"/>
      <c r="J9" s="193"/>
      <c r="K9" s="193"/>
      <c r="L9" s="193"/>
      <c r="M9" s="193"/>
      <c r="N9" s="193"/>
      <c r="O9" s="193"/>
      <c r="P9" s="193"/>
      <c r="Q9" s="193"/>
      <c r="R9" s="193"/>
      <c r="S9" s="193"/>
    </row>
    <row r="10" spans="1:36" ht="16.5" customHeight="1" x14ac:dyDescent="0.35">
      <c r="A10" s="407" t="s">
        <v>204</v>
      </c>
      <c r="B10" s="407"/>
      <c r="C10" s="79">
        <f>'Tabell 4.1'!C10</f>
        <v>0.54924794313075831</v>
      </c>
      <c r="D10" s="76">
        <f>'Tabell 4.1'!D10/'Tabell 4.1'!$S10*100</f>
        <v>10.799999999999999</v>
      </c>
      <c r="E10" s="76">
        <f>'Tabell 4.1'!E10/'Tabell 4.1'!$S10*100</f>
        <v>11.109677419354838</v>
      </c>
      <c r="F10" s="76">
        <f>'Tabell 4.1'!F10/'Tabell 4.1'!$S10*100</f>
        <v>9.0064516129032235</v>
      </c>
      <c r="G10" s="76">
        <f>'Tabell 4.1'!G10/'Tabell 4.1'!$S10*100</f>
        <v>4.3096774193548386</v>
      </c>
      <c r="H10" s="76">
        <f>'Tabell 4.1'!H10/'Tabell 4.1'!$S10*100</f>
        <v>4.2322580645161283</v>
      </c>
      <c r="I10" s="76">
        <f>'Tabell 4.1'!I10/'Tabell 4.1'!$S10*100</f>
        <v>5.7419354838709671</v>
      </c>
      <c r="J10" s="76">
        <f>'Tabell 4.1'!J10/'Tabell 4.1'!$S10*100</f>
        <v>5.8193548387096765</v>
      </c>
      <c r="K10" s="76">
        <f>'Tabell 4.1'!K10/'Tabell 4.1'!$S10*100</f>
        <v>6.0387096774193543</v>
      </c>
      <c r="L10" s="76">
        <f>'Tabell 4.1'!L10/'Tabell 4.1'!$S10*100</f>
        <v>5.9483870967741925</v>
      </c>
      <c r="M10" s="76">
        <f>'Tabell 4.1'!M10/'Tabell 4.1'!$S10*100</f>
        <v>4.7870967741935475</v>
      </c>
      <c r="N10" s="76">
        <f>'Tabell 4.1'!N10/'Tabell 4.1'!$S10*100</f>
        <v>4.5935483870967735</v>
      </c>
      <c r="O10" s="76">
        <f>'Tabell 4.1'!O10/'Tabell 4.1'!$S10*100</f>
        <v>5.6516129032258053</v>
      </c>
      <c r="P10" s="76">
        <f>'Tabell 4.1'!P10/'Tabell 4.1'!$S10*100</f>
        <v>9.0709677419354833</v>
      </c>
      <c r="Q10" s="76">
        <f>'Tabell 4.1'!Q10/'Tabell 4.1'!$S10*100</f>
        <v>8.2451612903225797</v>
      </c>
      <c r="R10" s="76">
        <f>'Tabell 4.1'!R10/'Tabell 4.1'!$S10*100</f>
        <v>4.6451612903225801</v>
      </c>
      <c r="S10" s="76">
        <f>'Tabell 4.1'!S10/'Tabell 4.1'!$S10*100</f>
        <v>100</v>
      </c>
    </row>
    <row r="11" spans="1:36" ht="16.5" customHeight="1" x14ac:dyDescent="0.35">
      <c r="A11" s="407" t="s">
        <v>205</v>
      </c>
      <c r="B11" s="407"/>
      <c r="C11" s="79">
        <f>'Tabell 4.1'!C11</f>
        <v>0.45075205686924169</v>
      </c>
      <c r="D11" s="76">
        <f>'Tabell 4.1'!D11/'Tabell 4.1'!$S11*100</f>
        <v>8.3562124888264595</v>
      </c>
      <c r="E11" s="76">
        <f>'Tabell 4.1'!E11/'Tabell 4.1'!$S11*100</f>
        <v>8.7073809219767586</v>
      </c>
      <c r="F11" s="76">
        <f>'Tabell 4.1'!F11/'Tabell 4.1'!$S11*100</f>
        <v>5.3553186055420765</v>
      </c>
      <c r="G11" s="76">
        <f>'Tabell 4.1'!G11/'Tabell 4.1'!$S11*100</f>
        <v>3.5356276337632484</v>
      </c>
      <c r="H11" s="76">
        <f>'Tabell 4.1'!H11/'Tabell 4.1'!$S11*100</f>
        <v>3.5196654322564163</v>
      </c>
      <c r="I11" s="76">
        <f>'Tabell 4.1'!I11/'Tabell 4.1'!$S11*100</f>
        <v>5.6107138296513854</v>
      </c>
      <c r="J11" s="76">
        <f>'Tabell 4.1'!J11/'Tabell 4.1'!$S11*100</f>
        <v>5.7703358447197033</v>
      </c>
      <c r="K11" s="76">
        <f>'Tabell 4.1'!K11/'Tabell 4.1'!$S11*100</f>
        <v>7.2548205848550626</v>
      </c>
      <c r="L11" s="76">
        <f>'Tabell 4.1'!L11/'Tabell 4.1'!$S11*100</f>
        <v>6.2699527518835394</v>
      </c>
      <c r="M11" s="76">
        <f>'Tabell 4.1'!M11/'Tabell 4.1'!$S11*100</f>
        <v>5.8581279530072781</v>
      </c>
      <c r="N11" s="76">
        <f>'Tabell 4.1'!N11/'Tabell 4.1'!$S11*100</f>
        <v>7.6299323202656106</v>
      </c>
      <c r="O11" s="76">
        <f>'Tabell 4.1'!O11/'Tabell 4.1'!$S11*100</f>
        <v>7.0393308645128325</v>
      </c>
      <c r="P11" s="76">
        <f>'Tabell 4.1'!P11/'Tabell 4.1'!$S11*100</f>
        <v>9.6890563146469155</v>
      </c>
      <c r="Q11" s="76">
        <f>'Tabell 4.1'!Q11/'Tabell 4.1'!$S11*100</f>
        <v>9.0505682543736441</v>
      </c>
      <c r="R11" s="76">
        <f>'Tabell 4.1'!R11/'Tabell 4.1'!$S11*100</f>
        <v>6.3529561997190651</v>
      </c>
      <c r="S11" s="76">
        <f>'Tabell 4.1'!S11/'Tabell 4.1'!$S11*100</f>
        <v>100</v>
      </c>
    </row>
    <row r="12" spans="1:36" ht="16.5" customHeight="1" thickBot="1" x14ac:dyDescent="0.4">
      <c r="A12" s="410" t="s">
        <v>440</v>
      </c>
      <c r="B12" s="410"/>
      <c r="C12" s="203" t="s">
        <v>202</v>
      </c>
      <c r="D12" s="220">
        <f>SUMPRODUCT($C10:$C11,D10:D11)</f>
        <v>9.69845775278716</v>
      </c>
      <c r="E12" s="220">
        <f t="shared" ref="E12" si="2">SUMPRODUCT($C10:$C11,E10:E11)</f>
        <v>10.026837331951894</v>
      </c>
      <c r="F12" s="220">
        <f t="shared" ref="F12" si="3">SUMPRODUCT($C10:$C11,F10:F11)</f>
        <v>7.360695899932006</v>
      </c>
      <c r="G12" s="220">
        <f t="shared" ref="G12" si="4">SUMPRODUCT($C10:$C11,G10:G11)</f>
        <v>3.9607728863802336</v>
      </c>
      <c r="H12" s="220">
        <f t="shared" ref="H12" si="5">SUMPRODUCT($C10:$C11,H10:H11)</f>
        <v>3.9110554698151958</v>
      </c>
      <c r="I12" s="220">
        <f t="shared" ref="I12" si="6">SUMPRODUCT($C10:$C11,I10:I11)</f>
        <v>5.6827870533257059</v>
      </c>
      <c r="J12" s="220">
        <f t="shared" ref="J12" si="7">SUMPRODUCT($C10:$C11,J10:J11)</f>
        <v>5.797259426343035</v>
      </c>
      <c r="K12" s="220">
        <f t="shared" ref="K12" si="8">SUMPRODUCT($C10:$C11,K10:K11)</f>
        <v>6.5868741703271194</v>
      </c>
      <c r="L12" s="220">
        <f t="shared" ref="L12" si="9">SUMPRODUCT($C10:$C11,L10:L11)</f>
        <v>6.0933334772332355</v>
      </c>
      <c r="M12" s="220">
        <f t="shared" ref="M12" si="10">SUMPRODUCT($C10:$C11,M10:M11)</f>
        <v>5.2698662810149255</v>
      </c>
      <c r="N12" s="220">
        <f t="shared" ref="N12" si="11">SUMPRODUCT($C10:$C11,N10:N11)</f>
        <v>5.9622046904173445</v>
      </c>
      <c r="O12" s="220">
        <f t="shared" ref="O12" si="12">SUMPRODUCT($C10:$C11,O10:O11)</f>
        <v>6.2771296286303233</v>
      </c>
      <c r="P12" s="220">
        <f t="shared" ref="P12" si="13">SUMPRODUCT($C10:$C11,P10:P11)</f>
        <v>9.3495724374125366</v>
      </c>
      <c r="Q12" s="220">
        <f t="shared" ref="Q12" si="14">SUMPRODUCT($C10:$C11,Q10:Q11)</f>
        <v>8.6082001359854097</v>
      </c>
      <c r="R12" s="220">
        <f t="shared" ref="R12" si="15">SUMPRODUCT($C10:$C11,R10:R11)</f>
        <v>5.4149533584438654</v>
      </c>
      <c r="S12" s="220">
        <f t="shared" ref="S12" si="16">SUM(D12:R12)</f>
        <v>99.999999999999972</v>
      </c>
      <c r="U12" s="83"/>
      <c r="V12" s="83"/>
      <c r="W12" s="83"/>
      <c r="X12" s="83"/>
      <c r="Y12" s="83"/>
      <c r="Z12" s="83"/>
      <c r="AA12" s="83"/>
      <c r="AB12" s="83"/>
      <c r="AC12" s="83"/>
      <c r="AD12" s="83"/>
      <c r="AE12" s="83"/>
      <c r="AF12" s="83"/>
      <c r="AG12" s="83"/>
      <c r="AH12" s="83"/>
      <c r="AI12" s="83"/>
      <c r="AJ12" s="83"/>
    </row>
    <row r="13" spans="1:36" ht="16.5" customHeight="1" thickBot="1" x14ac:dyDescent="0.4">
      <c r="A13" s="408"/>
      <c r="B13" s="408"/>
      <c r="C13" s="81"/>
      <c r="D13" s="82"/>
      <c r="E13" s="82"/>
      <c r="F13" s="82"/>
      <c r="G13" s="82"/>
      <c r="H13" s="82"/>
      <c r="I13" s="82"/>
      <c r="J13" s="82"/>
      <c r="K13" s="82"/>
      <c r="L13" s="82"/>
      <c r="M13" s="82"/>
      <c r="N13" s="82"/>
      <c r="O13" s="82"/>
      <c r="P13" s="82"/>
      <c r="Q13" s="82"/>
      <c r="R13" s="82"/>
      <c r="S13" s="82"/>
    </row>
    <row r="14" spans="1:36" ht="16.5" customHeight="1" x14ac:dyDescent="0.35">
      <c r="A14" s="389" t="str">
        <f>'Tabell 2.1'!A24</f>
        <v xml:space="preserve">FO2B  Barnevern </v>
      </c>
      <c r="B14" s="389"/>
      <c r="C14" s="165"/>
      <c r="D14" s="166"/>
      <c r="E14" s="166"/>
      <c r="F14" s="166"/>
      <c r="G14" s="166"/>
      <c r="H14" s="166"/>
      <c r="I14" s="166"/>
      <c r="J14" s="166"/>
      <c r="K14" s="166"/>
      <c r="L14" s="166"/>
      <c r="M14" s="166"/>
      <c r="N14" s="166"/>
      <c r="O14" s="166"/>
      <c r="P14" s="166"/>
      <c r="Q14" s="166"/>
      <c r="R14" s="166"/>
      <c r="S14" s="166"/>
    </row>
    <row r="15" spans="1:36" ht="16.5" customHeight="1" x14ac:dyDescent="0.35">
      <c r="A15" s="411" t="s">
        <v>211</v>
      </c>
      <c r="B15" s="411"/>
      <c r="C15" s="84">
        <f>'Tabell 4.1'!C15</f>
        <v>0.01</v>
      </c>
      <c r="D15" s="85">
        <f>'Tabell 4.1'!D15/'Tabell 4.1'!$S15*100</f>
        <v>9.0784081104400354</v>
      </c>
      <c r="E15" s="85">
        <f>'Tabell 4.1'!E15/'Tabell 4.1'!$S15*100</f>
        <v>8.4232096635030196</v>
      </c>
      <c r="F15" s="85">
        <f>'Tabell 4.1'!F15/'Tabell 4.1'!$S15*100</f>
        <v>6.0693485763589301</v>
      </c>
      <c r="G15" s="85">
        <f>'Tabell 4.1'!G15/'Tabell 4.1'!$S15*100</f>
        <v>3.6912208800690252</v>
      </c>
      <c r="H15" s="85">
        <f>'Tabell 4.1'!H15/'Tabell 4.1'!$S15*100</f>
        <v>4.694240724762726</v>
      </c>
      <c r="I15" s="85">
        <f>'Tabell 4.1'!I15/'Tabell 4.1'!$S15*100</f>
        <v>5.2281061259706645</v>
      </c>
      <c r="J15" s="85">
        <f>'Tabell 4.1'!J15/'Tabell 4.1'!$S15*100</f>
        <v>8.9462899050905964</v>
      </c>
      <c r="K15" s="85">
        <f>'Tabell 4.1'!K15/'Tabell 4.1'!$S15*100</f>
        <v>8.3881578947368425</v>
      </c>
      <c r="L15" s="85">
        <f>'Tabell 4.1'!L15/'Tabell 4.1'!$S15*100</f>
        <v>6.2742666091458146</v>
      </c>
      <c r="M15" s="85">
        <f>'Tabell 4.1'!M15/'Tabell 4.1'!$S15*100</f>
        <v>3.944672131147541</v>
      </c>
      <c r="N15" s="85">
        <f>'Tabell 4.1'!N15/'Tabell 4.1'!$S15*100</f>
        <v>5.4195427092320969</v>
      </c>
      <c r="O15" s="85">
        <f>'Tabell 4.1'!O15/'Tabell 4.1'!$S15*100</f>
        <v>7.4174935289042274</v>
      </c>
      <c r="P15" s="85">
        <f>'Tabell 4.1'!P15/'Tabell 4.1'!$S15*100</f>
        <v>7.8974331320103532</v>
      </c>
      <c r="Q15" s="85">
        <f>'Tabell 4.1'!Q15/'Tabell 4.1'!$S15*100</f>
        <v>8.4124245038826579</v>
      </c>
      <c r="R15" s="85">
        <f>'Tabell 4.1'!R15/'Tabell 4.1'!$S15*100</f>
        <v>6.1151855047454706</v>
      </c>
      <c r="S15" s="85">
        <f>'Tabell 4.1'!S15/'Tabell 4.1'!$S15*100</f>
        <v>100</v>
      </c>
    </row>
    <row r="16" spans="1:36" ht="16.5" customHeight="1" x14ac:dyDescent="0.35">
      <c r="A16" s="411" t="s">
        <v>212</v>
      </c>
      <c r="B16" s="411"/>
      <c r="C16" s="84">
        <f>'Tabell 4.1'!C16</f>
        <v>0.03</v>
      </c>
      <c r="D16" s="87">
        <f>'Tabell 4.1'!D16/'Tabell 4.1'!$S16*100</f>
        <v>6.7967848393432009</v>
      </c>
      <c r="E16" s="87">
        <f>'Tabell 4.1'!E16/'Tabell 4.1'!$S16*100</f>
        <v>5.7561094126460288</v>
      </c>
      <c r="F16" s="87">
        <f>'Tabell 4.1'!F16/'Tabell 4.1'!$S16*100</f>
        <v>4.2477374420440972</v>
      </c>
      <c r="G16" s="87">
        <f>'Tabell 4.1'!G16/'Tabell 4.1'!$S16*100</f>
        <v>2.9762507339393816</v>
      </c>
      <c r="H16" s="87">
        <f>'Tabell 4.1'!H16/'Tabell 4.1'!$S16*100</f>
        <v>4.5089186289000018</v>
      </c>
      <c r="I16" s="87">
        <f>'Tabell 4.1'!I16/'Tabell 4.1'!$S16*100</f>
        <v>5.4321637545301771</v>
      </c>
      <c r="J16" s="87">
        <f>'Tabell 4.1'!J16/'Tabell 4.1'!$S16*100</f>
        <v>9.7386163471077722</v>
      </c>
      <c r="K16" s="87">
        <f>'Tabell 4.1'!K16/'Tabell 4.1'!$S16*100</f>
        <v>9.4733858395254202</v>
      </c>
      <c r="L16" s="87">
        <f>'Tabell 4.1'!L16/'Tabell 4.1'!$S16*100</f>
        <v>6.3047923710797509</v>
      </c>
      <c r="M16" s="87">
        <f>'Tabell 4.1'!M16/'Tabell 4.1'!$S16*100</f>
        <v>4.5311898928954664</v>
      </c>
      <c r="N16" s="87">
        <f>'Tabell 4.1'!N16/'Tabell 4.1'!$S16*100</f>
        <v>5.9828713733271242</v>
      </c>
      <c r="O16" s="87">
        <f>'Tabell 4.1'!O16/'Tabell 4.1'!$S16*100</f>
        <v>8.264663602680649</v>
      </c>
      <c r="P16" s="87">
        <f>'Tabell 4.1'!P16/'Tabell 4.1'!$S16*100</f>
        <v>9.1960073697637217</v>
      </c>
      <c r="Q16" s="87">
        <f>'Tabell 4.1'!Q16/'Tabell 4.1'!$S16*100</f>
        <v>9.5543722540543836</v>
      </c>
      <c r="R16" s="87">
        <f>'Tabell 4.1'!R16/'Tabell 4.1'!$S16*100</f>
        <v>7.2361361381628226</v>
      </c>
      <c r="S16" s="87">
        <f>'Tabell 4.1'!S16/'Tabell 4.1'!$S16*100</f>
        <v>100</v>
      </c>
    </row>
    <row r="17" spans="1:38" ht="16.5" customHeight="1" x14ac:dyDescent="0.35">
      <c r="A17" s="411" t="s">
        <v>213</v>
      </c>
      <c r="B17" s="411"/>
      <c r="C17" s="84">
        <f>'Tabell 4.1'!C17</f>
        <v>0.06</v>
      </c>
      <c r="D17" s="87">
        <f>'Tabell 4.1'!D17/'Tabell 4.1'!$S17*100</f>
        <v>6.2164911605399906</v>
      </c>
      <c r="E17" s="87">
        <f>'Tabell 4.1'!E17/'Tabell 4.1'!$S17*100</f>
        <v>5.0342305683099173</v>
      </c>
      <c r="F17" s="87">
        <f>'Tabell 4.1'!F17/'Tabell 4.1'!$S17*100</f>
        <v>3.315828544719694</v>
      </c>
      <c r="G17" s="87">
        <f>'Tabell 4.1'!G17/'Tabell 4.1'!$S17*100</f>
        <v>2.8511726375408979</v>
      </c>
      <c r="H17" s="87">
        <f>'Tabell 4.1'!H17/'Tabell 4.1'!$S17*100</f>
        <v>4.8940089631849553</v>
      </c>
      <c r="I17" s="87">
        <f>'Tabell 4.1'!I17/'Tabell 4.1'!$S17*100</f>
        <v>5.7078441615572846</v>
      </c>
      <c r="J17" s="87">
        <f>'Tabell 4.1'!J17/'Tabell 4.1'!$S17*100</f>
        <v>9.7715212669434433</v>
      </c>
      <c r="K17" s="87">
        <f>'Tabell 4.1'!K17/'Tabell 4.1'!$S17*100</f>
        <v>9.5928074564900623</v>
      </c>
      <c r="L17" s="87">
        <f>'Tabell 4.1'!L17/'Tabell 4.1'!$S17*100</f>
        <v>6.1587528525473587</v>
      </c>
      <c r="M17" s="87">
        <f>'Tabell 4.1'!M17/'Tabell 4.1'!$S17*100</f>
        <v>4.4568474883836018</v>
      </c>
      <c r="N17" s="87">
        <f>'Tabell 4.1'!N17/'Tabell 4.1'!$S17*100</f>
        <v>6.3842071980423967</v>
      </c>
      <c r="O17" s="87">
        <f>'Tabell 4.1'!O17/'Tabell 4.1'!$S17*100</f>
        <v>8.6717439718457001</v>
      </c>
      <c r="P17" s="87">
        <f>'Tabell 4.1'!P17/'Tabell 4.1'!$S17*100</f>
        <v>9.1611448681641967</v>
      </c>
      <c r="Q17" s="87">
        <f>'Tabell 4.1'!Q17/'Tabell 4.1'!$S17*100</f>
        <v>9.7715212669434433</v>
      </c>
      <c r="R17" s="87">
        <f>'Tabell 4.1'!R17/'Tabell 4.1'!$S17*100</f>
        <v>8.0118775947870571</v>
      </c>
      <c r="S17" s="87">
        <f>'Tabell 4.1'!S17/'Tabell 4.1'!$S17*100</f>
        <v>100</v>
      </c>
    </row>
    <row r="18" spans="1:38" ht="16.5" customHeight="1" x14ac:dyDescent="0.35">
      <c r="A18" s="411" t="s">
        <v>214</v>
      </c>
      <c r="B18" s="411"/>
      <c r="C18" s="84">
        <f>'Tabell 4.1'!C18</f>
        <v>0.24</v>
      </c>
      <c r="D18" s="87">
        <f>'Tabell 4.1'!D18/'Tabell 4.1'!$S18*100</f>
        <v>9.8305566429440514</v>
      </c>
      <c r="E18" s="87">
        <f>'Tabell 4.1'!E18/'Tabell 4.1'!$S18*100</f>
        <v>6.6416884763102324</v>
      </c>
      <c r="F18" s="87">
        <f>'Tabell 4.1'!F18/'Tabell 4.1'!$S18*100</f>
        <v>4.8833803721527129</v>
      </c>
      <c r="G18" s="87">
        <f>'Tabell 4.1'!G18/'Tabell 4.1'!$S18*100</f>
        <v>2.8150813545625306</v>
      </c>
      <c r="H18" s="87">
        <f>'Tabell 4.1'!H18/'Tabell 4.1'!$S18*100</f>
        <v>3.6598425127603926</v>
      </c>
      <c r="I18" s="87">
        <f>'Tabell 4.1'!I18/'Tabell 4.1'!$S18*100</f>
        <v>1.6479317864218419</v>
      </c>
      <c r="J18" s="87">
        <f>'Tabell 4.1'!J18/'Tabell 4.1'!$S18*100</f>
        <v>1.9593059765924632</v>
      </c>
      <c r="K18" s="87">
        <f>'Tabell 4.1'!K18/'Tabell 4.1'!$S18*100</f>
        <v>2.0235759355734788</v>
      </c>
      <c r="L18" s="87">
        <f>'Tabell 4.1'!L18/'Tabell 4.1'!$S18*100</f>
        <v>7.4740341779846533</v>
      </c>
      <c r="M18" s="87">
        <f>'Tabell 4.1'!M18/'Tabell 4.1'!$S18*100</f>
        <v>9.1138417224109336</v>
      </c>
      <c r="N18" s="87">
        <f>'Tabell 4.1'!N18/'Tabell 4.1'!$S18*100</f>
        <v>11.921709964946755</v>
      </c>
      <c r="O18" s="87">
        <f>'Tabell 4.1'!O18/'Tabell 4.1'!$S18*100</f>
        <v>15.118627036893969</v>
      </c>
      <c r="P18" s="87">
        <f>'Tabell 4.1'!P18/'Tabell 4.1'!$S18*100</f>
        <v>6.0933336646674618</v>
      </c>
      <c r="Q18" s="87">
        <f>'Tabell 4.1'!Q18/'Tabell 4.1'!$S18*100</f>
        <v>3.4559859301569738</v>
      </c>
      <c r="R18" s="87">
        <f>'Tabell 4.1'!R18/'Tabell 4.1'!$S18*100</f>
        <v>13.361104445621541</v>
      </c>
      <c r="S18" s="87">
        <f>'Tabell 4.1'!S18/'Tabell 4.1'!$S18*100</f>
        <v>100</v>
      </c>
    </row>
    <row r="19" spans="1:38" ht="16.5" customHeight="1" x14ac:dyDescent="0.35">
      <c r="A19" s="411" t="s">
        <v>215</v>
      </c>
      <c r="B19" s="411"/>
      <c r="C19" s="86">
        <f>'Tabell 4.1'!C21</f>
        <v>0.08</v>
      </c>
      <c r="D19" s="87">
        <f>'Tabell 4.1'!D21/'Tabell 4.1'!$S21*100</f>
        <v>12.584704743465633</v>
      </c>
      <c r="E19" s="87">
        <f>'Tabell 4.1'!E21/'Tabell 4.1'!$S21*100</f>
        <v>6.8731848983543076</v>
      </c>
      <c r="F19" s="87">
        <f>'Tabell 4.1'!F21/'Tabell 4.1'!$S21*100</f>
        <v>5.3242981606969986</v>
      </c>
      <c r="G19" s="87">
        <f>'Tabell 4.1'!G21/'Tabell 4.1'!$S21*100</f>
        <v>3.1945788964181996</v>
      </c>
      <c r="H19" s="87">
        <f>'Tabell 4.1'!H21/'Tabell 4.1'!$S21*100</f>
        <v>3.5818005808325268</v>
      </c>
      <c r="I19" s="87">
        <f>'Tabell 4.1'!I21/'Tabell 4.1'!$S21*100</f>
        <v>2.2265246853823815</v>
      </c>
      <c r="J19" s="87">
        <f>'Tabell 4.1'!J21/'Tabell 4.1'!$S21*100</f>
        <v>4.9370764762826713</v>
      </c>
      <c r="K19" s="87">
        <f>'Tabell 4.1'!K21/'Tabell 4.1'!$S21*100</f>
        <v>3.9690222652468541</v>
      </c>
      <c r="L19" s="87">
        <f>'Tabell 4.1'!L21/'Tabell 4.1'!$S21*100</f>
        <v>8.0348499515972893</v>
      </c>
      <c r="M19" s="87">
        <f>'Tabell 4.1'!M21/'Tabell 4.1'!$S21*100</f>
        <v>5.5179090029041626</v>
      </c>
      <c r="N19" s="87">
        <f>'Tabell 4.1'!N21/'Tabell 4.1'!$S21*100</f>
        <v>10.551790900290415</v>
      </c>
      <c r="O19" s="87">
        <f>'Tabell 4.1'!O21/'Tabell 4.1'!$S21*100</f>
        <v>12.39109390125847</v>
      </c>
      <c r="P19" s="87">
        <f>'Tabell 4.1'!P21/'Tabell 4.1'!$S21*100</f>
        <v>4.549854791868345</v>
      </c>
      <c r="Q19" s="87">
        <f>'Tabell 4.1'!Q21/'Tabell 4.1'!$S21*100</f>
        <v>3.77541142303969</v>
      </c>
      <c r="R19" s="87">
        <f>'Tabell 4.1'!R21/'Tabell 4.1'!$S21*100</f>
        <v>12.487899322362052</v>
      </c>
      <c r="S19" s="87">
        <f>'Tabell 4.1'!S21/'Tabell 4.1'!$S21*100</f>
        <v>100</v>
      </c>
    </row>
    <row r="20" spans="1:38" ht="16.5" customHeight="1" x14ac:dyDescent="0.35">
      <c r="A20" s="411" t="s">
        <v>216</v>
      </c>
      <c r="B20" s="411"/>
      <c r="C20" s="86">
        <f>'Tabell 4.1'!C22</f>
        <v>0.1</v>
      </c>
      <c r="D20" s="87">
        <f>'Tabell 4.1'!D22/'Tabell 4.1'!$S22*100</f>
        <v>8.967482400268187</v>
      </c>
      <c r="E20" s="87">
        <f>'Tabell 4.1'!E22/'Tabell 4.1'!$S22*100</f>
        <v>9.0093865236339248</v>
      </c>
      <c r="F20" s="87">
        <f>'Tabell 4.1'!F22/'Tabell 4.1'!$S22*100</f>
        <v>5.0201139792155551</v>
      </c>
      <c r="G20" s="87">
        <f>'Tabell 4.1'!G22/'Tabell 4.1'!$S22*100</f>
        <v>4.4083137780757626</v>
      </c>
      <c r="H20" s="87">
        <f>'Tabell 4.1'!H22/'Tabell 4.1'!$S22*100</f>
        <v>5.9084813945692254</v>
      </c>
      <c r="I20" s="87">
        <f>'Tabell 4.1'!I22/'Tabell 4.1'!$S22*100</f>
        <v>3.5199463627220919</v>
      </c>
      <c r="J20" s="87">
        <f>'Tabell 4.1'!J22/'Tabell 4.1'!$S22*100</f>
        <v>3.5450888367415354</v>
      </c>
      <c r="K20" s="87">
        <f>'Tabell 4.1'!K22/'Tabell 4.1'!$S22*100</f>
        <v>6.6376131411330874</v>
      </c>
      <c r="L20" s="87">
        <f>'Tabell 4.1'!L22/'Tabell 4.1'!$S22*100</f>
        <v>7.0566543747904786</v>
      </c>
      <c r="M20" s="87">
        <f>'Tabell 4.1'!M22/'Tabell 4.1'!$S22*100</f>
        <v>6.5789473684210522</v>
      </c>
      <c r="N20" s="87">
        <f>'Tabell 4.1'!N22/'Tabell 4.1'!$S22*100</f>
        <v>9.2691920885015087</v>
      </c>
      <c r="O20" s="87">
        <f>'Tabell 4.1'!O22/'Tabell 4.1'!$S22*100</f>
        <v>10.660408984244048</v>
      </c>
      <c r="P20" s="87">
        <f>'Tabell 4.1'!P22/'Tabell 4.1'!$S22*100</f>
        <v>6.0174321153201475</v>
      </c>
      <c r="Q20" s="87">
        <f>'Tabell 4.1'!Q22/'Tabell 4.1'!$S22*100</f>
        <v>4.1233657391887366</v>
      </c>
      <c r="R20" s="87">
        <f>'Tabell 4.1'!R22/'Tabell 4.1'!$S22*100</f>
        <v>9.2775729131746552</v>
      </c>
      <c r="S20" s="87">
        <f>'Tabell 4.1'!S22/'Tabell 4.1'!$S22*100</f>
        <v>100</v>
      </c>
    </row>
    <row r="21" spans="1:38" ht="16.5" customHeight="1" x14ac:dyDescent="0.35">
      <c r="A21" s="411" t="s">
        <v>217</v>
      </c>
      <c r="B21" s="411"/>
      <c r="C21" s="86">
        <f>'Tabell 4.1'!C23</f>
        <v>0.2</v>
      </c>
      <c r="D21" s="87">
        <f>'Tabell 4.1'!D23/'Tabell 4.1'!$S23*100</f>
        <v>10.037868963012917</v>
      </c>
      <c r="E21" s="87">
        <f>'Tabell 4.1'!E23/'Tabell 4.1'!$S23*100</f>
        <v>7.0861648596773357</v>
      </c>
      <c r="F21" s="87">
        <f>'Tabell 4.1'!F23/'Tabell 4.1'!$S23*100</f>
        <v>4.072210406183534</v>
      </c>
      <c r="G21" s="87">
        <f>'Tabell 4.1'!G23/'Tabell 4.1'!$S23*100</f>
        <v>2.1424495512787258</v>
      </c>
      <c r="H21" s="87">
        <f>'Tabell 4.1'!H23/'Tabell 4.1'!$S23*100</f>
        <v>3.1384551538102401</v>
      </c>
      <c r="I21" s="87">
        <f>'Tabell 4.1'!I23/'Tabell 4.1'!$S23*100</f>
        <v>1.9453234424443637</v>
      </c>
      <c r="J21" s="87">
        <f>'Tabell 4.1'!J23/'Tabell 4.1'!$S23*100</f>
        <v>2.0957617886600612</v>
      </c>
      <c r="K21" s="87">
        <f>'Tabell 4.1'!K23/'Tabell 4.1'!$S23*100</f>
        <v>2.6767650568034447</v>
      </c>
      <c r="L21" s="87">
        <f>'Tabell 4.1'!L23/'Tabell 4.1'!$S23*100</f>
        <v>7.9628572910722619</v>
      </c>
      <c r="M21" s="87">
        <f>'Tabell 4.1'!M23/'Tabell 4.1'!$S23*100</f>
        <v>8.1547958707267743</v>
      </c>
      <c r="N21" s="87">
        <f>'Tabell 4.1'!N23/'Tabell 4.1'!$S23*100</f>
        <v>12.989573066348498</v>
      </c>
      <c r="O21" s="87">
        <f>'Tabell 4.1'!O23/'Tabell 4.1'!$S23*100</f>
        <v>16.06577787000052</v>
      </c>
      <c r="P21" s="87">
        <f>'Tabell 4.1'!P23/'Tabell 4.1'!$S23*100</f>
        <v>6.3028479535197386</v>
      </c>
      <c r="Q21" s="87">
        <f>'Tabell 4.1'!Q23/'Tabell 4.1'!$S23*100</f>
        <v>3.4185817295222285</v>
      </c>
      <c r="R21" s="87">
        <f>'Tabell 4.1'!R23/'Tabell 4.1'!$S23*100</f>
        <v>11.910566996939357</v>
      </c>
      <c r="S21" s="87">
        <f>'Tabell 4.1'!S23/'Tabell 4.1'!$S23*100</f>
        <v>100</v>
      </c>
    </row>
    <row r="22" spans="1:38" ht="16.5" customHeight="1" x14ac:dyDescent="0.35">
      <c r="A22" s="411" t="s">
        <v>218</v>
      </c>
      <c r="B22" s="411"/>
      <c r="C22" s="86">
        <f>'Tabell 4.1'!C24</f>
        <v>0.14000000000000001</v>
      </c>
      <c r="D22" s="87">
        <f>'Tabell 4.1'!D24/'Tabell 4.1'!$S24*100</f>
        <v>15.824441312663579</v>
      </c>
      <c r="E22" s="87">
        <f>'Tabell 4.1'!E24/'Tabell 4.1'!$S24*100</f>
        <v>12.301187839742299</v>
      </c>
      <c r="F22" s="87">
        <f>'Tabell 4.1'!F24/'Tabell 4.1'!$S24*100</f>
        <v>16.317696798872557</v>
      </c>
      <c r="G22" s="87">
        <f>'Tabell 4.1'!G24/'Tabell 4.1'!$S24*100</f>
        <v>3.865512381719348</v>
      </c>
      <c r="H22" s="87">
        <f>'Tabell 4.1'!H24/'Tabell 4.1'!$S24*100</f>
        <v>5.1741493859472518</v>
      </c>
      <c r="I22" s="87">
        <f>'Tabell 4.1'!I24/'Tabell 4.1'!$S24*100</f>
        <v>2.7078719549023558</v>
      </c>
      <c r="J22" s="87">
        <f>'Tabell 4.1'!J24/'Tabell 4.1'!$S24*100</f>
        <v>3.5836521038856457</v>
      </c>
      <c r="K22" s="87">
        <f>'Tabell 4.1'!K24/'Tabell 4.1'!$S24*100</f>
        <v>3.3722568955103687</v>
      </c>
      <c r="L22" s="87">
        <f>'Tabell 4.1'!L24/'Tabell 4.1'!$S24*100</f>
        <v>3.865512381719348</v>
      </c>
      <c r="M22" s="87">
        <f>'Tabell 4.1'!M24/'Tabell 4.1'!$S24*100</f>
        <v>4.5500301993154819</v>
      </c>
      <c r="N22" s="87">
        <f>'Tabell 4.1'!N24/'Tabell 4.1'!$S24*100</f>
        <v>5.6170726796859274</v>
      </c>
      <c r="O22" s="87">
        <f>'Tabell 4.1'!O24/'Tabell 4.1'!$S24*100</f>
        <v>7.2881014697000204</v>
      </c>
      <c r="P22" s="87">
        <f>'Tabell 4.1'!P24/'Tabell 4.1'!$S24*100</f>
        <v>6.7847795449969803</v>
      </c>
      <c r="Q22" s="87">
        <f>'Tabell 4.1'!Q24/'Tabell 4.1'!$S24*100</f>
        <v>4.1071069055768072</v>
      </c>
      <c r="R22" s="87">
        <f>'Tabell 4.1'!R24/'Tabell 4.1'!$S24*100</f>
        <v>4.6406281457620295</v>
      </c>
      <c r="S22" s="87">
        <f>'Tabell 4.1'!S24/'Tabell 4.1'!$S24*100</f>
        <v>100</v>
      </c>
    </row>
    <row r="23" spans="1:38" ht="16.5" customHeight="1" x14ac:dyDescent="0.35">
      <c r="A23" s="412" t="s">
        <v>219</v>
      </c>
      <c r="B23" s="412"/>
      <c r="C23" s="86">
        <f>'Tabell 4.1'!C25</f>
        <v>0.06</v>
      </c>
      <c r="D23" s="87">
        <f>'Tabell 4.1'!D25/'Tabell 4.1'!$S25*100</f>
        <v>12.406650697477808</v>
      </c>
      <c r="E23" s="87">
        <f>'Tabell 4.1'!E25/'Tabell 4.1'!$S25*100</f>
        <v>8.2429195434690712</v>
      </c>
      <c r="F23" s="87">
        <f>'Tabell 4.1'!F25/'Tabell 4.1'!$S25*100</f>
        <v>5.4248273918557137</v>
      </c>
      <c r="G23" s="87">
        <f>'Tabell 4.1'!G25/'Tabell 4.1'!$S25*100</f>
        <v>3.2196702832182615</v>
      </c>
      <c r="H23" s="87">
        <f>'Tabell 4.1'!H25/'Tabell 4.1'!$S25*100</f>
        <v>4.4032689868958714</v>
      </c>
      <c r="I23" s="87">
        <f>'Tabell 4.1'!I25/'Tabell 4.1'!$S25*100</f>
        <v>2.3953783288713542</v>
      </c>
      <c r="J23" s="87">
        <f>'Tabell 4.1'!J25/'Tabell 4.1'!$S25*100</f>
        <v>2.9449062984359586</v>
      </c>
      <c r="K23" s="87">
        <f>'Tabell 4.1'!K25/'Tabell 4.1'!$S25*100</f>
        <v>3.769198252782866</v>
      </c>
      <c r="L23" s="87">
        <f>'Tabell 4.1'!L25/'Tabell 4.1'!$S25*100</f>
        <v>7.2213611385092289</v>
      </c>
      <c r="M23" s="87">
        <f>'Tabell 4.1'!M25/'Tabell 4.1'!$S25*100</f>
        <v>6.0588981259687191</v>
      </c>
      <c r="N23" s="87">
        <f>'Tabell 4.1'!N25/'Tabell 4.1'!$S25*100</f>
        <v>11.251232915316331</v>
      </c>
      <c r="O23" s="87">
        <f>'Tabell 4.1'!O25/'Tabell 4.1'!$S25*100</f>
        <v>10.997604621671128</v>
      </c>
      <c r="P23" s="87">
        <f>'Tabell 4.1'!P25/'Tabell 4.1'!$S25*100</f>
        <v>5.4600535437508801</v>
      </c>
      <c r="Q23" s="87">
        <f>'Tabell 4.1'!Q25/'Tabell 4.1'!$S25*100</f>
        <v>4.1285050021135694</v>
      </c>
      <c r="R23" s="87">
        <f>'Tabell 4.1'!R25/'Tabell 4.1'!$S25*100</f>
        <v>12.075524869663239</v>
      </c>
      <c r="S23" s="87">
        <f>'Tabell 4.1'!S25/'Tabell 4.1'!$S25*100</f>
        <v>100</v>
      </c>
    </row>
    <row r="24" spans="1:38" ht="16.5" customHeight="1" x14ac:dyDescent="0.35">
      <c r="A24" s="411" t="s">
        <v>220</v>
      </c>
      <c r="B24" s="411"/>
      <c r="C24" s="86">
        <f>'Tabell 4.1'!C26</f>
        <v>0.05</v>
      </c>
      <c r="D24" s="87">
        <f>'Tabell 4.1'!D26/'Tabell 4.1'!$S26*100</f>
        <v>9.27947598253275</v>
      </c>
      <c r="E24" s="87">
        <f>'Tabell 4.1'!E26/'Tabell 4.1'!$S26*100</f>
        <v>6.6593886462882095</v>
      </c>
      <c r="F24" s="87">
        <f>'Tabell 4.1'!F26/'Tabell 4.1'!$S26*100</f>
        <v>4.5851528384279483</v>
      </c>
      <c r="G24" s="87">
        <f>'Tabell 4.1'!G26/'Tabell 4.1'!$S26*100</f>
        <v>2.4017467248908297</v>
      </c>
      <c r="H24" s="87">
        <f>'Tabell 4.1'!H26/'Tabell 4.1'!$S26*100</f>
        <v>3.820960698689956</v>
      </c>
      <c r="I24" s="87">
        <f>'Tabell 4.1'!I26/'Tabell 4.1'!$S26*100</f>
        <v>2.8384279475982535</v>
      </c>
      <c r="J24" s="87">
        <f>'Tabell 4.1'!J26/'Tabell 4.1'!$S26*100</f>
        <v>5.1310043668122276</v>
      </c>
      <c r="K24" s="87">
        <f>'Tabell 4.1'!K26/'Tabell 4.1'!$S26*100</f>
        <v>4.8034934497816595</v>
      </c>
      <c r="L24" s="87">
        <f>'Tabell 4.1'!L26/'Tabell 4.1'!$S26*100</f>
        <v>6.0043668122270741</v>
      </c>
      <c r="M24" s="87">
        <f>'Tabell 4.1'!M26/'Tabell 4.1'!$S26*100</f>
        <v>6.8777292576419207</v>
      </c>
      <c r="N24" s="87">
        <f>'Tabell 4.1'!N26/'Tabell 4.1'!$S26*100</f>
        <v>9.7161572052401759</v>
      </c>
      <c r="O24" s="87">
        <f>'Tabell 4.1'!O26/'Tabell 4.1'!$S26*100</f>
        <v>12.554585152838428</v>
      </c>
      <c r="P24" s="87">
        <f>'Tabell 4.1'!P26/'Tabell 4.1'!$S26*100</f>
        <v>6.8777292576419207</v>
      </c>
      <c r="Q24" s="87">
        <f>'Tabell 4.1'!Q26/'Tabell 4.1'!$S26*100</f>
        <v>5.7860262008733629</v>
      </c>
      <c r="R24" s="87">
        <f>'Tabell 4.1'!R26/'Tabell 4.1'!$S26*100</f>
        <v>12.663755458515283</v>
      </c>
      <c r="S24" s="87">
        <f>'Tabell 4.1'!S26/'Tabell 4.1'!$S26*100</f>
        <v>100</v>
      </c>
    </row>
    <row r="25" spans="1:38" ht="16.5" customHeight="1" x14ac:dyDescent="0.35">
      <c r="A25" s="411" t="s">
        <v>221</v>
      </c>
      <c r="B25" s="411"/>
      <c r="C25" s="86">
        <f>'Tabell 4.1'!C27</f>
        <v>0.03</v>
      </c>
      <c r="D25" s="87">
        <f>'Tabell 4.1'!D27/'Tabell 4.1'!$S27*100</f>
        <v>11.834089436163318</v>
      </c>
      <c r="E25" s="87">
        <f>'Tabell 4.1'!E27/'Tabell 4.1'!$S27*100</f>
        <v>11.652624756966947</v>
      </c>
      <c r="F25" s="87">
        <f>'Tabell 4.1'!F27/'Tabell 4.1'!$S27*100</f>
        <v>8.6843810758263125</v>
      </c>
      <c r="G25" s="87">
        <f>'Tabell 4.1'!G27/'Tabell 4.1'!$S27*100</f>
        <v>7.6344782890473102</v>
      </c>
      <c r="H25" s="87">
        <f>'Tabell 4.1'!H27/'Tabell 4.1'!$S27*100</f>
        <v>8.4899546338301999</v>
      </c>
      <c r="I25" s="87">
        <f>'Tabell 4.1'!I27/'Tabell 4.1'!$S27*100</f>
        <v>2.9034348671419314</v>
      </c>
      <c r="J25" s="87">
        <f>'Tabell 4.1'!J27/'Tabell 4.1'!$S27*100</f>
        <v>4.5755022683084903</v>
      </c>
      <c r="K25" s="87">
        <f>'Tabell 4.1'!K27/'Tabell 4.1'!$S27*100</f>
        <v>5.0810110174983798</v>
      </c>
      <c r="L25" s="87">
        <f>'Tabell 4.1'!L27/'Tabell 4.1'!$S27*100</f>
        <v>5.0939727802981203</v>
      </c>
      <c r="M25" s="87">
        <f>'Tabell 4.1'!M27/'Tabell 4.1'!$S27*100</f>
        <v>4.6921581335061564</v>
      </c>
      <c r="N25" s="87">
        <f>'Tabell 4.1'!N27/'Tabell 4.1'!$S27*100</f>
        <v>4.9643551523007128</v>
      </c>
      <c r="O25" s="87">
        <f>'Tabell 4.1'!O27/'Tabell 4.1'!$S27*100</f>
        <v>7.8937135450421261</v>
      </c>
      <c r="P25" s="87">
        <f>'Tabell 4.1'!P27/'Tabell 4.1'!$S27*100</f>
        <v>5.9624108878807514</v>
      </c>
      <c r="Q25" s="87">
        <f>'Tabell 4.1'!Q27/'Tabell 4.1'!$S27*100</f>
        <v>4.8995463383020095</v>
      </c>
      <c r="R25" s="87">
        <f>'Tabell 4.1'!R27/'Tabell 4.1'!$S27*100</f>
        <v>5.6383668178872322</v>
      </c>
      <c r="S25" s="87">
        <f>'Tabell 4.1'!S27/'Tabell 4.1'!$S27*100</f>
        <v>100</v>
      </c>
    </row>
    <row r="26" spans="1:38" ht="16.5" customHeight="1" x14ac:dyDescent="0.35">
      <c r="A26" s="413" t="s">
        <v>222</v>
      </c>
      <c r="B26" s="413"/>
      <c r="C26" s="206" t="s">
        <v>202</v>
      </c>
      <c r="D26" s="207">
        <f>SUMPRODUCT($C15:$C25,D15:D25)</f>
        <v>10.716926410163428</v>
      </c>
      <c r="E26" s="207">
        <f t="shared" ref="E26:R26" si="17">SUMPRODUCT($C15:$C25,E15:E25)</f>
        <v>7.920290508790151</v>
      </c>
      <c r="F26" s="207">
        <f t="shared" si="17"/>
        <v>6.4012402125884549</v>
      </c>
      <c r="G26" s="207">
        <f t="shared" si="17"/>
        <v>3.1812508492928759</v>
      </c>
      <c r="H26" s="207">
        <f t="shared" si="17"/>
        <v>4.2936196508495632</v>
      </c>
      <c r="I26" s="207">
        <f t="shared" si="17"/>
        <v>2.6242507687347456</v>
      </c>
      <c r="J26" s="207">
        <f t="shared" si="17"/>
        <v>3.6789944182117305</v>
      </c>
      <c r="K26" s="207">
        <f t="shared" si="17"/>
        <v>4.036818796306374</v>
      </c>
      <c r="L26" s="207">
        <f t="shared" si="17"/>
        <v>6.7836956286858507</v>
      </c>
      <c r="M26" s="207">
        <f t="shared" si="17"/>
        <v>6.8455912343493441</v>
      </c>
      <c r="N26" s="207">
        <f t="shared" si="17"/>
        <v>9.9431241508110233</v>
      </c>
      <c r="O26" s="207">
        <f t="shared" si="17"/>
        <v>12.286105102111398</v>
      </c>
      <c r="P26" s="207">
        <f t="shared" si="17"/>
        <v>6.3934556480516367</v>
      </c>
      <c r="Q26" s="207">
        <f t="shared" si="17"/>
        <v>4.443562112681529</v>
      </c>
      <c r="R26" s="207">
        <f t="shared" si="17"/>
        <v>10.451074508371894</v>
      </c>
      <c r="S26" s="207">
        <f>SUM(D26:R26)</f>
        <v>100</v>
      </c>
      <c r="U26" s="83"/>
    </row>
    <row r="27" spans="1:38" ht="16.5" customHeight="1" x14ac:dyDescent="0.35">
      <c r="A27" s="414"/>
      <c r="B27" s="414"/>
      <c r="C27" s="78"/>
      <c r="D27" s="17"/>
      <c r="E27" s="17"/>
      <c r="F27" s="17"/>
      <c r="G27" s="17"/>
      <c r="H27" s="17"/>
      <c r="I27" s="17"/>
      <c r="J27" s="17"/>
      <c r="K27" s="17"/>
      <c r="L27" s="17"/>
      <c r="M27" s="17"/>
      <c r="N27" s="17"/>
      <c r="O27" s="17"/>
      <c r="P27" s="17"/>
      <c r="Q27" s="17"/>
      <c r="R27" s="17"/>
      <c r="S27" s="17"/>
    </row>
    <row r="28" spans="1:38" ht="16.5" customHeight="1" x14ac:dyDescent="0.35">
      <c r="A28" s="415" t="str">
        <f>'Tabell 4.1'!A30</f>
        <v>Kriterienøkkel FO2B Barnevern</v>
      </c>
      <c r="B28" s="415"/>
      <c r="C28" s="88">
        <f>'Tabell 4.1'!C30</f>
        <v>0.8</v>
      </c>
      <c r="D28" s="89">
        <f>'Tabell 4.1'!D30</f>
        <v>10.716926410163428</v>
      </c>
      <c r="E28" s="89">
        <f>'Tabell 4.1'!E30</f>
        <v>7.920290508790151</v>
      </c>
      <c r="F28" s="89">
        <f>'Tabell 4.1'!F30</f>
        <v>6.4012402125884549</v>
      </c>
      <c r="G28" s="89">
        <f>'Tabell 4.1'!G30</f>
        <v>3.1812508492928755</v>
      </c>
      <c r="H28" s="89">
        <f>'Tabell 4.1'!H30</f>
        <v>4.2936196508495632</v>
      </c>
      <c r="I28" s="89">
        <f>'Tabell 4.1'!I30</f>
        <v>2.6242507687347452</v>
      </c>
      <c r="J28" s="89">
        <f>'Tabell 4.1'!J30</f>
        <v>3.67899441821173</v>
      </c>
      <c r="K28" s="89">
        <f>'Tabell 4.1'!K30</f>
        <v>4.0368187963063731</v>
      </c>
      <c r="L28" s="89">
        <f>'Tabell 4.1'!L30</f>
        <v>6.7836956286858525</v>
      </c>
      <c r="M28" s="89">
        <f>'Tabell 4.1'!M30</f>
        <v>6.8455912343493432</v>
      </c>
      <c r="N28" s="89">
        <f>'Tabell 4.1'!N30</f>
        <v>9.9431241508110233</v>
      </c>
      <c r="O28" s="89">
        <f>'Tabell 4.1'!O30</f>
        <v>12.286105102111398</v>
      </c>
      <c r="P28" s="89">
        <f>'Tabell 4.1'!P30</f>
        <v>6.3934556480516367</v>
      </c>
      <c r="Q28" s="89">
        <f>'Tabell 4.1'!Q30</f>
        <v>4.4435621126815272</v>
      </c>
      <c r="R28" s="89">
        <f>'Tabell 4.1'!R30</f>
        <v>10.451074508371896</v>
      </c>
      <c r="S28" s="89">
        <v>100.00000000000001</v>
      </c>
    </row>
    <row r="29" spans="1:38" ht="16.5" customHeight="1" x14ac:dyDescent="0.35">
      <c r="A29" s="411" t="str">
        <f>'Tabell 4.1'!A31</f>
        <v>Regnskapsandeler 2024 FO2B Barnevern</v>
      </c>
      <c r="B29" s="411"/>
      <c r="C29" s="88">
        <f>'Tabell 4.1'!C31</f>
        <v>0.2</v>
      </c>
      <c r="D29" s="89">
        <f>'Tabell 4.1'!D31</f>
        <v>10.568127909999999</v>
      </c>
      <c r="E29" s="89">
        <f>'Tabell 4.1'!E31</f>
        <v>7.6400287990000004</v>
      </c>
      <c r="F29" s="89">
        <f>'Tabell 4.1'!F31</f>
        <v>5.8876691269999997</v>
      </c>
      <c r="G29" s="89">
        <f>'Tabell 4.1'!G31</f>
        <v>4.7575350749999998</v>
      </c>
      <c r="H29" s="89">
        <f>'Tabell 4.1'!H31</f>
        <v>3.826521241</v>
      </c>
      <c r="I29" s="89">
        <f>'Tabell 4.1'!I31</f>
        <v>2.340765727</v>
      </c>
      <c r="J29" s="89">
        <f>'Tabell 4.1'!J31</f>
        <v>2.498866526</v>
      </c>
      <c r="K29" s="89">
        <f>'Tabell 4.1'!K31</f>
        <v>2.793381144</v>
      </c>
      <c r="L29" s="89">
        <f>'Tabell 4.1'!L31</f>
        <v>4.6232721950000002</v>
      </c>
      <c r="M29" s="89">
        <f>'Tabell 4.1'!M31</f>
        <v>6.4667088499999998</v>
      </c>
      <c r="N29" s="89">
        <f>'Tabell 4.1'!N31</f>
        <v>9.2706452440000007</v>
      </c>
      <c r="O29" s="89">
        <f>'Tabell 4.1'!O31</f>
        <v>12.02235344</v>
      </c>
      <c r="P29" s="89">
        <f>'Tabell 4.1'!P31</f>
        <v>9.6579933780000005</v>
      </c>
      <c r="Q29" s="89">
        <f>'Tabell 4.1'!Q31</f>
        <v>4.8087646140000002</v>
      </c>
      <c r="R29" s="89">
        <f>'Tabell 4.1'!R31</f>
        <v>12.837366729999999</v>
      </c>
      <c r="S29" s="89">
        <f t="shared" ref="S29" si="18">S26</f>
        <v>100</v>
      </c>
      <c r="W29" s="83"/>
      <c r="X29" s="83"/>
      <c r="Y29" s="83"/>
      <c r="Z29" s="83"/>
      <c r="AA29" s="83"/>
      <c r="AB29" s="83"/>
      <c r="AC29" s="83"/>
      <c r="AD29" s="83"/>
      <c r="AE29" s="83"/>
      <c r="AF29" s="83"/>
      <c r="AG29" s="83"/>
      <c r="AH29" s="83"/>
      <c r="AI29" s="83"/>
      <c r="AJ29" s="83"/>
      <c r="AK29" s="83"/>
      <c r="AL29" s="83"/>
    </row>
    <row r="30" spans="1:38" ht="16.5" customHeight="1" thickBot="1" x14ac:dyDescent="0.4">
      <c r="A30" s="416" t="s">
        <v>223</v>
      </c>
      <c r="B30" s="416"/>
      <c r="C30" s="208" t="s">
        <v>202</v>
      </c>
      <c r="D30" s="209">
        <f>SUMPRODUCT($C28:$C29,D28:D29)</f>
        <v>10.687166710130743</v>
      </c>
      <c r="E30" s="209">
        <f t="shared" ref="E30:R30" si="19">SUMPRODUCT($C28:$C29,E28:E29)</f>
        <v>7.8642381668321208</v>
      </c>
      <c r="F30" s="209">
        <f t="shared" si="19"/>
        <v>6.2985259954707642</v>
      </c>
      <c r="G30" s="209">
        <f t="shared" si="19"/>
        <v>3.4965076944343005</v>
      </c>
      <c r="H30" s="209">
        <f t="shared" si="19"/>
        <v>4.2001999688796507</v>
      </c>
      <c r="I30" s="209">
        <f t="shared" si="19"/>
        <v>2.5675537603877965</v>
      </c>
      <c r="J30" s="209">
        <f t="shared" si="19"/>
        <v>3.4429688397693843</v>
      </c>
      <c r="K30" s="209">
        <f t="shared" si="19"/>
        <v>3.7881312658450987</v>
      </c>
      <c r="L30" s="209">
        <f t="shared" si="19"/>
        <v>6.3516109419486826</v>
      </c>
      <c r="M30" s="209">
        <f t="shared" si="19"/>
        <v>6.7698147574794749</v>
      </c>
      <c r="N30" s="209">
        <f t="shared" si="19"/>
        <v>9.8086283694488188</v>
      </c>
      <c r="O30" s="209">
        <f t="shared" si="19"/>
        <v>12.233354769689118</v>
      </c>
      <c r="P30" s="209">
        <f t="shared" si="19"/>
        <v>7.0463631940413096</v>
      </c>
      <c r="Q30" s="209">
        <f t="shared" si="19"/>
        <v>4.5166026129452224</v>
      </c>
      <c r="R30" s="209">
        <f t="shared" si="19"/>
        <v>10.928332952697517</v>
      </c>
      <c r="S30" s="209">
        <f>SUM(D30:R30)</f>
        <v>99.999999999999986</v>
      </c>
      <c r="U30" s="83"/>
      <c r="V30" s="83"/>
      <c r="W30" s="83"/>
      <c r="X30" s="83"/>
      <c r="Y30" s="83"/>
      <c r="Z30" s="83"/>
      <c r="AA30" s="83"/>
      <c r="AB30" s="83"/>
      <c r="AC30" s="83"/>
      <c r="AD30" s="83"/>
      <c r="AE30" s="83"/>
      <c r="AF30" s="83"/>
      <c r="AG30" s="83"/>
      <c r="AH30" s="83"/>
      <c r="AI30" s="83"/>
      <c r="AJ30" s="83"/>
      <c r="AK30" s="83"/>
      <c r="AL30" s="83"/>
    </row>
    <row r="31" spans="1:38" ht="16.5" customHeight="1" thickBot="1" x14ac:dyDescent="0.4">
      <c r="A31" s="417"/>
      <c r="B31" s="417"/>
      <c r="C31" s="90"/>
      <c r="D31" s="91"/>
      <c r="E31" s="91"/>
      <c r="F31" s="91"/>
      <c r="G31" s="91"/>
      <c r="H31" s="91"/>
      <c r="I31" s="91"/>
      <c r="J31" s="91"/>
      <c r="K31" s="91"/>
      <c r="L31" s="91"/>
      <c r="M31" s="91"/>
      <c r="N31" s="91"/>
      <c r="O31" s="91"/>
      <c r="P31" s="91"/>
      <c r="Q31" s="91"/>
      <c r="R31" s="91"/>
      <c r="S31" s="91"/>
      <c r="W31" s="83"/>
      <c r="X31" s="83"/>
      <c r="Y31" s="83"/>
      <c r="Z31" s="83"/>
      <c r="AA31" s="83"/>
      <c r="AB31" s="83"/>
      <c r="AC31" s="83"/>
      <c r="AD31" s="83"/>
      <c r="AE31" s="83"/>
      <c r="AF31" s="83"/>
      <c r="AG31" s="83"/>
      <c r="AH31" s="83"/>
      <c r="AI31" s="83"/>
      <c r="AJ31" s="83"/>
      <c r="AK31" s="83"/>
      <c r="AL31" s="83"/>
    </row>
    <row r="32" spans="1:38" ht="16.5" customHeight="1" x14ac:dyDescent="0.35">
      <c r="A32" s="389" t="str">
        <f>'Tabell 2.1'!A30</f>
        <v>FO2C Aktivitetstilbud for barn og unge, helsestasjon og skolehelsetjeneste</v>
      </c>
      <c r="B32" s="389"/>
      <c r="C32" s="165"/>
      <c r="D32" s="166"/>
      <c r="E32" s="166"/>
      <c r="F32" s="166"/>
      <c r="G32" s="166"/>
      <c r="H32" s="166"/>
      <c r="I32" s="166"/>
      <c r="J32" s="166"/>
      <c r="K32" s="166"/>
      <c r="L32" s="166"/>
      <c r="M32" s="166"/>
      <c r="N32" s="166"/>
      <c r="O32" s="166"/>
      <c r="P32" s="166"/>
      <c r="Q32" s="166"/>
      <c r="R32" s="166"/>
      <c r="S32" s="166"/>
      <c r="W32" s="83"/>
      <c r="X32" s="83"/>
      <c r="Y32" s="83"/>
      <c r="Z32" s="83"/>
      <c r="AA32" s="83"/>
      <c r="AB32" s="83"/>
      <c r="AC32" s="83"/>
      <c r="AD32" s="83"/>
      <c r="AE32" s="83"/>
      <c r="AF32" s="83"/>
      <c r="AG32" s="83"/>
      <c r="AH32" s="83"/>
      <c r="AI32" s="83"/>
      <c r="AJ32" s="83"/>
      <c r="AK32" s="83"/>
      <c r="AL32" s="83"/>
    </row>
    <row r="33" spans="1:38" ht="16.5" customHeight="1" x14ac:dyDescent="0.35">
      <c r="A33" s="411" t="str">
        <f>'Tabell 4.1'!A35:B35</f>
        <v>1. Fødte 2024</v>
      </c>
      <c r="B33" s="411"/>
      <c r="C33" s="84">
        <f>'Tabell 4.1'!C35</f>
        <v>0.28000000000000003</v>
      </c>
      <c r="D33" s="85">
        <f>'Tabell 4.1'!D35/'Tabell 4.1'!$S35*100</f>
        <v>11.456161527488204</v>
      </c>
      <c r="E33" s="85">
        <f>'Tabell 4.1'!E35/'Tabell 4.1'!$S35*100</f>
        <v>11.938988258531767</v>
      </c>
      <c r="F33" s="85">
        <f>'Tabell 4.1'!F35/'Tabell 4.1'!$S35*100</f>
        <v>9.009107867881049</v>
      </c>
      <c r="G33" s="85">
        <f>'Tabell 4.1'!G35/'Tabell 4.1'!$S35*100</f>
        <v>5.8597607813014374</v>
      </c>
      <c r="H33" s="85">
        <f>'Tabell 4.1'!H35/'Tabell 4.1'!$S35*100</f>
        <v>7.0668276089103479</v>
      </c>
      <c r="I33" s="85">
        <f>'Tabell 4.1'!I35/'Tabell 4.1'!$S35*100</f>
        <v>4.685613958081861</v>
      </c>
      <c r="J33" s="85">
        <f>'Tabell 4.1'!J35/'Tabell 4.1'!$S35*100</f>
        <v>6.7376275650170081</v>
      </c>
      <c r="K33" s="85">
        <f>'Tabell 4.1'!K35/'Tabell 4.1'!$S35*100</f>
        <v>6.4303741907165595</v>
      </c>
      <c r="L33" s="85">
        <f>'Tabell 4.1'!L35/'Tabell 4.1'!$S35*100</f>
        <v>6.2986941731592232</v>
      </c>
      <c r="M33" s="85">
        <f>'Tabell 4.1'!M35/'Tabell 4.1'!$S35*100</f>
        <v>3.2481070997476129</v>
      </c>
      <c r="N33" s="85">
        <f>'Tabell 4.1'!N35/'Tabell 4.1'!$S35*100</f>
        <v>3.7528805003840668</v>
      </c>
      <c r="O33" s="85">
        <f>'Tabell 4.1'!O35/'Tabell 4.1'!$S35*100</f>
        <v>6.1450674860089984</v>
      </c>
      <c r="P33" s="85">
        <f>'Tabell 4.1'!P35/'Tabell 4.1'!$S35*100</f>
        <v>6.2218808295841113</v>
      </c>
      <c r="Q33" s="85">
        <f>'Tabell 4.1'!Q35/'Tabell 4.1'!$S35*100</f>
        <v>6.4084275211236692</v>
      </c>
      <c r="R33" s="85">
        <f>'Tabell 4.1'!R35/'Tabell 4.1'!$S35*100</f>
        <v>4.7404806320640844</v>
      </c>
      <c r="S33" s="85">
        <f>'Tabell 4.1'!S35/'Tabell 4.1'!$S35*100</f>
        <v>100</v>
      </c>
      <c r="W33" s="83"/>
      <c r="X33" s="83"/>
      <c r="Y33" s="83"/>
      <c r="Z33" s="83"/>
      <c r="AA33" s="83"/>
      <c r="AB33" s="83"/>
      <c r="AC33" s="83"/>
      <c r="AD33" s="83"/>
      <c r="AE33" s="83"/>
      <c r="AF33" s="83"/>
      <c r="AG33" s="83"/>
      <c r="AH33" s="83"/>
      <c r="AI33" s="83"/>
      <c r="AJ33" s="83"/>
      <c r="AK33" s="83"/>
      <c r="AL33" s="83"/>
    </row>
    <row r="34" spans="1:38" ht="16.5" customHeight="1" x14ac:dyDescent="0.35">
      <c r="A34" s="411" t="s">
        <v>224</v>
      </c>
      <c r="B34" s="411"/>
      <c r="C34" s="84">
        <f>'Tabell 4.1'!C36</f>
        <v>0.12</v>
      </c>
      <c r="D34" s="87">
        <f>'Tabell 4.1'!D36/'Tabell 4.1'!$S36*100</f>
        <v>9.0784081104400354</v>
      </c>
      <c r="E34" s="87">
        <f>'Tabell 4.1'!E36/'Tabell 4.1'!$S36*100</f>
        <v>8.4232096635030196</v>
      </c>
      <c r="F34" s="87">
        <f>'Tabell 4.1'!F36/'Tabell 4.1'!$S36*100</f>
        <v>6.0693485763589301</v>
      </c>
      <c r="G34" s="87">
        <f>'Tabell 4.1'!G36/'Tabell 4.1'!$S36*100</f>
        <v>3.6912208800690252</v>
      </c>
      <c r="H34" s="87">
        <f>'Tabell 4.1'!H36/'Tabell 4.1'!$S36*100</f>
        <v>4.694240724762726</v>
      </c>
      <c r="I34" s="87">
        <f>'Tabell 4.1'!I36/'Tabell 4.1'!$S36*100</f>
        <v>5.2281061259706645</v>
      </c>
      <c r="J34" s="87">
        <f>'Tabell 4.1'!J36/'Tabell 4.1'!$S36*100</f>
        <v>8.9462899050905964</v>
      </c>
      <c r="K34" s="87">
        <f>'Tabell 4.1'!K36/'Tabell 4.1'!$S36*100</f>
        <v>8.3881578947368425</v>
      </c>
      <c r="L34" s="87">
        <f>'Tabell 4.1'!L36/'Tabell 4.1'!$S36*100</f>
        <v>6.2742666091458146</v>
      </c>
      <c r="M34" s="87">
        <f>'Tabell 4.1'!M36/'Tabell 4.1'!$S36*100</f>
        <v>3.944672131147541</v>
      </c>
      <c r="N34" s="87">
        <f>'Tabell 4.1'!N36/'Tabell 4.1'!$S36*100</f>
        <v>5.4195427092320969</v>
      </c>
      <c r="O34" s="87">
        <f>'Tabell 4.1'!O36/'Tabell 4.1'!$S36*100</f>
        <v>7.4174935289042274</v>
      </c>
      <c r="P34" s="87">
        <f>'Tabell 4.1'!P36/'Tabell 4.1'!$S36*100</f>
        <v>7.8974331320103532</v>
      </c>
      <c r="Q34" s="87">
        <f>'Tabell 4.1'!Q36/'Tabell 4.1'!$S36*100</f>
        <v>8.4124245038826579</v>
      </c>
      <c r="R34" s="87">
        <f>'Tabell 4.1'!R36/'Tabell 4.1'!$S36*100</f>
        <v>6.1151855047454706</v>
      </c>
      <c r="S34" s="87">
        <f>'Tabell 4.1'!S36/'Tabell 4.1'!$S36*100</f>
        <v>100</v>
      </c>
      <c r="W34" s="83"/>
      <c r="X34" s="83"/>
      <c r="Y34" s="83"/>
      <c r="Z34" s="83"/>
      <c r="AA34" s="83"/>
      <c r="AB34" s="83"/>
      <c r="AC34" s="83"/>
      <c r="AD34" s="83"/>
      <c r="AE34" s="83"/>
      <c r="AF34" s="83"/>
      <c r="AG34" s="83"/>
      <c r="AH34" s="83"/>
      <c r="AI34" s="83"/>
      <c r="AJ34" s="83"/>
      <c r="AK34" s="83"/>
      <c r="AL34" s="83"/>
    </row>
    <row r="35" spans="1:38" ht="16.5" customHeight="1" x14ac:dyDescent="0.35">
      <c r="A35" s="411" t="s">
        <v>225</v>
      </c>
      <c r="B35" s="411"/>
      <c r="C35" s="84">
        <f>'Tabell 4.1'!C37</f>
        <v>0.16</v>
      </c>
      <c r="D35" s="87">
        <f>'Tabell 4.1'!D37/'Tabell 4.1'!$S37*100</f>
        <v>6.7967848393432009</v>
      </c>
      <c r="E35" s="87">
        <f>'Tabell 4.1'!E37/'Tabell 4.1'!$S37*100</f>
        <v>5.7561094126460288</v>
      </c>
      <c r="F35" s="87">
        <f>'Tabell 4.1'!F37/'Tabell 4.1'!$S37*100</f>
        <v>4.2477374420440972</v>
      </c>
      <c r="G35" s="87">
        <f>'Tabell 4.1'!G37/'Tabell 4.1'!$S37*100</f>
        <v>2.9762507339393816</v>
      </c>
      <c r="H35" s="87">
        <f>'Tabell 4.1'!H37/'Tabell 4.1'!$S37*100</f>
        <v>4.5089186289000018</v>
      </c>
      <c r="I35" s="87">
        <f>'Tabell 4.1'!I37/'Tabell 4.1'!$S37*100</f>
        <v>5.4321637545301771</v>
      </c>
      <c r="J35" s="87">
        <f>'Tabell 4.1'!J37/'Tabell 4.1'!$S37*100</f>
        <v>9.7386163471077722</v>
      </c>
      <c r="K35" s="87">
        <f>'Tabell 4.1'!K37/'Tabell 4.1'!$S37*100</f>
        <v>9.4733858395254202</v>
      </c>
      <c r="L35" s="87">
        <f>'Tabell 4.1'!L37/'Tabell 4.1'!$S37*100</f>
        <v>6.3047923710797509</v>
      </c>
      <c r="M35" s="87">
        <f>'Tabell 4.1'!M37/'Tabell 4.1'!$S37*100</f>
        <v>4.5311898928954664</v>
      </c>
      <c r="N35" s="87">
        <f>'Tabell 4.1'!N37/'Tabell 4.1'!$S37*100</f>
        <v>5.9828713733271242</v>
      </c>
      <c r="O35" s="87">
        <f>'Tabell 4.1'!O37/'Tabell 4.1'!$S37*100</f>
        <v>8.264663602680649</v>
      </c>
      <c r="P35" s="87">
        <f>'Tabell 4.1'!P37/'Tabell 4.1'!$S37*100</f>
        <v>9.1960073697637217</v>
      </c>
      <c r="Q35" s="87">
        <f>'Tabell 4.1'!Q37/'Tabell 4.1'!$S37*100</f>
        <v>9.5543722540543836</v>
      </c>
      <c r="R35" s="87">
        <f>'Tabell 4.1'!R37/'Tabell 4.1'!$S37*100</f>
        <v>7.2361361381628226</v>
      </c>
      <c r="S35" s="87">
        <f>'Tabell 4.1'!S37/'Tabell 4.1'!$S37*100</f>
        <v>100</v>
      </c>
      <c r="W35" s="83"/>
      <c r="X35" s="83"/>
      <c r="Y35" s="83"/>
      <c r="Z35" s="83"/>
      <c r="AA35" s="83"/>
      <c r="AB35" s="83"/>
      <c r="AC35" s="83"/>
      <c r="AD35" s="83"/>
      <c r="AE35" s="83"/>
      <c r="AF35" s="83"/>
      <c r="AG35" s="83"/>
      <c r="AH35" s="83"/>
      <c r="AI35" s="83"/>
      <c r="AJ35" s="83"/>
      <c r="AK35" s="83"/>
      <c r="AL35" s="83"/>
    </row>
    <row r="36" spans="1:38" ht="16.5" customHeight="1" x14ac:dyDescent="0.35">
      <c r="A36" s="411" t="s">
        <v>226</v>
      </c>
      <c r="B36" s="411"/>
      <c r="C36" s="84">
        <f>'Tabell 4.1'!C38</f>
        <v>0.28999999999999998</v>
      </c>
      <c r="D36" s="87">
        <f>'Tabell 4.1'!D38/'Tabell 4.1'!$S38*100</f>
        <v>6.2164911605399906</v>
      </c>
      <c r="E36" s="87">
        <f>'Tabell 4.1'!E38/'Tabell 4.1'!$S38*100</f>
        <v>5.0342305683099173</v>
      </c>
      <c r="F36" s="87">
        <f>'Tabell 4.1'!F38/'Tabell 4.1'!$S38*100</f>
        <v>3.315828544719694</v>
      </c>
      <c r="G36" s="87">
        <f>'Tabell 4.1'!G38/'Tabell 4.1'!$S38*100</f>
        <v>2.8511726375408979</v>
      </c>
      <c r="H36" s="87">
        <f>'Tabell 4.1'!H38/'Tabell 4.1'!$S38*100</f>
        <v>4.8940089631849553</v>
      </c>
      <c r="I36" s="87">
        <f>'Tabell 4.1'!I38/'Tabell 4.1'!$S38*100</f>
        <v>5.7078441615572846</v>
      </c>
      <c r="J36" s="87">
        <f>'Tabell 4.1'!J38/'Tabell 4.1'!$S38*100</f>
        <v>9.7715212669434433</v>
      </c>
      <c r="K36" s="87">
        <f>'Tabell 4.1'!K38/'Tabell 4.1'!$S38*100</f>
        <v>9.5928074564900623</v>
      </c>
      <c r="L36" s="87">
        <f>'Tabell 4.1'!L38/'Tabell 4.1'!$S38*100</f>
        <v>6.1587528525473587</v>
      </c>
      <c r="M36" s="87">
        <f>'Tabell 4.1'!M38/'Tabell 4.1'!$S38*100</f>
        <v>4.4568474883836018</v>
      </c>
      <c r="N36" s="87">
        <f>'Tabell 4.1'!N38/'Tabell 4.1'!$S38*100</f>
        <v>6.3842071980423967</v>
      </c>
      <c r="O36" s="87">
        <f>'Tabell 4.1'!O38/'Tabell 4.1'!$S38*100</f>
        <v>8.6717439718457001</v>
      </c>
      <c r="P36" s="87">
        <f>'Tabell 4.1'!P38/'Tabell 4.1'!$S38*100</f>
        <v>9.1611448681641967</v>
      </c>
      <c r="Q36" s="87">
        <f>'Tabell 4.1'!Q38/'Tabell 4.1'!$S38*100</f>
        <v>9.7715212669434433</v>
      </c>
      <c r="R36" s="87">
        <f>'Tabell 4.1'!R38/'Tabell 4.1'!$S38*100</f>
        <v>8.0118775947870571</v>
      </c>
      <c r="S36" s="87">
        <f>'Tabell 4.1'!S38/'Tabell 4.1'!$S38*100</f>
        <v>100</v>
      </c>
      <c r="W36" s="83"/>
      <c r="X36" s="83"/>
      <c r="Y36" s="83"/>
      <c r="Z36" s="83"/>
      <c r="AA36" s="83"/>
      <c r="AB36" s="83"/>
      <c r="AC36" s="83"/>
      <c r="AD36" s="83"/>
      <c r="AE36" s="83"/>
      <c r="AF36" s="83"/>
      <c r="AG36" s="83"/>
      <c r="AH36" s="83"/>
      <c r="AI36" s="83"/>
      <c r="AJ36" s="83"/>
      <c r="AK36" s="83"/>
      <c r="AL36" s="83"/>
    </row>
    <row r="37" spans="1:38" ht="16.5" customHeight="1" x14ac:dyDescent="0.35">
      <c r="A37" s="411" t="s">
        <v>227</v>
      </c>
      <c r="B37" s="411"/>
      <c r="C37" s="84">
        <f>'Tabell 4.1'!C39</f>
        <v>0.06</v>
      </c>
      <c r="D37" s="87">
        <f>'Tabell 4.1'!D39/'Tabell 4.1'!$S39*100</f>
        <v>9.8305566429440514</v>
      </c>
      <c r="E37" s="87">
        <f>'Tabell 4.1'!E39/'Tabell 4.1'!$S39*100</f>
        <v>6.6416884763102324</v>
      </c>
      <c r="F37" s="87">
        <f>'Tabell 4.1'!F39/'Tabell 4.1'!$S39*100</f>
        <v>4.8833803721527129</v>
      </c>
      <c r="G37" s="87">
        <f>'Tabell 4.1'!G39/'Tabell 4.1'!$S39*100</f>
        <v>2.8150813545625306</v>
      </c>
      <c r="H37" s="87">
        <f>'Tabell 4.1'!H39/'Tabell 4.1'!$S39*100</f>
        <v>3.6598425127603926</v>
      </c>
      <c r="I37" s="87">
        <f>'Tabell 4.1'!I39/'Tabell 4.1'!$S39*100</f>
        <v>1.6479317864218419</v>
      </c>
      <c r="J37" s="87">
        <f>'Tabell 4.1'!J39/'Tabell 4.1'!$S39*100</f>
        <v>1.9593059765924632</v>
      </c>
      <c r="K37" s="87">
        <f>'Tabell 4.1'!K39/'Tabell 4.1'!$S39*100</f>
        <v>2.0235759355734788</v>
      </c>
      <c r="L37" s="87">
        <f>'Tabell 4.1'!L39/'Tabell 4.1'!$S39*100</f>
        <v>7.4740341779846533</v>
      </c>
      <c r="M37" s="87">
        <f>'Tabell 4.1'!M39/'Tabell 4.1'!$S39*100</f>
        <v>9.1138417224109336</v>
      </c>
      <c r="N37" s="87">
        <f>'Tabell 4.1'!N39/'Tabell 4.1'!$S39*100</f>
        <v>11.921709964946755</v>
      </c>
      <c r="O37" s="87">
        <f>'Tabell 4.1'!O39/'Tabell 4.1'!$S39*100</f>
        <v>15.118627036893969</v>
      </c>
      <c r="P37" s="87">
        <f>'Tabell 4.1'!P39/'Tabell 4.1'!$S39*100</f>
        <v>6.0933336646674618</v>
      </c>
      <c r="Q37" s="87">
        <f>'Tabell 4.1'!Q39/'Tabell 4.1'!$S39*100</f>
        <v>3.4559859301569738</v>
      </c>
      <c r="R37" s="87">
        <f>'Tabell 4.1'!R39/'Tabell 4.1'!$S39*100</f>
        <v>13.361104445621541</v>
      </c>
      <c r="S37" s="87">
        <f>'Tabell 4.1'!S39/'Tabell 4.1'!$S39*100</f>
        <v>100</v>
      </c>
    </row>
    <row r="38" spans="1:38" ht="16.5" customHeight="1" x14ac:dyDescent="0.35">
      <c r="A38" s="411" t="s">
        <v>216</v>
      </c>
      <c r="B38" s="411"/>
      <c r="C38" s="86">
        <f>'Tabell 4.1'!C42</f>
        <v>0.04</v>
      </c>
      <c r="D38" s="87">
        <f>'Tabell 4.1'!D42/'Tabell 4.1'!$S42*100</f>
        <v>8.967482400268187</v>
      </c>
      <c r="E38" s="87">
        <f>'Tabell 4.1'!E42/'Tabell 4.1'!$S42*100</f>
        <v>9.0093865236339248</v>
      </c>
      <c r="F38" s="87">
        <f>'Tabell 4.1'!F42/'Tabell 4.1'!$S42*100</f>
        <v>5.0201139792155551</v>
      </c>
      <c r="G38" s="87">
        <f>'Tabell 4.1'!G42/'Tabell 4.1'!$S42*100</f>
        <v>4.4083137780757626</v>
      </c>
      <c r="H38" s="87">
        <f>'Tabell 4.1'!H42/'Tabell 4.1'!$S42*100</f>
        <v>5.9084813945692254</v>
      </c>
      <c r="I38" s="87">
        <f>'Tabell 4.1'!I42/'Tabell 4.1'!$S42*100</f>
        <v>3.5199463627220919</v>
      </c>
      <c r="J38" s="87">
        <f>'Tabell 4.1'!J42/'Tabell 4.1'!$S42*100</f>
        <v>3.5450888367415354</v>
      </c>
      <c r="K38" s="87">
        <f>'Tabell 4.1'!K42/'Tabell 4.1'!$S42*100</f>
        <v>6.6376131411330874</v>
      </c>
      <c r="L38" s="87">
        <f>'Tabell 4.1'!L42/'Tabell 4.1'!$S42*100</f>
        <v>7.0566543747904786</v>
      </c>
      <c r="M38" s="87">
        <f>'Tabell 4.1'!M42/'Tabell 4.1'!$S42*100</f>
        <v>6.5789473684210522</v>
      </c>
      <c r="N38" s="87">
        <f>'Tabell 4.1'!N42/'Tabell 4.1'!$S42*100</f>
        <v>9.2691920885015087</v>
      </c>
      <c r="O38" s="87">
        <f>'Tabell 4.1'!O42/'Tabell 4.1'!$S42*100</f>
        <v>10.660408984244048</v>
      </c>
      <c r="P38" s="87">
        <f>'Tabell 4.1'!P42/'Tabell 4.1'!$S42*100</f>
        <v>6.0174321153201475</v>
      </c>
      <c r="Q38" s="87">
        <f>'Tabell 4.1'!Q42/'Tabell 4.1'!$S42*100</f>
        <v>4.1233657391887366</v>
      </c>
      <c r="R38" s="87">
        <f>'Tabell 4.1'!R42/'Tabell 4.1'!$S42*100</f>
        <v>9.2775729131746552</v>
      </c>
      <c r="S38" s="87">
        <f>'Tabell 4.1'!S42/'Tabell 4.1'!$S42*100</f>
        <v>100</v>
      </c>
    </row>
    <row r="39" spans="1:38" ht="16.5" customHeight="1" x14ac:dyDescent="0.35">
      <c r="A39" s="412" t="s">
        <v>228</v>
      </c>
      <c r="B39" s="412"/>
      <c r="C39" s="86">
        <f>'Tabell 4.1'!C43</f>
        <v>0.02</v>
      </c>
      <c r="D39" s="87">
        <f>'Tabell 4.1'!D43/'Tabell 4.1'!$S43*100</f>
        <v>12.406650697477808</v>
      </c>
      <c r="E39" s="87">
        <f>'Tabell 4.1'!E43/'Tabell 4.1'!$S43*100</f>
        <v>8.2429195434690712</v>
      </c>
      <c r="F39" s="87">
        <f>'Tabell 4.1'!F43/'Tabell 4.1'!$S43*100</f>
        <v>5.4248273918557137</v>
      </c>
      <c r="G39" s="87">
        <f>'Tabell 4.1'!G43/'Tabell 4.1'!$S43*100</f>
        <v>3.2196702832182615</v>
      </c>
      <c r="H39" s="87">
        <f>'Tabell 4.1'!H43/'Tabell 4.1'!$S43*100</f>
        <v>4.4032689868958714</v>
      </c>
      <c r="I39" s="87">
        <f>'Tabell 4.1'!I43/'Tabell 4.1'!$S43*100</f>
        <v>2.3953783288713542</v>
      </c>
      <c r="J39" s="87">
        <f>'Tabell 4.1'!J43/'Tabell 4.1'!$S43*100</f>
        <v>2.9449062984359586</v>
      </c>
      <c r="K39" s="87">
        <f>'Tabell 4.1'!K43/'Tabell 4.1'!$S43*100</f>
        <v>3.769198252782866</v>
      </c>
      <c r="L39" s="87">
        <f>'Tabell 4.1'!L43/'Tabell 4.1'!$S43*100</f>
        <v>7.2213611385092289</v>
      </c>
      <c r="M39" s="87">
        <f>'Tabell 4.1'!M43/'Tabell 4.1'!$S43*100</f>
        <v>6.0588981259687191</v>
      </c>
      <c r="N39" s="87">
        <f>'Tabell 4.1'!N43/'Tabell 4.1'!$S43*100</f>
        <v>11.251232915316331</v>
      </c>
      <c r="O39" s="87">
        <f>'Tabell 4.1'!O43/'Tabell 4.1'!$S43*100</f>
        <v>10.997604621671128</v>
      </c>
      <c r="P39" s="87">
        <f>'Tabell 4.1'!P43/'Tabell 4.1'!$S43*100</f>
        <v>5.4600535437508801</v>
      </c>
      <c r="Q39" s="87">
        <f>'Tabell 4.1'!Q43/'Tabell 4.1'!$S43*100</f>
        <v>4.1285050021135694</v>
      </c>
      <c r="R39" s="87">
        <f>'Tabell 4.1'!R43/'Tabell 4.1'!$S43*100</f>
        <v>12.075524869663239</v>
      </c>
      <c r="S39" s="87">
        <f>'Tabell 4.1'!S43/'Tabell 4.1'!$S43*100</f>
        <v>100</v>
      </c>
    </row>
    <row r="40" spans="1:38" ht="16.5" customHeight="1" x14ac:dyDescent="0.35">
      <c r="A40" s="411" t="s">
        <v>229</v>
      </c>
      <c r="B40" s="411"/>
      <c r="C40" s="86">
        <f>'Tabell 4.1'!C44</f>
        <v>0.03</v>
      </c>
      <c r="D40" s="87">
        <f>'Tabell 4.1'!D44/'Tabell 4.1'!$S44*100</f>
        <v>9.27947598253275</v>
      </c>
      <c r="E40" s="87">
        <f>'Tabell 4.1'!E44/'Tabell 4.1'!$S44*100</f>
        <v>6.6593886462882095</v>
      </c>
      <c r="F40" s="87">
        <f>'Tabell 4.1'!F44/'Tabell 4.1'!$S44*100</f>
        <v>4.5851528384279483</v>
      </c>
      <c r="G40" s="87">
        <f>'Tabell 4.1'!G44/'Tabell 4.1'!$S44*100</f>
        <v>2.4017467248908297</v>
      </c>
      <c r="H40" s="87">
        <f>'Tabell 4.1'!H44/'Tabell 4.1'!$S44*100</f>
        <v>3.820960698689956</v>
      </c>
      <c r="I40" s="87">
        <f>'Tabell 4.1'!I44/'Tabell 4.1'!$S44*100</f>
        <v>2.8384279475982535</v>
      </c>
      <c r="J40" s="87">
        <f>'Tabell 4.1'!J44/'Tabell 4.1'!$S44*100</f>
        <v>5.1310043668122276</v>
      </c>
      <c r="K40" s="87">
        <f>'Tabell 4.1'!K44/'Tabell 4.1'!$S44*100</f>
        <v>4.8034934497816595</v>
      </c>
      <c r="L40" s="87">
        <f>'Tabell 4.1'!L44/'Tabell 4.1'!$S44*100</f>
        <v>6.0043668122270741</v>
      </c>
      <c r="M40" s="87">
        <f>'Tabell 4.1'!M44/'Tabell 4.1'!$S44*100</f>
        <v>6.8777292576419207</v>
      </c>
      <c r="N40" s="87">
        <f>'Tabell 4.1'!N44/'Tabell 4.1'!$S44*100</f>
        <v>9.7161572052401759</v>
      </c>
      <c r="O40" s="87">
        <f>'Tabell 4.1'!O44/'Tabell 4.1'!$S44*100</f>
        <v>12.554585152838428</v>
      </c>
      <c r="P40" s="87">
        <f>'Tabell 4.1'!P44/'Tabell 4.1'!$S44*100</f>
        <v>6.8777292576419207</v>
      </c>
      <c r="Q40" s="87">
        <f>'Tabell 4.1'!Q44/'Tabell 4.1'!$S44*100</f>
        <v>5.7860262008733629</v>
      </c>
      <c r="R40" s="87">
        <f>'Tabell 4.1'!R44/'Tabell 4.1'!$S44*100</f>
        <v>12.663755458515283</v>
      </c>
      <c r="S40" s="87">
        <f>'Tabell 4.1'!S44/'Tabell 4.1'!$S44*100</f>
        <v>100</v>
      </c>
    </row>
    <row r="41" spans="1:38" ht="16.5" customHeight="1" thickBot="1" x14ac:dyDescent="0.4">
      <c r="A41" s="416" t="s">
        <v>230</v>
      </c>
      <c r="B41" s="416"/>
      <c r="C41" s="208" t="s">
        <v>202</v>
      </c>
      <c r="D41" s="209">
        <f>SUMPRODUCT($C33:$C40,D33:D40)</f>
        <v>8.6624521998139201</v>
      </c>
      <c r="E41" s="209">
        <f t="shared" ref="E41:R41" si="20">SUMPRODUCT($C33:$C40,E33:E40)</f>
        <v>7.8581230626244958</v>
      </c>
      <c r="F41" s="209">
        <f t="shared" si="20"/>
        <v>5.6319588153532703</v>
      </c>
      <c r="G41" s="209">
        <f t="shared" si="20"/>
        <v>3.8684029464977199</v>
      </c>
      <c r="H41" s="209">
        <f t="shared" si="20"/>
        <v>5.341334204661071</v>
      </c>
      <c r="I41" s="209">
        <f t="shared" si="20"/>
        <v>4.8364998176554099</v>
      </c>
      <c r="J41" s="209">
        <f t="shared" si="20"/>
        <v>7.8242004588047713</v>
      </c>
      <c r="K41" s="209">
        <f t="shared" si="20"/>
        <v>7.7111474678040821</v>
      </c>
      <c r="L41" s="209">
        <f t="shared" si="20"/>
        <v>6.3666179210012697</v>
      </c>
      <c r="M41" s="209">
        <f t="shared" si="20"/>
        <v>4.5378050364916866</v>
      </c>
      <c r="N41" s="209">
        <f t="shared" si="20"/>
        <v>6.1124108282804217</v>
      </c>
      <c r="O41" s="209">
        <f t="shared" si="20"/>
        <v>8.3779936764171605</v>
      </c>
      <c r="P41" s="209">
        <f t="shared" si="20"/>
        <v>7.7397420521517351</v>
      </c>
      <c r="Q41" s="209">
        <f t="shared" si="20"/>
        <v>7.7947360458882864</v>
      </c>
      <c r="R41" s="209">
        <f t="shared" si="20"/>
        <v>7.3365754665547014</v>
      </c>
      <c r="S41" s="209">
        <f>SUM(D41:R41)</f>
        <v>100</v>
      </c>
      <c r="U41" s="83"/>
      <c r="V41" s="83"/>
      <c r="W41" s="83"/>
      <c r="X41" s="83"/>
      <c r="Y41" s="83"/>
      <c r="Z41" s="83"/>
      <c r="AA41" s="83"/>
      <c r="AB41" s="83"/>
      <c r="AC41" s="83"/>
      <c r="AD41" s="83"/>
      <c r="AE41" s="83"/>
      <c r="AF41" s="83"/>
      <c r="AG41" s="83"/>
      <c r="AH41" s="83"/>
      <c r="AI41" s="83"/>
      <c r="AJ41" s="83"/>
      <c r="AK41" s="83"/>
      <c r="AL41" s="83"/>
    </row>
    <row r="42" spans="1:38" ht="16.5" customHeight="1" thickBot="1" x14ac:dyDescent="0.4">
      <c r="A42" s="404"/>
      <c r="B42" s="404"/>
      <c r="C42" s="78"/>
      <c r="D42" s="17"/>
      <c r="E42" s="17"/>
      <c r="F42" s="17"/>
      <c r="G42" s="17"/>
      <c r="H42" s="17"/>
      <c r="I42" s="17"/>
      <c r="J42" s="17"/>
      <c r="K42" s="17"/>
      <c r="L42" s="17"/>
      <c r="M42" s="17"/>
      <c r="N42" s="17"/>
      <c r="O42" s="17"/>
      <c r="P42" s="17"/>
      <c r="Q42" s="17"/>
      <c r="R42" s="17"/>
      <c r="S42" s="17"/>
    </row>
    <row r="43" spans="1:38" ht="16.5" customHeight="1" x14ac:dyDescent="0.35">
      <c r="A43" s="418" t="str">
        <f>'Tabell 2.1'!A36</f>
        <v>FO3 Helse og omsorg</v>
      </c>
      <c r="B43" s="418"/>
      <c r="C43" s="210"/>
      <c r="D43" s="211"/>
      <c r="E43" s="211"/>
      <c r="F43" s="211"/>
      <c r="G43" s="211"/>
      <c r="H43" s="211"/>
      <c r="I43" s="211"/>
      <c r="J43" s="211"/>
      <c r="K43" s="211"/>
      <c r="L43" s="211"/>
      <c r="M43" s="211"/>
      <c r="N43" s="211"/>
      <c r="O43" s="211"/>
      <c r="P43" s="211"/>
      <c r="Q43" s="211"/>
      <c r="R43" s="211"/>
      <c r="S43" s="211"/>
    </row>
    <row r="44" spans="1:38" ht="16.5" customHeight="1" x14ac:dyDescent="0.35">
      <c r="A44" s="411" t="s">
        <v>231</v>
      </c>
      <c r="B44" s="411"/>
      <c r="C44" s="84">
        <f>'Tabell 4.1'!C48</f>
        <v>4.9000000000000002E-2</v>
      </c>
      <c r="D44" s="85">
        <f>'Tabell 4.1'!D48/'Tabell 4.1'!$S48*100</f>
        <v>7.187894073139975</v>
      </c>
      <c r="E44" s="85">
        <f>'Tabell 4.1'!E48/'Tabell 4.1'!$S48*100</f>
        <v>4.8549810844892818</v>
      </c>
      <c r="F44" s="85">
        <f>'Tabell 4.1'!F48/'Tabell 4.1'!$S48*100</f>
        <v>3.8776796973518284</v>
      </c>
      <c r="G44" s="85">
        <f>'Tabell 4.1'!G48/'Tabell 4.1'!$S48*100</f>
        <v>2.6481715006305171</v>
      </c>
      <c r="H44" s="85">
        <f>'Tabell 4.1'!H48/'Tabell 4.1'!$S48*100</f>
        <v>3.4993694829760407</v>
      </c>
      <c r="I44" s="85">
        <f>'Tabell 4.1'!I48/'Tabell 4.1'!$S48*100</f>
        <v>3.8461538461538463</v>
      </c>
      <c r="J44" s="85">
        <f>'Tabell 4.1'!J48/'Tabell 4.1'!$S48*100</f>
        <v>6.6519546027742749</v>
      </c>
      <c r="K44" s="85">
        <f>'Tabell 4.1'!K48/'Tabell 4.1'!$S48*100</f>
        <v>7.3455233291298869</v>
      </c>
      <c r="L44" s="85">
        <f>'Tabell 4.1'!L48/'Tabell 4.1'!$S48*100</f>
        <v>6.7465321563682217</v>
      </c>
      <c r="M44" s="85">
        <f>'Tabell 4.1'!M48/'Tabell 4.1'!$S48*100</f>
        <v>5.4224464060529636</v>
      </c>
      <c r="N44" s="85">
        <f>'Tabell 4.1'!N48/'Tabell 4.1'!$S48*100</f>
        <v>8.7011349306431267</v>
      </c>
      <c r="O44" s="85">
        <f>'Tabell 4.1'!O48/'Tabell 4.1'!$S48*100</f>
        <v>12.074401008827239</v>
      </c>
      <c r="P44" s="85">
        <f>'Tabell 4.1'!P48/'Tabell 4.1'!$S48*100</f>
        <v>8.1967213114754092</v>
      </c>
      <c r="Q44" s="85">
        <f>'Tabell 4.1'!Q48/'Tabell 4.1'!$S48*100</f>
        <v>8.9848675914249672</v>
      </c>
      <c r="R44" s="85">
        <f>'Tabell 4.1'!R48/'Tabell 4.1'!$S48*100</f>
        <v>9.9621689785624223</v>
      </c>
      <c r="S44" s="85">
        <f>'Tabell 4.1'!S48/'Tabell 4.1'!$S48*100</f>
        <v>100</v>
      </c>
    </row>
    <row r="45" spans="1:38" ht="16.5" customHeight="1" x14ac:dyDescent="0.35">
      <c r="A45" s="411" t="s">
        <v>232</v>
      </c>
      <c r="B45" s="411"/>
      <c r="C45" s="84">
        <f>'Tabell 4.1'!C49</f>
        <v>0.121</v>
      </c>
      <c r="D45" s="87">
        <f>'Tabell 4.1'!D49/'Tabell 4.1'!$S49*100</f>
        <v>10.807464402582472</v>
      </c>
      <c r="E45" s="87">
        <f>'Tabell 4.1'!E49/'Tabell 4.1'!$S49*100</f>
        <v>8.6583532325108337</v>
      </c>
      <c r="F45" s="87">
        <f>'Tabell 4.1'!F49/'Tabell 4.1'!$S49*100</f>
        <v>7.1283275846820553</v>
      </c>
      <c r="G45" s="87">
        <f>'Tabell 4.1'!G49/'Tabell 4.1'!$S49*100</f>
        <v>5.20031838684001</v>
      </c>
      <c r="H45" s="87">
        <f>'Tabell 4.1'!H49/'Tabell 4.1'!$S49*100</f>
        <v>7.2477226496860352</v>
      </c>
      <c r="I45" s="87">
        <f>'Tabell 4.1'!I49/'Tabell 4.1'!$S49*100</f>
        <v>3.0688953745467407</v>
      </c>
      <c r="J45" s="87">
        <f>'Tabell 4.1'!J49/'Tabell 4.1'!$S49*100</f>
        <v>4.0417440523569468</v>
      </c>
      <c r="K45" s="87">
        <f>'Tabell 4.1'!K49/'Tabell 4.1'!$S49*100</f>
        <v>5.2799150968426645</v>
      </c>
      <c r="L45" s="87">
        <f>'Tabell 4.1'!L49/'Tabell 4.1'!$S49*100</f>
        <v>4.8244450340497034</v>
      </c>
      <c r="M45" s="87">
        <f>'Tabell 4.1'!M49/'Tabell 4.1'!$S49*100</f>
        <v>6.6949677191120553</v>
      </c>
      <c r="N45" s="87">
        <f>'Tabell 4.1'!N49/'Tabell 4.1'!$S49*100</f>
        <v>6.3058282479879724</v>
      </c>
      <c r="O45" s="87">
        <f>'Tabell 4.1'!O49/'Tabell 4.1'!$S49*100</f>
        <v>9.8257716458830817</v>
      </c>
      <c r="P45" s="87">
        <f>'Tabell 4.1'!P49/'Tabell 4.1'!$S49*100</f>
        <v>7.4732466613602195</v>
      </c>
      <c r="Q45" s="87">
        <f>'Tabell 4.1'!Q49/'Tabell 4.1'!$S49*100</f>
        <v>6.7038117980012384</v>
      </c>
      <c r="R45" s="87">
        <f>'Tabell 4.1'!R49/'Tabell 4.1'!$S49*100</f>
        <v>6.7391881135579732</v>
      </c>
      <c r="S45" s="87">
        <f>'Tabell 4.1'!S49/'Tabell 4.1'!$S49*100</f>
        <v>100</v>
      </c>
    </row>
    <row r="46" spans="1:38" ht="16.5" customHeight="1" x14ac:dyDescent="0.35">
      <c r="A46" s="411" t="s">
        <v>233</v>
      </c>
      <c r="B46" s="411"/>
      <c r="C46" s="84">
        <f>'Tabell 4.1'!C50</f>
        <v>4.4999999999999998E-2</v>
      </c>
      <c r="D46" s="87">
        <f>'Tabell 4.1'!D50/'Tabell 4.1'!$S50*100</f>
        <v>7.4686431014823267</v>
      </c>
      <c r="E46" s="87">
        <f>'Tabell 4.1'!E50/'Tabell 4.1'!$S50*100</f>
        <v>4.389965792474344</v>
      </c>
      <c r="F46" s="87">
        <f>'Tabell 4.1'!F50/'Tabell 4.1'!$S50*100</f>
        <v>3.7058152793614596</v>
      </c>
      <c r="G46" s="87">
        <f>'Tabell 4.1'!G50/'Tabell 4.1'!$S50*100</f>
        <v>1.7103762827822122</v>
      </c>
      <c r="H46" s="87">
        <f>'Tabell 4.1'!H50/'Tabell 4.1'!$S50*100</f>
        <v>4.4469783352337515</v>
      </c>
      <c r="I46" s="87">
        <f>'Tabell 4.1'!I50/'Tabell 4.1'!$S50*100</f>
        <v>3.477765108323831</v>
      </c>
      <c r="J46" s="87">
        <f>'Tabell 4.1'!J50/'Tabell 4.1'!$S50*100</f>
        <v>5.1881413911060434</v>
      </c>
      <c r="K46" s="87">
        <f>'Tabell 4.1'!K50/'Tabell 4.1'!$S50*100</f>
        <v>4.6750285062713797</v>
      </c>
      <c r="L46" s="87">
        <f>'Tabell 4.1'!L50/'Tabell 4.1'!$S50*100</f>
        <v>6.3283922462941842</v>
      </c>
      <c r="M46" s="87">
        <f>'Tabell 4.1'!M50/'Tabell 4.1'!$S50*100</f>
        <v>7.0695553021664761</v>
      </c>
      <c r="N46" s="87">
        <f>'Tabell 4.1'!N50/'Tabell 4.1'!$S50*100</f>
        <v>10.148232611174459</v>
      </c>
      <c r="O46" s="87">
        <f>'Tabell 4.1'!O50/'Tabell 4.1'!$S50*100</f>
        <v>13.854047890535917</v>
      </c>
      <c r="P46" s="87">
        <f>'Tabell 4.1'!P50/'Tabell 4.1'!$S50*100</f>
        <v>6.955530216647662</v>
      </c>
      <c r="Q46" s="87">
        <f>'Tabell 4.1'!Q50/'Tabell 4.1'!$S50*100</f>
        <v>7.5256556442417324</v>
      </c>
      <c r="R46" s="87">
        <f>'Tabell 4.1'!R50/'Tabell 4.1'!$S50*100</f>
        <v>13.055872291904219</v>
      </c>
      <c r="S46" s="87">
        <f>'Tabell 4.1'!S50/'Tabell 4.1'!$S50*100</f>
        <v>100</v>
      </c>
    </row>
    <row r="47" spans="1:38" ht="16.5" customHeight="1" x14ac:dyDescent="0.35">
      <c r="A47" s="411" t="s">
        <v>234</v>
      </c>
      <c r="B47" s="411"/>
      <c r="C47" s="84">
        <f>'Tabell 4.1'!C51</f>
        <v>2.5000000000000001E-2</v>
      </c>
      <c r="D47" s="87">
        <f>'Tabell 4.1'!D51/'Tabell 4.1'!$S51*100</f>
        <v>10.04988251270307</v>
      </c>
      <c r="E47" s="87">
        <f>'Tabell 4.1'!E51/'Tabell 4.1'!$S51*100</f>
        <v>8.8354929127868846</v>
      </c>
      <c r="F47" s="87">
        <f>'Tabell 4.1'!F51/'Tabell 4.1'!$S51*100</f>
        <v>7.1707413281996546</v>
      </c>
      <c r="G47" s="87">
        <f>'Tabell 4.1'!G51/'Tabell 4.1'!$S51*100</f>
        <v>4.6106851786530623</v>
      </c>
      <c r="H47" s="87">
        <f>'Tabell 4.1'!H51/'Tabell 4.1'!$S51*100</f>
        <v>7.4016890190678728</v>
      </c>
      <c r="I47" s="87">
        <f>'Tabell 4.1'!I51/'Tabell 4.1'!$S51*100</f>
        <v>4.0883902723949008</v>
      </c>
      <c r="J47" s="87">
        <f>'Tabell 4.1'!J51/'Tabell 4.1'!$S51*100</f>
        <v>4.9461194208484534</v>
      </c>
      <c r="K47" s="87">
        <f>'Tabell 4.1'!K51/'Tabell 4.1'!$S51*100</f>
        <v>5.5694426119694045</v>
      </c>
      <c r="L47" s="87">
        <f>'Tabell 4.1'!L51/'Tabell 4.1'!$S51*100</f>
        <v>5.1636612421428261</v>
      </c>
      <c r="M47" s="87">
        <f>'Tabell 4.1'!M51/'Tabell 4.1'!$S51*100</f>
        <v>6.8891675294753059</v>
      </c>
      <c r="N47" s="87">
        <f>'Tabell 4.1'!N51/'Tabell 4.1'!$S51*100</f>
        <v>6.1462062655196892</v>
      </c>
      <c r="O47" s="87">
        <f>'Tabell 4.1'!O51/'Tabell 4.1'!$S51*100</f>
        <v>8.4844058448480091</v>
      </c>
      <c r="P47" s="87">
        <f>'Tabell 4.1'!P51/'Tabell 4.1'!$S51*100</f>
        <v>8.3457016725734157</v>
      </c>
      <c r="Q47" s="87">
        <f>'Tabell 4.1'!Q51/'Tabell 4.1'!$S51*100</f>
        <v>6.5694321738039188</v>
      </c>
      <c r="R47" s="87">
        <f>'Tabell 4.1'!R51/'Tabell 4.1'!$S51*100</f>
        <v>5.7289820150135338</v>
      </c>
      <c r="S47" s="87">
        <f>'Tabell 4.1'!S51/'Tabell 4.1'!$S51*100</f>
        <v>100</v>
      </c>
    </row>
    <row r="48" spans="1:38" ht="16.5" customHeight="1" x14ac:dyDescent="0.35">
      <c r="A48" s="411" t="s">
        <v>235</v>
      </c>
      <c r="B48" s="411"/>
      <c r="C48" s="86">
        <f>'Tabell 4.1'!C54</f>
        <v>0.13</v>
      </c>
      <c r="D48" s="87">
        <f>'Tabell 4.1'!D54/'Tabell 4.1'!$S54*100</f>
        <v>6.0580204778156999</v>
      </c>
      <c r="E48" s="87">
        <f>'Tabell 4.1'!E54/'Tabell 4.1'!$S54*100</f>
        <v>4.4368600682593859</v>
      </c>
      <c r="F48" s="87">
        <f>'Tabell 4.1'!F54/'Tabell 4.1'!$S54*100</f>
        <v>6.0580204778156999</v>
      </c>
      <c r="G48" s="87">
        <f>'Tabell 4.1'!G54/'Tabell 4.1'!$S54*100</f>
        <v>1.7918088737201365</v>
      </c>
      <c r="H48" s="87">
        <f>'Tabell 4.1'!H54/'Tabell 4.1'!$S54*100</f>
        <v>4.6928327645051189</v>
      </c>
      <c r="I48" s="87">
        <f>'Tabell 4.1'!I54/'Tabell 4.1'!$S54*100</f>
        <v>6.1433447098976108</v>
      </c>
      <c r="J48" s="87">
        <f>'Tabell 4.1'!J54/'Tabell 4.1'!$S54*100</f>
        <v>8.2764505119453915</v>
      </c>
      <c r="K48" s="87">
        <f>'Tabell 4.1'!K54/'Tabell 4.1'!$S54*100</f>
        <v>7.3378839590443681</v>
      </c>
      <c r="L48" s="87">
        <f>'Tabell 4.1'!L54/'Tabell 4.1'!$S54*100</f>
        <v>5.7167235494880542</v>
      </c>
      <c r="M48" s="87">
        <f>'Tabell 4.1'!M54/'Tabell 4.1'!$S54*100</f>
        <v>6.0580204778156999</v>
      </c>
      <c r="N48" s="87">
        <f>'Tabell 4.1'!N54/'Tabell 4.1'!$S54*100</f>
        <v>7.3378839590443681</v>
      </c>
      <c r="O48" s="87">
        <f>'Tabell 4.1'!O54/'Tabell 4.1'!$S54*100</f>
        <v>9.9829351535836182</v>
      </c>
      <c r="P48" s="87">
        <f>'Tabell 4.1'!P54/'Tabell 4.1'!$S54*100</f>
        <v>7.8498293515358366</v>
      </c>
      <c r="Q48" s="87">
        <f>'Tabell 4.1'!Q54/'Tabell 4.1'!$S54*100</f>
        <v>6.8259385665529013</v>
      </c>
      <c r="R48" s="87">
        <f>'Tabell 4.1'!R54/'Tabell 4.1'!$S54*100</f>
        <v>11.433447098976108</v>
      </c>
      <c r="S48" s="87">
        <f>'Tabell 4.1'!S54/'Tabell 4.1'!$S54*100</f>
        <v>100</v>
      </c>
    </row>
    <row r="49" spans="1:38" ht="16.5" customHeight="1" x14ac:dyDescent="0.35">
      <c r="A49" s="411" t="s">
        <v>236</v>
      </c>
      <c r="B49" s="411"/>
      <c r="C49" s="86">
        <f>'Tabell 4.1'!C55</f>
        <v>0.09</v>
      </c>
      <c r="D49" s="87">
        <f>'Tabell 4.1'!D55/'Tabell 4.1'!$S55*100</f>
        <v>10.78412265315403</v>
      </c>
      <c r="E49" s="87">
        <f>'Tabell 4.1'!E55/'Tabell 4.1'!$S55*100</f>
        <v>11.0050022737608</v>
      </c>
      <c r="F49" s="87">
        <f>'Tabell 4.1'!F55/'Tabell 4.1'!$S55*100</f>
        <v>7.893198206977198</v>
      </c>
      <c r="G49" s="87">
        <f>'Tabell 4.1'!G55/'Tabell 4.1'!$S55*100</f>
        <v>7.5488858572078223</v>
      </c>
      <c r="H49" s="87">
        <f>'Tabell 4.1'!H55/'Tabell 4.1'!$S55*100</f>
        <v>8.627298122523225</v>
      </c>
      <c r="I49" s="87">
        <f>'Tabell 4.1'!I55/'Tabell 4.1'!$S55*100</f>
        <v>3.1118040667836029</v>
      </c>
      <c r="J49" s="87">
        <f>'Tabell 4.1'!J55/'Tabell 4.1'!$S55*100</f>
        <v>4.7619047619047619</v>
      </c>
      <c r="K49" s="87">
        <f>'Tabell 4.1'!K55/'Tabell 4.1'!$S55*100</f>
        <v>5.5609692717468979</v>
      </c>
      <c r="L49" s="87">
        <f>'Tabell 4.1'!L55/'Tabell 4.1'!$S55*100</f>
        <v>4.5540180601572144</v>
      </c>
      <c r="M49" s="87">
        <f>'Tabell 4.1'!M55/'Tabell 4.1'!$S55*100</f>
        <v>4.9373091665042548</v>
      </c>
      <c r="N49" s="87">
        <f>'Tabell 4.1'!N55/'Tabell 4.1'!$S55*100</f>
        <v>5.4895082180211787</v>
      </c>
      <c r="O49" s="87">
        <f>'Tabell 4.1'!O55/'Tabell 4.1'!$S55*100</f>
        <v>8.0945884492951343</v>
      </c>
      <c r="P49" s="87">
        <f>'Tabell 4.1'!P55/'Tabell 4.1'!$S55*100</f>
        <v>6.4379912947443652</v>
      </c>
      <c r="Q49" s="87">
        <f>'Tabell 4.1'!Q55/'Tabell 4.1'!$S55*100</f>
        <v>5.1971675436886899</v>
      </c>
      <c r="R49" s="87">
        <f>'Tabell 4.1'!R55/'Tabell 4.1'!$S55*100</f>
        <v>5.9962320535308251</v>
      </c>
      <c r="S49" s="87">
        <f>'Tabell 4.1'!S55/'Tabell 4.1'!$S55*100</f>
        <v>100</v>
      </c>
    </row>
    <row r="50" spans="1:38" ht="16.5" customHeight="1" x14ac:dyDescent="0.35">
      <c r="A50" s="411" t="s">
        <v>237</v>
      </c>
      <c r="B50" s="411"/>
      <c r="C50" s="86">
        <f>'Tabell 4.1'!C56</f>
        <v>4.8000000000000001E-2</v>
      </c>
      <c r="D50" s="87">
        <f>'Tabell 4.1'!D56/'Tabell 4.1'!$S56*100</f>
        <v>8.3321701878571108</v>
      </c>
      <c r="E50" s="87">
        <f>'Tabell 4.1'!E56/'Tabell 4.1'!$S56*100</f>
        <v>6.9236609000231386</v>
      </c>
      <c r="F50" s="87">
        <f>'Tabell 4.1'!F56/'Tabell 4.1'!$S56*100</f>
        <v>7.1340405770461466</v>
      </c>
      <c r="G50" s="87">
        <f>'Tabell 4.1'!G56/'Tabell 4.1'!$S56*100</f>
        <v>4.0937990919616922</v>
      </c>
      <c r="H50" s="87">
        <f>'Tabell 4.1'!H56/'Tabell 4.1'!$S56*100</f>
        <v>8.6649712501495113</v>
      </c>
      <c r="I50" s="87">
        <f>'Tabell 4.1'!I56/'Tabell 4.1'!$S56*100</f>
        <v>5.7656625216879469</v>
      </c>
      <c r="J50" s="87">
        <f>'Tabell 4.1'!J56/'Tabell 4.1'!$S56*100</f>
        <v>6.5179944766946276</v>
      </c>
      <c r="K50" s="87">
        <f>'Tabell 4.1'!K56/'Tabell 4.1'!$S56*100</f>
        <v>5.8344301748979461</v>
      </c>
      <c r="L50" s="87">
        <f>'Tabell 4.1'!L56/'Tabell 4.1'!$S56*100</f>
        <v>4.5468134638955897</v>
      </c>
      <c r="M50" s="87">
        <f>'Tabell 4.1'!M56/'Tabell 4.1'!$S56*100</f>
        <v>6.2251355557551342</v>
      </c>
      <c r="N50" s="87">
        <f>'Tabell 4.1'!N56/'Tabell 4.1'!$S56*100</f>
        <v>5.7612687091729624</v>
      </c>
      <c r="O50" s="87">
        <f>'Tabell 4.1'!O56/'Tabell 4.1'!$S56*100</f>
        <v>9.1356679803447545</v>
      </c>
      <c r="P50" s="87">
        <f>'Tabell 4.1'!P56/'Tabell 4.1'!$S56*100</f>
        <v>7.9784530281164434</v>
      </c>
      <c r="Q50" s="87">
        <f>'Tabell 4.1'!Q56/'Tabell 4.1'!$S56*100</f>
        <v>7.3409705646950094</v>
      </c>
      <c r="R50" s="87">
        <f>'Tabell 4.1'!R56/'Tabell 4.1'!$S56*100</f>
        <v>5.7449615177019879</v>
      </c>
      <c r="S50" s="87">
        <f>'Tabell 4.1'!S56/'Tabell 4.1'!$S56*100</f>
        <v>100</v>
      </c>
    </row>
    <row r="51" spans="1:38" ht="16.5" customHeight="1" x14ac:dyDescent="0.35">
      <c r="A51" s="411" t="s">
        <v>238</v>
      </c>
      <c r="B51" s="411"/>
      <c r="C51" s="86">
        <f>'Tabell 4.1'!C60</f>
        <v>3.7999999999999999E-2</v>
      </c>
      <c r="D51" s="87">
        <f>'Tabell 4.1'!D60/'Tabell 4.1'!$S60*100</f>
        <v>7.2914192650900826</v>
      </c>
      <c r="E51" s="87">
        <f>'Tabell 4.1'!E60/'Tabell 4.1'!$S60*100</f>
        <v>6.46693583958199</v>
      </c>
      <c r="F51" s="87">
        <f>'Tabell 4.1'!F60/'Tabell 4.1'!$S60*100</f>
        <v>5.9953177484477314</v>
      </c>
      <c r="G51" s="87">
        <f>'Tabell 4.1'!G60/'Tabell 4.1'!$S60*100</f>
        <v>5.238693041088454</v>
      </c>
      <c r="H51" s="87">
        <f>'Tabell 4.1'!H60/'Tabell 4.1'!$S60*100</f>
        <v>10.34506158178672</v>
      </c>
      <c r="I51" s="87">
        <f>'Tabell 4.1'!I60/'Tabell 4.1'!$S60*100</f>
        <v>6.4431852882299054</v>
      </c>
      <c r="J51" s="87">
        <f>'Tabell 4.1'!J60/'Tabell 4.1'!$S60*100</f>
        <v>7.8716113052624435</v>
      </c>
      <c r="K51" s="87">
        <f>'Tabell 4.1'!K60/'Tabell 4.1'!$S60*100</f>
        <v>6.9826620975129776</v>
      </c>
      <c r="L51" s="87">
        <f>'Tabell 4.1'!L60/'Tabell 4.1'!$S60*100</f>
        <v>4.3768873205985139</v>
      </c>
      <c r="M51" s="87">
        <f>'Tabell 4.1'!M60/'Tabell 4.1'!$S60*100</f>
        <v>4.5770705391375159</v>
      </c>
      <c r="N51" s="87">
        <f>'Tabell 4.1'!N60/'Tabell 4.1'!$S60*100</f>
        <v>4.5702846673226345</v>
      </c>
      <c r="O51" s="87">
        <f>'Tabell 4.1'!O60/'Tabell 4.1'!$S60*100</f>
        <v>8.0650086519865649</v>
      </c>
      <c r="P51" s="87">
        <f>'Tabell 4.1'!P60/'Tabell 4.1'!$S60*100</f>
        <v>8.1362603060428178</v>
      </c>
      <c r="Q51" s="87">
        <f>'Tabell 4.1'!Q60/'Tabell 4.1'!$S60*100</f>
        <v>8.2753706782478886</v>
      </c>
      <c r="R51" s="87">
        <f>'Tabell 4.1'!R60/'Tabell 4.1'!$S60*100</f>
        <v>5.3642316696637593</v>
      </c>
      <c r="S51" s="87">
        <f>'Tabell 4.1'!S60/'Tabell 4.1'!$S60*100</f>
        <v>100</v>
      </c>
    </row>
    <row r="52" spans="1:38" ht="16.5" customHeight="1" x14ac:dyDescent="0.35">
      <c r="A52" s="411" t="s">
        <v>239</v>
      </c>
      <c r="B52" s="411"/>
      <c r="C52" s="86">
        <f>'Tabell 4.1'!C63</f>
        <v>0.127</v>
      </c>
      <c r="D52" s="87">
        <f>'Tabell 4.1'!D63/'Tabell 4.1'!$S63*100</f>
        <v>3.6688000806329688</v>
      </c>
      <c r="E52" s="87">
        <f>'Tabell 4.1'!E63/'Tabell 4.1'!$S63*100</f>
        <v>3.6385627173310486</v>
      </c>
      <c r="F52" s="87">
        <f>'Tabell 4.1'!F63/'Tabell 4.1'!$S63*100</f>
        <v>3.5629693090762484</v>
      </c>
      <c r="G52" s="87">
        <f>'Tabell 4.1'!G63/'Tabell 4.1'!$S63*100</f>
        <v>3.6133649145794484</v>
      </c>
      <c r="H52" s="87">
        <f>'Tabell 4.1'!H63/'Tabell 4.1'!$S63*100</f>
        <v>11.107191452905308</v>
      </c>
      <c r="I52" s="87">
        <f>'Tabell 4.1'!I63/'Tabell 4.1'!$S63*100</f>
        <v>8.8393892052613019</v>
      </c>
      <c r="J52" s="87">
        <f>'Tabell 4.1'!J63/'Tabell 4.1'!$S63*100</f>
        <v>11.268457390515547</v>
      </c>
      <c r="K52" s="87">
        <f>'Tabell 4.1'!K63/'Tabell 4.1'!$S63*100</f>
        <v>8.6025298593962596</v>
      </c>
      <c r="L52" s="87">
        <f>'Tabell 4.1'!L63/'Tabell 4.1'!$S63*100</f>
        <v>4.0669253641082497</v>
      </c>
      <c r="M52" s="87">
        <f>'Tabell 4.1'!M63/'Tabell 4.1'!$S63*100</f>
        <v>4.1072418485108102</v>
      </c>
      <c r="N52" s="87">
        <f>'Tabell 4.1'!N63/'Tabell 4.1'!$S63*100</f>
        <v>6.1432243108400941</v>
      </c>
      <c r="O52" s="87">
        <f>'Tabell 4.1'!O63/'Tabell 4.1'!$S63*100</f>
        <v>7.786121050244418</v>
      </c>
      <c r="P52" s="87">
        <f>'Tabell 4.1'!P63/'Tabell 4.1'!$S63*100</f>
        <v>8.925061734616742</v>
      </c>
      <c r="Q52" s="87">
        <f>'Tabell 4.1'!Q63/'Tabell 4.1'!$S63*100</f>
        <v>10.477246384115304</v>
      </c>
      <c r="R52" s="87">
        <f>'Tabell 4.1'!R63/'Tabell 4.1'!$S63*100</f>
        <v>4.1929143778662494</v>
      </c>
      <c r="S52" s="87">
        <f>'Tabell 4.1'!S63/'Tabell 4.1'!$S63*100</f>
        <v>100</v>
      </c>
    </row>
    <row r="53" spans="1:38" ht="16.5" customHeight="1" x14ac:dyDescent="0.35">
      <c r="A53" s="411" t="s">
        <v>240</v>
      </c>
      <c r="B53" s="411"/>
      <c r="C53" s="86">
        <f>'Tabell 4.1'!C66</f>
        <v>7.0000000000000007E-2</v>
      </c>
      <c r="D53" s="87">
        <f>'Tabell 4.1'!D66/'Tabell 4.1'!$S66*100</f>
        <v>4.4461711128377797</v>
      </c>
      <c r="E53" s="87">
        <f>'Tabell 4.1'!E66/'Tabell 4.1'!$S66*100</f>
        <v>4.2476042476042473</v>
      </c>
      <c r="F53" s="87">
        <f>'Tabell 4.1'!F66/'Tabell 4.1'!$S66*100</f>
        <v>4.2907709574376245</v>
      </c>
      <c r="G53" s="87">
        <f>'Tabell 4.1'!G66/'Tabell 4.1'!$S66*100</f>
        <v>4.2476042476042473</v>
      </c>
      <c r="H53" s="87">
        <f>'Tabell 4.1'!H66/'Tabell 4.1'!$S66*100</f>
        <v>11.439178105844773</v>
      </c>
      <c r="I53" s="87">
        <f>'Tabell 4.1'!I66/'Tabell 4.1'!$S66*100</f>
        <v>7.9685746352413016</v>
      </c>
      <c r="J53" s="87">
        <f>'Tabell 4.1'!J66/'Tabell 4.1'!$S66*100</f>
        <v>9.5053095053095049</v>
      </c>
      <c r="K53" s="87">
        <f>'Tabell 4.1'!K66/'Tabell 4.1'!$S66*100</f>
        <v>7.8045411378744713</v>
      </c>
      <c r="L53" s="87">
        <f>'Tabell 4.1'!L66/'Tabell 4.1'!$S66*100</f>
        <v>4.1785375118708457</v>
      </c>
      <c r="M53" s="87">
        <f>'Tabell 4.1'!M66/'Tabell 4.1'!$S66*100</f>
        <v>4.489337822671156</v>
      </c>
      <c r="N53" s="87">
        <f>'Tabell 4.1'!N66/'Tabell 4.1'!$S66*100</f>
        <v>5.9742726409393079</v>
      </c>
      <c r="O53" s="87">
        <f>'Tabell 4.1'!O66/'Tabell 4.1'!$S66*100</f>
        <v>8.029008029008029</v>
      </c>
      <c r="P53" s="87">
        <f>'Tabell 4.1'!P66/'Tabell 4.1'!$S66*100</f>
        <v>9.652076318742985</v>
      </c>
      <c r="Q53" s="87">
        <f>'Tabell 4.1'!Q66/'Tabell 4.1'!$S66*100</f>
        <v>9.5916429249762576</v>
      </c>
      <c r="R53" s="87">
        <f>'Tabell 4.1'!R66/'Tabell 4.1'!$S66*100</f>
        <v>4.1353708020374684</v>
      </c>
      <c r="S53" s="87">
        <f>'Tabell 4.1'!S66/'Tabell 4.1'!$S66*100</f>
        <v>100</v>
      </c>
    </row>
    <row r="54" spans="1:38" ht="16.5" customHeight="1" x14ac:dyDescent="0.35">
      <c r="A54" s="411" t="s">
        <v>241</v>
      </c>
      <c r="B54" s="411"/>
      <c r="C54" s="86">
        <f>'Tabell 4.1'!C69</f>
        <v>0.16</v>
      </c>
      <c r="D54" s="87">
        <f>'Tabell 4.1'!D69/'Tabell 4.1'!$S69*100</f>
        <v>3.0163934426229511</v>
      </c>
      <c r="E54" s="87">
        <f>'Tabell 4.1'!E69/'Tabell 4.1'!$S69*100</f>
        <v>3.0163934426229511</v>
      </c>
      <c r="F54" s="87">
        <f>'Tabell 4.1'!F69/'Tabell 4.1'!$S69*100</f>
        <v>2.622950819672131</v>
      </c>
      <c r="G54" s="87">
        <f>'Tabell 4.1'!G69/'Tabell 4.1'!$S69*100</f>
        <v>3.3442622950819669</v>
      </c>
      <c r="H54" s="87">
        <f>'Tabell 4.1'!H69/'Tabell 4.1'!$S69*100</f>
        <v>9.2240437158469941</v>
      </c>
      <c r="I54" s="87">
        <f>'Tabell 4.1'!I69/'Tabell 4.1'!$S69*100</f>
        <v>7.8469945355191246</v>
      </c>
      <c r="J54" s="87">
        <f>'Tabell 4.1'!J69/'Tabell 4.1'!$S69*100</f>
        <v>11.825136612021858</v>
      </c>
      <c r="K54" s="87">
        <f>'Tabell 4.1'!K69/'Tabell 4.1'!$S69*100</f>
        <v>9.9234972677595614</v>
      </c>
      <c r="L54" s="87">
        <f>'Tabell 4.1'!L69/'Tabell 4.1'!$S69*100</f>
        <v>4.8087431693989071</v>
      </c>
      <c r="M54" s="87">
        <f>'Tabell 4.1'!M69/'Tabell 4.1'!$S69*100</f>
        <v>4.6338797814207657</v>
      </c>
      <c r="N54" s="87">
        <f>'Tabell 4.1'!N69/'Tabell 4.1'!$S69*100</f>
        <v>4.3934426229508192</v>
      </c>
      <c r="O54" s="87">
        <f>'Tabell 4.1'!O69/'Tabell 4.1'!$S69*100</f>
        <v>7.0382513661202184</v>
      </c>
      <c r="P54" s="87">
        <f>'Tabell 4.1'!P69/'Tabell 4.1'!$S69*100</f>
        <v>13.77049180327869</v>
      </c>
      <c r="Q54" s="87">
        <f>'Tabell 4.1'!Q69/'Tabell 4.1'!$S69*100</f>
        <v>11.781420765027322</v>
      </c>
      <c r="R54" s="87">
        <f>'Tabell 4.1'!R69/'Tabell 4.1'!$S69*100</f>
        <v>2.7540983606557381</v>
      </c>
      <c r="S54" s="87">
        <f>'Tabell 4.1'!S69/'Tabell 4.1'!$S69*100</f>
        <v>100</v>
      </c>
    </row>
    <row r="55" spans="1:38" ht="16.5" customHeight="1" x14ac:dyDescent="0.35">
      <c r="A55" s="411" t="s">
        <v>242</v>
      </c>
      <c r="B55" s="411"/>
      <c r="C55" s="86">
        <f>'Tabell 4.1'!C72</f>
        <v>6.7000000000000004E-2</v>
      </c>
      <c r="D55" s="87">
        <f>'Tabell 4.1'!D72/'Tabell 4.1'!$S72*100</f>
        <v>7.3165388828039424</v>
      </c>
      <c r="E55" s="87">
        <f>'Tabell 4.1'!E72/'Tabell 4.1'!$S72*100</f>
        <v>6.3015699160277476</v>
      </c>
      <c r="F55" s="87">
        <f>'Tabell 4.1'!F72/'Tabell 4.1'!$S72*100</f>
        <v>5.2281854691493246</v>
      </c>
      <c r="G55" s="87">
        <f>'Tabell 4.1'!G72/'Tabell 4.1'!$S72*100</f>
        <v>2.511865644395765</v>
      </c>
      <c r="H55" s="87">
        <f>'Tabell 4.1'!H72/'Tabell 4.1'!$S72*100</f>
        <v>4.0014603870025551</v>
      </c>
      <c r="I55" s="87">
        <f>'Tabell 4.1'!I72/'Tabell 4.1'!$S72*100</f>
        <v>2.5337714494340999</v>
      </c>
      <c r="J55" s="87">
        <f>'Tabell 4.1'!J72/'Tabell 4.1'!$S72*100</f>
        <v>3.4027017159547279</v>
      </c>
      <c r="K55" s="87">
        <f>'Tabell 4.1'!K72/'Tabell 4.1'!$S72*100</f>
        <v>4.3154435925520263</v>
      </c>
      <c r="L55" s="87">
        <f>'Tabell 4.1'!L72/'Tabell 4.1'!$S72*100</f>
        <v>5.739320920043812</v>
      </c>
      <c r="M55" s="87">
        <f>'Tabell 4.1'!M72/'Tabell 4.1'!$S72*100</f>
        <v>7.9225994888645488</v>
      </c>
      <c r="N55" s="87">
        <f>'Tabell 4.1'!N72/'Tabell 4.1'!$S72*100</f>
        <v>10.427163198247536</v>
      </c>
      <c r="O55" s="87">
        <f>'Tabell 4.1'!O72/'Tabell 4.1'!$S72*100</f>
        <v>14.056224899598394</v>
      </c>
      <c r="P55" s="87">
        <f>'Tabell 4.1'!P72/'Tabell 4.1'!$S72*100</f>
        <v>10.558598028477546</v>
      </c>
      <c r="Q55" s="87">
        <f>'Tabell 4.1'!Q72/'Tabell 4.1'!$S72*100</f>
        <v>7.3457466228550565</v>
      </c>
      <c r="R55" s="87">
        <f>'Tabell 4.1'!R72/'Tabell 4.1'!$S72*100</f>
        <v>8.3388097845929163</v>
      </c>
      <c r="S55" s="87">
        <f>'Tabell 4.1'!S72/'Tabell 4.1'!$S72*100</f>
        <v>100</v>
      </c>
    </row>
    <row r="56" spans="1:38" ht="16.5" customHeight="1" x14ac:dyDescent="0.35">
      <c r="A56" s="411" t="s">
        <v>243</v>
      </c>
      <c r="B56" s="411"/>
      <c r="C56" s="86">
        <f>'Tabell 4.1'!C73</f>
        <v>0.01</v>
      </c>
      <c r="D56" s="87">
        <f>'Tabell 4.1'!D73/'Tabell 4.1'!$S73*100</f>
        <v>5.6359875904860388</v>
      </c>
      <c r="E56" s="87">
        <f>'Tabell 4.1'!E73/'Tabell 4.1'!$S73*100</f>
        <v>4.4467425025853151</v>
      </c>
      <c r="F56" s="87">
        <f>'Tabell 4.1'!F73/'Tabell 4.1'!$S73*100</f>
        <v>4.2916235780765257</v>
      </c>
      <c r="G56" s="87">
        <f>'Tabell 4.1'!G73/'Tabell 4.1'!$S73*100</f>
        <v>3.9813857290589452</v>
      </c>
      <c r="H56" s="87">
        <f>'Tabell 4.1'!H73/'Tabell 4.1'!$S73*100</f>
        <v>9.8759048603929678</v>
      </c>
      <c r="I56" s="87">
        <f>'Tabell 4.1'!I73/'Tabell 4.1'!$S73*100</f>
        <v>7.0837642192347463</v>
      </c>
      <c r="J56" s="87">
        <f>'Tabell 4.1'!J73/'Tabell 4.1'!$S73*100</f>
        <v>8.7900723888314385</v>
      </c>
      <c r="K56" s="87">
        <f>'Tabell 4.1'!K73/'Tabell 4.1'!$S73*100</f>
        <v>6.7735263702171657</v>
      </c>
      <c r="L56" s="87">
        <f>'Tabell 4.1'!L73/'Tabell 4.1'!$S73*100</f>
        <v>5.2223371251292656</v>
      </c>
      <c r="M56" s="87">
        <f>'Tabell 4.1'!M73/'Tabell 4.1'!$S73*100</f>
        <v>4.7569803516028957</v>
      </c>
      <c r="N56" s="87">
        <f>'Tabell 4.1'!N73/'Tabell 4.1'!$S73*100</f>
        <v>6.463288521199587</v>
      </c>
      <c r="O56" s="87">
        <f>'Tabell 4.1'!O73/'Tabell 4.1'!$S73*100</f>
        <v>8.2730093071354709</v>
      </c>
      <c r="P56" s="87">
        <f>'Tabell 4.1'!P73/'Tabell 4.1'!$S73*100</f>
        <v>9.1520165460186131</v>
      </c>
      <c r="Q56" s="87">
        <f>'Tabell 4.1'!Q73/'Tabell 4.1'!$S73*100</f>
        <v>9.4622543950361937</v>
      </c>
      <c r="R56" s="87">
        <f>'Tabell 4.1'!R73/'Tabell 4.1'!$S73*100</f>
        <v>5.7911065149948291</v>
      </c>
      <c r="S56" s="87">
        <f>'Tabell 4.1'!S73/'Tabell 4.1'!$S73*100</f>
        <v>100</v>
      </c>
    </row>
    <row r="57" spans="1:38" ht="16.5" customHeight="1" x14ac:dyDescent="0.35">
      <c r="A57" s="411" t="s">
        <v>244</v>
      </c>
      <c r="B57" s="411"/>
      <c r="C57" s="86">
        <f>'Tabell 4.1'!C74</f>
        <v>0.01</v>
      </c>
      <c r="D57" s="87">
        <f>'Tabell 4.1'!D74/'Tabell 4.1'!$S74*100</f>
        <v>4.7777905594539671</v>
      </c>
      <c r="E57" s="87">
        <f>'Tabell 4.1'!E74/'Tabell 4.1'!$S74*100</f>
        <v>4.1642701023812263</v>
      </c>
      <c r="F57" s="87">
        <f>'Tabell 4.1'!F74/'Tabell 4.1'!$S74*100</f>
        <v>4.2447946623720236</v>
      </c>
      <c r="G57" s="87">
        <f>'Tabell 4.1'!G74/'Tabell 4.1'!$S74*100</f>
        <v>3.8229993481345139</v>
      </c>
      <c r="H57" s="87">
        <f>'Tabell 4.1'!H74/'Tabell 4.1'!$S74*100</f>
        <v>10.495034318800569</v>
      </c>
      <c r="I57" s="87">
        <f>'Tabell 4.1'!I74/'Tabell 4.1'!$S74*100</f>
        <v>8.0754630162199472</v>
      </c>
      <c r="J57" s="87">
        <f>'Tabell 4.1'!J74/'Tabell 4.1'!$S74*100</f>
        <v>10.088577015989877</v>
      </c>
      <c r="K57" s="87">
        <f>'Tabell 4.1'!K74/'Tabell 4.1'!$S74*100</f>
        <v>8.2211741247747234</v>
      </c>
      <c r="L57" s="87">
        <f>'Tabell 4.1'!L74/'Tabell 4.1'!$S74*100</f>
        <v>4.191111622378159</v>
      </c>
      <c r="M57" s="87">
        <f>'Tabell 4.1'!M74/'Tabell 4.1'!$S74*100</f>
        <v>4.1796081138080448</v>
      </c>
      <c r="N57" s="87">
        <f>'Tabell 4.1'!N74/'Tabell 4.1'!$S74*100</f>
        <v>5.8322788450477399</v>
      </c>
      <c r="O57" s="87">
        <f>'Tabell 4.1'!O74/'Tabell 4.1'!$S74*100</f>
        <v>7.7725372905402805</v>
      </c>
      <c r="P57" s="87">
        <f>'Tabell 4.1'!P74/'Tabell 4.1'!$S74*100</f>
        <v>9.1146132903869006</v>
      </c>
      <c r="Q57" s="87">
        <f>'Tabell 4.1'!Q74/'Tabell 4.1'!$S74*100</f>
        <v>10.333985198818974</v>
      </c>
      <c r="R57" s="87">
        <f>'Tabell 4.1'!R74/'Tabell 4.1'!$S74*100</f>
        <v>4.6857624908930555</v>
      </c>
      <c r="S57" s="87">
        <f>'Tabell 4.1'!S74/'Tabell 4.1'!$S74*100</f>
        <v>100</v>
      </c>
    </row>
    <row r="58" spans="1:38" ht="16.5" customHeight="1" x14ac:dyDescent="0.35">
      <c r="A58" s="411" t="s">
        <v>245</v>
      </c>
      <c r="B58" s="411"/>
      <c r="C58" s="86">
        <f>'Tabell 4.1'!C75</f>
        <v>0.01</v>
      </c>
      <c r="D58" s="87">
        <f>'Tabell 4.1'!D75/'Tabell 4.1'!$S75*100</f>
        <v>5.7339449541284404</v>
      </c>
      <c r="E58" s="87">
        <f>'Tabell 4.1'!E75/'Tabell 4.1'!$S75*100</f>
        <v>5.5373525557011796</v>
      </c>
      <c r="F58" s="87">
        <f>'Tabell 4.1'!F75/'Tabell 4.1'!$S75*100</f>
        <v>4.882044560943644</v>
      </c>
      <c r="G58" s="87">
        <f>'Tabell 4.1'!G75/'Tabell 4.1'!$S75*100</f>
        <v>4.4560943643512454</v>
      </c>
      <c r="H58" s="87">
        <f>'Tabell 4.1'!H75/'Tabell 4.1'!$S75*100</f>
        <v>9.7968545216251623</v>
      </c>
      <c r="I58" s="87">
        <f>'Tabell 4.1'!I75/'Tabell 4.1'!$S75*100</f>
        <v>6.9134993446920046</v>
      </c>
      <c r="J58" s="87">
        <f>'Tabell 4.1'!J75/'Tabell 4.1'!$S75*100</f>
        <v>9.8951507208387941</v>
      </c>
      <c r="K58" s="87">
        <f>'Tabell 4.1'!K75/'Tabell 4.1'!$S75*100</f>
        <v>6.9790301441677585</v>
      </c>
      <c r="L58" s="87">
        <f>'Tabell 4.1'!L75/'Tabell 4.1'!$S75*100</f>
        <v>4.3250327653997385</v>
      </c>
      <c r="M58" s="87">
        <f>'Tabell 4.1'!M75/'Tabell 4.1'!$S75*100</f>
        <v>4.9148099606815201</v>
      </c>
      <c r="N58" s="87">
        <f>'Tabell 4.1'!N75/'Tabell 4.1'!$S75*100</f>
        <v>6.3564875491480999</v>
      </c>
      <c r="O58" s="87">
        <f>'Tabell 4.1'!O75/'Tabell 4.1'!$S75*100</f>
        <v>9.1087811271297507</v>
      </c>
      <c r="P58" s="87">
        <f>'Tabell 4.1'!P75/'Tabell 4.1'!$S75*100</f>
        <v>7.2083879423328963</v>
      </c>
      <c r="Q58" s="87">
        <f>'Tabell 4.1'!Q75/'Tabell 4.1'!$S75*100</f>
        <v>8.0275229357798175</v>
      </c>
      <c r="R58" s="87">
        <f>'Tabell 4.1'!R75/'Tabell 4.1'!$S75*100</f>
        <v>5.8650065530799473</v>
      </c>
      <c r="S58" s="87">
        <f>'Tabell 4.1'!S75/'Tabell 4.1'!$S75*100</f>
        <v>100</v>
      </c>
    </row>
    <row r="59" spans="1:38" ht="16.5" customHeight="1" thickBot="1" x14ac:dyDescent="0.4">
      <c r="A59" s="420" t="s">
        <v>246</v>
      </c>
      <c r="B59" s="420"/>
      <c r="C59" s="269" t="s">
        <v>202</v>
      </c>
      <c r="D59" s="267">
        <f>SUMPRODUCT($C44:$C58,D44:D58)</f>
        <v>6.5938556818183409</v>
      </c>
      <c r="E59" s="267">
        <f t="shared" ref="E59:R59" si="21">SUMPRODUCT($C44:$C58,E44:E58)</f>
        <v>5.6550534456057697</v>
      </c>
      <c r="F59" s="267">
        <f t="shared" si="21"/>
        <v>5.1237469414440282</v>
      </c>
      <c r="G59" s="267">
        <f t="shared" si="21"/>
        <v>3.8413519645248719</v>
      </c>
      <c r="H59" s="267">
        <f t="shared" si="21"/>
        <v>7.8861344057688649</v>
      </c>
      <c r="I59" s="267">
        <f t="shared" si="21"/>
        <v>5.7452088178887992</v>
      </c>
      <c r="J59" s="267">
        <f t="shared" si="21"/>
        <v>7.7928177417139626</v>
      </c>
      <c r="K59" s="267">
        <f t="shared" si="21"/>
        <v>7.0836894368890082</v>
      </c>
      <c r="L59" s="267">
        <f t="shared" si="21"/>
        <v>4.9661269291647328</v>
      </c>
      <c r="M59" s="267">
        <f t="shared" si="21"/>
        <v>5.5174080963984506</v>
      </c>
      <c r="N59" s="267">
        <f t="shared" si="21"/>
        <v>6.4843586988962514</v>
      </c>
      <c r="O59" s="267">
        <f t="shared" si="21"/>
        <v>9.2576817415261594</v>
      </c>
      <c r="P59" s="267">
        <f t="shared" si="21"/>
        <v>9.0941673778845384</v>
      </c>
      <c r="Q59" s="267">
        <f t="shared" si="21"/>
        <v>8.4337130802995812</v>
      </c>
      <c r="R59" s="267">
        <f t="shared" si="21"/>
        <v>6.5246856401766475</v>
      </c>
      <c r="S59" s="267">
        <f>SUM(D59:R59)</f>
        <v>100</v>
      </c>
      <c r="U59" s="83"/>
      <c r="V59" s="83"/>
      <c r="W59" s="83"/>
      <c r="X59" s="83"/>
      <c r="Y59" s="83"/>
      <c r="Z59" s="83"/>
      <c r="AA59" s="83"/>
      <c r="AB59" s="83"/>
      <c r="AC59" s="83"/>
      <c r="AD59" s="83"/>
      <c r="AE59" s="83"/>
      <c r="AF59" s="83"/>
      <c r="AG59" s="83"/>
      <c r="AH59" s="83"/>
      <c r="AI59" s="83"/>
      <c r="AJ59" s="83"/>
      <c r="AK59" s="83"/>
      <c r="AL59" s="83"/>
    </row>
    <row r="60" spans="1:38" ht="16.5" customHeight="1" thickBot="1" x14ac:dyDescent="0.4">
      <c r="A60" s="404"/>
      <c r="B60" s="404"/>
      <c r="C60" s="78"/>
      <c r="D60" s="17"/>
      <c r="E60" s="17"/>
      <c r="F60" s="17"/>
      <c r="G60" s="17"/>
      <c r="H60" s="17"/>
      <c r="I60" s="17"/>
      <c r="J60" s="17"/>
      <c r="K60" s="17"/>
      <c r="L60" s="17"/>
      <c r="M60" s="17"/>
      <c r="N60" s="17"/>
      <c r="O60" s="17"/>
      <c r="P60" s="17"/>
      <c r="Q60" s="17"/>
      <c r="R60" s="17"/>
      <c r="S60" s="17"/>
    </row>
    <row r="61" spans="1:38" ht="16.5" customHeight="1" x14ac:dyDescent="0.35">
      <c r="A61" s="419" t="s">
        <v>247</v>
      </c>
      <c r="B61" s="419"/>
      <c r="C61" s="212">
        <f>SUM(C44:C49)</f>
        <v>0.45999999999999996</v>
      </c>
      <c r="D61" s="212">
        <f>SUMPRODUCT($C$44:$C$49,D44:D49)/$C61</f>
        <v>8.7073037077837476</v>
      </c>
      <c r="E61" s="212">
        <f t="shared" ref="E61:S61" si="22">SUMPRODUCT($C$44:$C$49,E44:E49)/$C61</f>
        <v>7.1113752418847733</v>
      </c>
      <c r="F61" s="212">
        <f t="shared" si="22"/>
        <v>6.2967275313848132</v>
      </c>
      <c r="G61" s="212">
        <f t="shared" si="22"/>
        <v>4.0512345027443146</v>
      </c>
      <c r="H61" s="212">
        <f t="shared" si="22"/>
        <v>6.1307062744626259</v>
      </c>
      <c r="I61" s="212">
        <f t="shared" si="22"/>
        <v>4.1243570516594623</v>
      </c>
      <c r="J61" s="212">
        <f t="shared" si="22"/>
        <v>5.818752498079224</v>
      </c>
      <c r="K61" s="212">
        <f t="shared" si="22"/>
        <v>6.0930975370864413</v>
      </c>
      <c r="L61" s="212">
        <f t="shared" si="22"/>
        <v>5.394006073405353</v>
      </c>
      <c r="M61" s="212">
        <f t="shared" si="22"/>
        <v>6.0827187648803296</v>
      </c>
      <c r="N61" s="212">
        <f t="shared" si="22"/>
        <v>7.0601458870577725</v>
      </c>
      <c r="O61" s="212">
        <f t="shared" si="22"/>
        <v>10.092175761265516</v>
      </c>
      <c r="P61" s="212">
        <f t="shared" si="22"/>
        <v>7.4509578784282908</v>
      </c>
      <c r="Q61" s="212">
        <f t="shared" si="22"/>
        <v>6.7596242183865414</v>
      </c>
      <c r="R61" s="212">
        <f t="shared" si="22"/>
        <v>8.8268170714908063</v>
      </c>
      <c r="S61" s="212">
        <f t="shared" si="22"/>
        <v>100.00000000000001</v>
      </c>
    </row>
    <row r="62" spans="1:38" ht="16.5" customHeight="1" thickBot="1" x14ac:dyDescent="0.4">
      <c r="A62" s="422" t="s">
        <v>248</v>
      </c>
      <c r="B62" s="422"/>
      <c r="C62" s="268">
        <f>SUM(C50:C58)</f>
        <v>0.54</v>
      </c>
      <c r="D62" s="268">
        <f>SUMPRODUCT($C$50:$C$58,D50:D58)/$C62</f>
        <v>4.7935110671070689</v>
      </c>
      <c r="E62" s="268">
        <f t="shared" ref="E62:S62" si="23">SUMPRODUCT($C$50:$C$58,E50:E58)/$C62</f>
        <v>4.4144830265532873</v>
      </c>
      <c r="F62" s="268">
        <f t="shared" si="23"/>
        <v>4.1245412537166928</v>
      </c>
      <c r="G62" s="268">
        <f t="shared" si="23"/>
        <v>3.6625631356712738</v>
      </c>
      <c r="H62" s="268">
        <f t="shared" si="23"/>
        <v>9.3814991102149197</v>
      </c>
      <c r="I62" s="268">
        <f t="shared" si="23"/>
        <v>7.1259343965286019</v>
      </c>
      <c r="J62" s="268">
        <f t="shared" si="23"/>
        <v>9.4744288751805907</v>
      </c>
      <c r="K62" s="268">
        <f t="shared" si="23"/>
        <v>7.9275269811652667</v>
      </c>
      <c r="L62" s="268">
        <f t="shared" si="23"/>
        <v>4.601637287774575</v>
      </c>
      <c r="M62" s="268">
        <f t="shared" si="23"/>
        <v>5.0358471565805507</v>
      </c>
      <c r="N62" s="268">
        <f t="shared" si="23"/>
        <v>5.9938733163882878</v>
      </c>
      <c r="O62" s="268">
        <f t="shared" si="23"/>
        <v>8.5468164654518937</v>
      </c>
      <c r="P62" s="268">
        <f t="shared" si="23"/>
        <v>10.493938432976892</v>
      </c>
      <c r="Q62" s="268">
        <f t="shared" si="23"/>
        <v>9.8597887774847628</v>
      </c>
      <c r="R62" s="268">
        <f t="shared" si="23"/>
        <v>4.5636107172053268</v>
      </c>
      <c r="S62" s="268">
        <f t="shared" si="23"/>
        <v>100</v>
      </c>
    </row>
    <row r="63" spans="1:38" ht="16.5" customHeight="1" thickBot="1" x14ac:dyDescent="0.4">
      <c r="A63" s="404"/>
      <c r="B63" s="404"/>
      <c r="C63" s="78"/>
      <c r="D63" s="17"/>
      <c r="E63" s="17"/>
      <c r="F63" s="17"/>
      <c r="G63" s="17"/>
      <c r="H63" s="17"/>
      <c r="I63" s="17"/>
      <c r="J63" s="17"/>
      <c r="K63" s="17"/>
      <c r="L63" s="17"/>
      <c r="M63" s="17"/>
      <c r="N63" s="17"/>
      <c r="O63" s="17"/>
      <c r="P63" s="17"/>
      <c r="Q63" s="17"/>
      <c r="R63" s="17"/>
      <c r="S63" s="17"/>
    </row>
    <row r="64" spans="1:38" ht="16.5" customHeight="1" x14ac:dyDescent="0.35">
      <c r="A64" s="423" t="str">
        <f>'Tabell 2.1'!A42</f>
        <v>FO4AB Sosiale tjenester</v>
      </c>
      <c r="B64" s="423"/>
      <c r="C64" s="213"/>
      <c r="D64" s="214"/>
      <c r="E64" s="214"/>
      <c r="F64" s="214"/>
      <c r="G64" s="214"/>
      <c r="H64" s="214"/>
      <c r="I64" s="214"/>
      <c r="J64" s="214"/>
      <c r="K64" s="214"/>
      <c r="L64" s="214"/>
      <c r="M64" s="214"/>
      <c r="N64" s="214"/>
      <c r="O64" s="214"/>
      <c r="P64" s="214"/>
      <c r="Q64" s="214"/>
      <c r="R64" s="214"/>
      <c r="S64" s="214"/>
    </row>
    <row r="65" spans="1:38" ht="16.5" customHeight="1" x14ac:dyDescent="0.35">
      <c r="A65" s="421" t="s">
        <v>249</v>
      </c>
      <c r="B65" s="421"/>
      <c r="C65" s="84">
        <f>'Tabell 4.1'!C79</f>
        <v>0.12</v>
      </c>
      <c r="D65" s="85">
        <f>'Tabell 4.1'!D79/'Tabell 4.1'!$S79*100</f>
        <v>12.294076410795654</v>
      </c>
      <c r="E65" s="85">
        <f>'Tabell 4.1'!E79/'Tabell 4.1'!$S79*100</f>
        <v>12.583245706274099</v>
      </c>
      <c r="F65" s="85">
        <f>'Tabell 4.1'!F79/'Tabell 4.1'!$S79*100</f>
        <v>8.657553452506134</v>
      </c>
      <c r="G65" s="85">
        <f>'Tabell 4.1'!G79/'Tabell 4.1'!$S79*100</f>
        <v>8.0792148615492465</v>
      </c>
      <c r="H65" s="85">
        <f>'Tabell 4.1'!H79/'Tabell 4.1'!$S79*100</f>
        <v>8.3158079214861562</v>
      </c>
      <c r="I65" s="85">
        <f>'Tabell 4.1'!I79/'Tabell 4.1'!$S79*100</f>
        <v>2.5148966000701019</v>
      </c>
      <c r="J65" s="85">
        <f>'Tabell 4.1'!J79/'Tabell 4.1'!$S79*100</f>
        <v>3.2422011917280056</v>
      </c>
      <c r="K65" s="85">
        <f>'Tabell 4.1'!K79/'Tabell 4.1'!$S79*100</f>
        <v>6.4055380301437079</v>
      </c>
      <c r="L65" s="85">
        <f>'Tabell 4.1'!L79/'Tabell 4.1'!$S79*100</f>
        <v>5.5643182614791442</v>
      </c>
      <c r="M65" s="85">
        <f>'Tabell 4.1'!M79/'Tabell 4.1'!$S79*100</f>
        <v>4.9772169645986679</v>
      </c>
      <c r="N65" s="85">
        <f>'Tabell 4.1'!N79/'Tabell 4.1'!$S79*100</f>
        <v>6.028741675429373</v>
      </c>
      <c r="O65" s="85">
        <f>'Tabell 4.1'!O79/'Tabell 4.1'!$S79*100</f>
        <v>7.6235541535226075</v>
      </c>
      <c r="P65" s="85">
        <f>'Tabell 4.1'!P79/'Tabell 4.1'!$S79*100</f>
        <v>4.4076410795653702</v>
      </c>
      <c r="Q65" s="85">
        <f>'Tabell 4.1'!Q79/'Tabell 4.1'!$S79*100</f>
        <v>3.9695057833859098</v>
      </c>
      <c r="R65" s="85">
        <f>'Tabell 4.1'!R79/'Tabell 4.1'!$S79*100</f>
        <v>5.3364879074658251</v>
      </c>
      <c r="S65" s="85">
        <f>'Tabell 4.1'!S79/'Tabell 4.1'!$S79*100</f>
        <v>100</v>
      </c>
    </row>
    <row r="66" spans="1:38" ht="16.5" customHeight="1" x14ac:dyDescent="0.35">
      <c r="A66" s="421" t="s">
        <v>250</v>
      </c>
      <c r="B66" s="421"/>
      <c r="C66" s="84">
        <f>'Tabell 4.1'!C80</f>
        <v>0.22</v>
      </c>
      <c r="D66" s="85">
        <f>'Tabell 4.1'!D80/'Tabell 4.1'!$S80*100</f>
        <v>11.002492790458966</v>
      </c>
      <c r="E66" s="85">
        <f>'Tabell 4.1'!E80/'Tabell 4.1'!$S80*100</f>
        <v>7.8938364533945942</v>
      </c>
      <c r="F66" s="85">
        <f>'Tabell 4.1'!F80/'Tabell 4.1'!$S80*100</f>
        <v>4.4479202307053125</v>
      </c>
      <c r="G66" s="85">
        <f>'Tabell 4.1'!G80/'Tabell 4.1'!$S80*100</f>
        <v>3.1673102302165308</v>
      </c>
      <c r="H66" s="85">
        <f>'Tabell 4.1'!H80/'Tabell 4.1'!$S80*100</f>
        <v>4.0959968717923649</v>
      </c>
      <c r="I66" s="85">
        <f>'Tabell 4.1'!I80/'Tabell 4.1'!$S80*100</f>
        <v>2.3510435505156657</v>
      </c>
      <c r="J66" s="85">
        <f>'Tabell 4.1'!J80/'Tabell 4.1'!$S80*100</f>
        <v>2.7713964514394642</v>
      </c>
      <c r="K66" s="85">
        <f>'Tabell 4.1'!K80/'Tabell 4.1'!$S80*100</f>
        <v>3.9835769099173959</v>
      </c>
      <c r="L66" s="85">
        <f>'Tabell 4.1'!L80/'Tabell 4.1'!$S80*100</f>
        <v>6.8967202698079086</v>
      </c>
      <c r="M66" s="85">
        <f>'Tabell 4.1'!M80/'Tabell 4.1'!$S80*100</f>
        <v>6.4714795444547626</v>
      </c>
      <c r="N66" s="85">
        <f>'Tabell 4.1'!N80/'Tabell 4.1'!$S80*100</f>
        <v>13.177574661518157</v>
      </c>
      <c r="O66" s="85">
        <f>'Tabell 4.1'!O80/'Tabell 4.1'!$S80*100</f>
        <v>11.672124737279436</v>
      </c>
      <c r="P66" s="85">
        <f>'Tabell 4.1'!P80/'Tabell 4.1'!$S80*100</f>
        <v>5.249523437118139</v>
      </c>
      <c r="Q66" s="85">
        <f>'Tabell 4.1'!Q80/'Tabell 4.1'!$S80*100</f>
        <v>4.0617821007869397</v>
      </c>
      <c r="R66" s="85">
        <f>'Tabell 4.1'!R80/'Tabell 4.1'!$S80*100</f>
        <v>12.757221760594359</v>
      </c>
      <c r="S66" s="85">
        <f>'Tabell 4.1'!S80/'Tabell 4.1'!$S80*100</f>
        <v>100</v>
      </c>
    </row>
    <row r="67" spans="1:38" ht="16.5" customHeight="1" x14ac:dyDescent="0.35">
      <c r="A67" s="421" t="s">
        <v>251</v>
      </c>
      <c r="B67" s="421"/>
      <c r="C67" s="84">
        <f>'Tabell 4.1'!C81</f>
        <v>0.18</v>
      </c>
      <c r="D67" s="87">
        <f>'Tabell 4.1'!D81/'Tabell 4.1'!$S81*100</f>
        <v>13.53318127511676</v>
      </c>
      <c r="E67" s="87">
        <f>'Tabell 4.1'!E81/'Tabell 4.1'!$S81*100</f>
        <v>9.004018681438037</v>
      </c>
      <c r="F67" s="87">
        <f>'Tabell 4.1'!F81/'Tabell 4.1'!$S81*100</f>
        <v>7.2879330943847078</v>
      </c>
      <c r="G67" s="87">
        <f>'Tabell 4.1'!G81/'Tabell 4.1'!$S81*100</f>
        <v>3.8666232214619312</v>
      </c>
      <c r="H67" s="87">
        <f>'Tabell 4.1'!H81/'Tabell 4.1'!$S81*100</f>
        <v>5.484957097860323</v>
      </c>
      <c r="I67" s="87">
        <f>'Tabell 4.1'!I81/'Tabell 4.1'!$S81*100</f>
        <v>2.3025958509829478</v>
      </c>
      <c r="J67" s="87">
        <f>'Tabell 4.1'!J81/'Tabell 4.1'!$S81*100</f>
        <v>3.2583903551645492</v>
      </c>
      <c r="K67" s="87">
        <f>'Tabell 4.1'!K81/'Tabell 4.1'!$S81*100</f>
        <v>3.5625067883132395</v>
      </c>
      <c r="L67" s="87">
        <f>'Tabell 4.1'!L81/'Tabell 4.1'!$S81*100</f>
        <v>7.4834365156945806</v>
      </c>
      <c r="M67" s="87">
        <f>'Tabell 4.1'!M81/'Tabell 4.1'!$S81*100</f>
        <v>5.4415118931247966</v>
      </c>
      <c r="N67" s="87">
        <f>'Tabell 4.1'!N81/'Tabell 4.1'!$S81*100</f>
        <v>8.3197567068534823</v>
      </c>
      <c r="O67" s="87">
        <f>'Tabell 4.1'!O81/'Tabell 4.1'!$S81*100</f>
        <v>9.7968936678614096</v>
      </c>
      <c r="P67" s="87">
        <f>'Tabell 4.1'!P81/'Tabell 4.1'!$S81*100</f>
        <v>5.9302704463994784</v>
      </c>
      <c r="Q67" s="87">
        <f>'Tabell 4.1'!Q81/'Tabell 4.1'!$S81*100</f>
        <v>3.9860975344846312</v>
      </c>
      <c r="R67" s="87">
        <f>'Tabell 4.1'!R81/'Tabell 4.1'!$S81*100</f>
        <v>10.74182687085913</v>
      </c>
      <c r="S67" s="87">
        <f>'Tabell 4.1'!S81/'Tabell 4.1'!$S81*100</f>
        <v>100</v>
      </c>
    </row>
    <row r="68" spans="1:38" ht="16.5" customHeight="1" x14ac:dyDescent="0.35">
      <c r="A68" s="412" t="s">
        <v>252</v>
      </c>
      <c r="B68" s="412"/>
      <c r="C68" s="84">
        <f>'Tabell 4.1'!C82</f>
        <v>0.1</v>
      </c>
      <c r="D68" s="87">
        <f>'Tabell 4.1'!D82/'Tabell 4.1'!$S82*100</f>
        <v>12.590327207772875</v>
      </c>
      <c r="E68" s="87">
        <f>'Tabell 4.1'!E82/'Tabell 4.1'!$S82*100</f>
        <v>13.464505128690899</v>
      </c>
      <c r="F68" s="87">
        <f>'Tabell 4.1'!F82/'Tabell 4.1'!$S82*100</f>
        <v>9.2072857181520469</v>
      </c>
      <c r="G68" s="87">
        <f>'Tabell 4.1'!G82/'Tabell 4.1'!$S82*100</f>
        <v>9.7485723564913798</v>
      </c>
      <c r="H68" s="87">
        <f>'Tabell 4.1'!H82/'Tabell 4.1'!$S82*100</f>
        <v>12.054453435816937</v>
      </c>
      <c r="I68" s="87">
        <f>'Tabell 4.1'!I82/'Tabell 4.1'!$S82*100</f>
        <v>2.7253782240385398</v>
      </c>
      <c r="J68" s="87">
        <f>'Tabell 4.1'!J82/'Tabell 4.1'!$S82*100</f>
        <v>3.6320333432569218</v>
      </c>
      <c r="K68" s="87">
        <f>'Tabell 4.1'!K82/'Tabell 4.1'!$S82*100</f>
        <v>6.0272267179084684</v>
      </c>
      <c r="L68" s="87">
        <f>'Tabell 4.1'!L82/'Tabell 4.1'!$S82*100</f>
        <v>5.6591518038377222</v>
      </c>
      <c r="M68" s="87">
        <f>'Tabell 4.1'!M82/'Tabell 4.1'!$S82*100</f>
        <v>2.8119840861728327</v>
      </c>
      <c r="N68" s="87">
        <f>'Tabell 4.1'!N82/'Tabell 4.1'!$S82*100</f>
        <v>4.4331375679991343</v>
      </c>
      <c r="O68" s="87">
        <f>'Tabell 4.1'!O82/'Tabell 4.1'!$S82*100</f>
        <v>5.0826815340063325</v>
      </c>
      <c r="P68" s="87">
        <f>'Tabell 4.1'!P82/'Tabell 4.1'!$S82*100</f>
        <v>3.7240520717746084</v>
      </c>
      <c r="Q68" s="87">
        <f>'Tabell 4.1'!Q82/'Tabell 4.1'!$S82*100</f>
        <v>3.7619421364583614</v>
      </c>
      <c r="R68" s="87">
        <f>'Tabell 4.1'!R82/'Tabell 4.1'!$S82*100</f>
        <v>5.0772686676229393</v>
      </c>
      <c r="S68" s="87">
        <f>'Tabell 4.1'!S82/'Tabell 4.1'!$S82*100</f>
        <v>100</v>
      </c>
    </row>
    <row r="69" spans="1:38" ht="16.5" customHeight="1" x14ac:dyDescent="0.35">
      <c r="A69" s="421" t="s">
        <v>253</v>
      </c>
      <c r="B69" s="421"/>
      <c r="C69" s="84">
        <f>'Tabell 4.1'!C83</f>
        <v>0.16</v>
      </c>
      <c r="D69" s="87">
        <f>'Tabell 4.1'!D83/'Tabell 4.1'!$S83*100</f>
        <v>12.981677758606525</v>
      </c>
      <c r="E69" s="87">
        <f>'Tabell 4.1'!E83/'Tabell 4.1'!$S83*100</f>
        <v>10.110097773395776</v>
      </c>
      <c r="F69" s="87">
        <f>'Tabell 4.1'!F83/'Tabell 4.1'!$S83*100</f>
        <v>5.9321337605784246</v>
      </c>
      <c r="G69" s="87">
        <f>'Tabell 4.1'!G83/'Tabell 4.1'!$S83*100</f>
        <v>4.5969928518609811</v>
      </c>
      <c r="H69" s="87">
        <f>'Tabell 4.1'!H83/'Tabell 4.1'!$S83*100</f>
        <v>4.6257497329718182</v>
      </c>
      <c r="I69" s="87">
        <f>'Tabell 4.1'!I83/'Tabell 4.1'!$S83*100</f>
        <v>1.725412866650234</v>
      </c>
      <c r="J69" s="87">
        <f>'Tabell 4.1'!J83/'Tabell 4.1'!$S83*100</f>
        <v>2.054062936488374</v>
      </c>
      <c r="K69" s="87">
        <f>'Tabell 4.1'!K83/'Tabell 4.1'!$S83*100</f>
        <v>3.6233670199654919</v>
      </c>
      <c r="L69" s="87">
        <f>'Tabell 4.1'!L83/'Tabell 4.1'!$S83*100</f>
        <v>6.515487634541123</v>
      </c>
      <c r="M69" s="87">
        <f>'Tabell 4.1'!M83/'Tabell 4.1'!$S83*100</f>
        <v>7.464464711198751</v>
      </c>
      <c r="N69" s="87">
        <f>'Tabell 4.1'!N83/'Tabell 4.1'!$S83*100</f>
        <v>9.8553939692712191</v>
      </c>
      <c r="O69" s="87">
        <f>'Tabell 4.1'!O83/'Tabell 4.1'!$S83*100</f>
        <v>12.677676444006245</v>
      </c>
      <c r="P69" s="87">
        <f>'Tabell 4.1'!P83/'Tabell 4.1'!$S83*100</f>
        <v>5.4350505299482377</v>
      </c>
      <c r="Q69" s="87">
        <f>'Tabell 4.1'!Q83/'Tabell 4.1'!$S83*100</f>
        <v>3.6110426423465616</v>
      </c>
      <c r="R69" s="87">
        <f>'Tabell 4.1'!R83/'Tabell 4.1'!$S83*100</f>
        <v>8.7913893681702415</v>
      </c>
      <c r="S69" s="87">
        <f>'Tabell 4.1'!S83/'Tabell 4.1'!$S83*100</f>
        <v>100</v>
      </c>
    </row>
    <row r="70" spans="1:38" ht="16.5" customHeight="1" x14ac:dyDescent="0.35">
      <c r="A70" s="412" t="s">
        <v>254</v>
      </c>
      <c r="B70" s="412"/>
      <c r="C70" s="84">
        <f>'Tabell 4.1'!C84</f>
        <v>0.13</v>
      </c>
      <c r="D70" s="87">
        <f>'Tabell 4.1'!D84/'Tabell 4.1'!$S84*100</f>
        <v>12.92364990689013</v>
      </c>
      <c r="E70" s="87">
        <f>'Tabell 4.1'!E84/'Tabell 4.1'!$S84*100</f>
        <v>11.620111731843576</v>
      </c>
      <c r="F70" s="87">
        <f>'Tabell 4.1'!F84/'Tabell 4.1'!$S84*100</f>
        <v>10.186219739292365</v>
      </c>
      <c r="G70" s="87">
        <f>'Tabell 4.1'!G84/'Tabell 4.1'!$S84*100</f>
        <v>8.3612662942271871</v>
      </c>
      <c r="H70" s="87">
        <f>'Tabell 4.1'!H84/'Tabell 4.1'!$S84*100</f>
        <v>9.4785847299813781</v>
      </c>
      <c r="I70" s="87">
        <f>'Tabell 4.1'!I84/'Tabell 4.1'!$S84*100</f>
        <v>3.202979515828678</v>
      </c>
      <c r="J70" s="87">
        <f>'Tabell 4.1'!J84/'Tabell 4.1'!$S84*100</f>
        <v>4.3016759776536313</v>
      </c>
      <c r="K70" s="87">
        <f>'Tabell 4.1'!K84/'Tabell 4.1'!$S84*100</f>
        <v>4.3202979515828677</v>
      </c>
      <c r="L70" s="87">
        <f>'Tabell 4.1'!L84/'Tabell 4.1'!$S84*100</f>
        <v>4.3575418994413413</v>
      </c>
      <c r="M70" s="87">
        <f>'Tabell 4.1'!M84/'Tabell 4.1'!$S84*100</f>
        <v>4.3575418994413413</v>
      </c>
      <c r="N70" s="87">
        <f>'Tabell 4.1'!N84/'Tabell 4.1'!$S84*100</f>
        <v>4.2830540037243949</v>
      </c>
      <c r="O70" s="87">
        <f>'Tabell 4.1'!O84/'Tabell 4.1'!$S84*100</f>
        <v>6.5363128491620115</v>
      </c>
      <c r="P70" s="87">
        <f>'Tabell 4.1'!P84/'Tabell 4.1'!$S84*100</f>
        <v>5.5493482309124769</v>
      </c>
      <c r="Q70" s="87">
        <f>'Tabell 4.1'!Q84/'Tabell 4.1'!$S84*100</f>
        <v>5.3072625698324023</v>
      </c>
      <c r="R70" s="87">
        <f>'Tabell 4.1'!R84/'Tabell 4.1'!$S84*100</f>
        <v>5.2141527001862196</v>
      </c>
      <c r="S70" s="87">
        <f>'Tabell 4.1'!S84/'Tabell 4.1'!$S84*100</f>
        <v>100</v>
      </c>
    </row>
    <row r="71" spans="1:38" ht="16.5" customHeight="1" x14ac:dyDescent="0.35">
      <c r="A71" s="421" t="s">
        <v>255</v>
      </c>
      <c r="B71" s="421"/>
      <c r="C71" s="84">
        <f>'Tabell 4.1'!C85</f>
        <v>0.02</v>
      </c>
      <c r="D71" s="87">
        <f>'Tabell 4.1'!D85/'Tabell 4.1'!$S85*100</f>
        <v>10.852012533140517</v>
      </c>
      <c r="E71" s="87">
        <f>'Tabell 4.1'!E85/'Tabell 4.1'!$S85*100</f>
        <v>9.6167751265365133</v>
      </c>
      <c r="F71" s="87">
        <f>'Tabell 4.1'!F85/'Tabell 4.1'!$S85*100</f>
        <v>6.5075921908893708</v>
      </c>
      <c r="G71" s="87">
        <f>'Tabell 4.1'!G85/'Tabell 4.1'!$S85*100</f>
        <v>5.3928657507833213</v>
      </c>
      <c r="H71" s="87">
        <f>'Tabell 4.1'!H85/'Tabell 4.1'!$S85*100</f>
        <v>6.5557965774885512</v>
      </c>
      <c r="I71" s="87">
        <f>'Tabell 4.1'!I85/'Tabell 4.1'!$S85*100</f>
        <v>3.0338635815859245</v>
      </c>
      <c r="J71" s="87">
        <f>'Tabell 4.1'!J85/'Tabell 4.1'!$S85*100</f>
        <v>4.0371173776813691</v>
      </c>
      <c r="K71" s="87">
        <f>'Tabell 4.1'!K85/'Tabell 4.1'!$S85*100</f>
        <v>4.3504458905760419</v>
      </c>
      <c r="L71" s="87">
        <f>'Tabell 4.1'!L85/'Tabell 4.1'!$S85*100</f>
        <v>6.1641359363702097</v>
      </c>
      <c r="M71" s="87">
        <f>'Tabell 4.1'!M85/'Tabell 4.1'!$S85*100</f>
        <v>5.7302964569775847</v>
      </c>
      <c r="N71" s="87">
        <f>'Tabell 4.1'!N85/'Tabell 4.1'!$S85*100</f>
        <v>8.2730778500843574</v>
      </c>
      <c r="O71" s="87">
        <f>'Tabell 4.1'!O85/'Tabell 4.1'!$S85*100</f>
        <v>9.8728609303446611</v>
      </c>
      <c r="P71" s="87">
        <f>'Tabell 4.1'!P85/'Tabell 4.1'!$S85*100</f>
        <v>5.8990118100747164</v>
      </c>
      <c r="Q71" s="87">
        <f>'Tabell 4.1'!Q85/'Tabell 4.1'!$S85*100</f>
        <v>5.1518438177874186</v>
      </c>
      <c r="R71" s="87">
        <f>'Tabell 4.1'!R85/'Tabell 4.1'!$S85*100</f>
        <v>8.5623041696794413</v>
      </c>
      <c r="S71" s="87">
        <f>'Tabell 4.1'!S85/'Tabell 4.1'!$S85*100</f>
        <v>100</v>
      </c>
    </row>
    <row r="72" spans="1:38" ht="16.5" customHeight="1" x14ac:dyDescent="0.35">
      <c r="A72" s="421" t="s">
        <v>256</v>
      </c>
      <c r="B72" s="421"/>
      <c r="C72" s="84">
        <f>'Tabell 4.1'!C86</f>
        <v>0.04</v>
      </c>
      <c r="D72" s="87">
        <f>'Tabell 4.1'!D86/'Tabell 4.1'!$S86*100</f>
        <v>13.296884670930472</v>
      </c>
      <c r="E72" s="87">
        <f>'Tabell 4.1'!E86/'Tabell 4.1'!$S86*100</f>
        <v>9.4078811636063548</v>
      </c>
      <c r="F72" s="87">
        <f>'Tabell 4.1'!F86/'Tabell 4.1'!$S86*100</f>
        <v>6.2822364349081905</v>
      </c>
      <c r="G72" s="87">
        <f>'Tabell 4.1'!G86/'Tabell 4.1'!$S86*100</f>
        <v>4.342892510831442</v>
      </c>
      <c r="H72" s="87">
        <f>'Tabell 4.1'!H86/'Tabell 4.1'!$S86*100</f>
        <v>4.9824633794099444</v>
      </c>
      <c r="I72" s="87">
        <f>'Tabell 4.1'!I86/'Tabell 4.1'!$S86*100</f>
        <v>1.7742933773468126</v>
      </c>
      <c r="J72" s="87">
        <f>'Tabell 4.1'!J86/'Tabell 4.1'!$S86*100</f>
        <v>2.2488136991953787</v>
      </c>
      <c r="K72" s="87">
        <f>'Tabell 4.1'!K86/'Tabell 4.1'!$S86*100</f>
        <v>2.4241799050959356</v>
      </c>
      <c r="L72" s="87">
        <f>'Tabell 4.1'!L86/'Tabell 4.1'!$S86*100</f>
        <v>6.6432845058799259</v>
      </c>
      <c r="M72" s="87">
        <f>'Tabell 4.1'!M86/'Tabell 4.1'!$S86*100</f>
        <v>7.2931710336290489</v>
      </c>
      <c r="N72" s="87">
        <f>'Tabell 4.1'!N86/'Tabell 4.1'!$S86*100</f>
        <v>9.9339797813080253</v>
      </c>
      <c r="O72" s="87">
        <f>'Tabell 4.1'!O86/'Tabell 4.1'!$S86*100</f>
        <v>12.224056117185889</v>
      </c>
      <c r="P72" s="87">
        <f>'Tabell 4.1'!P86/'Tabell 4.1'!$S86*100</f>
        <v>5.4982463379409943</v>
      </c>
      <c r="Q72" s="87">
        <f>'Tabell 4.1'!Q86/'Tabell 4.1'!$S86*100</f>
        <v>3.5279554363523826</v>
      </c>
      <c r="R72" s="87">
        <f>'Tabell 4.1'!R86/'Tabell 4.1'!$S86*100</f>
        <v>10.119661646379203</v>
      </c>
      <c r="S72" s="87">
        <f>'Tabell 4.1'!S86/'Tabell 4.1'!$S86*100</f>
        <v>100</v>
      </c>
    </row>
    <row r="73" spans="1:38" ht="16.5" customHeight="1" x14ac:dyDescent="0.35">
      <c r="A73" s="344" t="s">
        <v>257</v>
      </c>
      <c r="B73" s="344"/>
      <c r="C73" s="84">
        <f>'Tabell 4.1'!C87</f>
        <v>0.03</v>
      </c>
      <c r="D73" s="87">
        <f>'Tabell 4.1'!D87/'Tabell 4.1'!$S87*100</f>
        <v>13.007334963325185</v>
      </c>
      <c r="E73" s="87">
        <f>'Tabell 4.1'!E87/'Tabell 4.1'!$S87*100</f>
        <v>7.1393643031784846</v>
      </c>
      <c r="F73" s="87">
        <f>'Tabell 4.1'!F87/'Tabell 4.1'!$S87*100</f>
        <v>4.7432762836185818</v>
      </c>
      <c r="G73" s="87">
        <f>'Tabell 4.1'!G87/'Tabell 4.1'!$S87*100</f>
        <v>2.2004889975550124</v>
      </c>
      <c r="H73" s="87">
        <f>'Tabell 4.1'!H87/'Tabell 4.1'!$S87*100</f>
        <v>2.8361858190709044</v>
      </c>
      <c r="I73" s="87">
        <f>'Tabell 4.1'!I87/'Tabell 4.1'!$S87*100</f>
        <v>1.8581907090464547</v>
      </c>
      <c r="J73" s="87">
        <f>'Tabell 4.1'!J87/'Tabell 4.1'!$S87*100</f>
        <v>2.3471882640586799</v>
      </c>
      <c r="K73" s="87">
        <f>'Tabell 4.1'!K87/'Tabell 4.1'!$S87*100</f>
        <v>2.7872860635696819</v>
      </c>
      <c r="L73" s="87">
        <f>'Tabell 4.1'!L87/'Tabell 4.1'!$S87*100</f>
        <v>7.6772616136919307</v>
      </c>
      <c r="M73" s="87">
        <f>'Tabell 4.1'!M87/'Tabell 4.1'!$S87*100</f>
        <v>6.6014669926650367</v>
      </c>
      <c r="N73" s="87">
        <f>'Tabell 4.1'!N87/'Tabell 4.1'!$S87*100</f>
        <v>13.15403422982885</v>
      </c>
      <c r="O73" s="87">
        <f>'Tabell 4.1'!O87/'Tabell 4.1'!$S87*100</f>
        <v>12.420537897310513</v>
      </c>
      <c r="P73" s="87">
        <f>'Tabell 4.1'!P87/'Tabell 4.1'!$S87*100</f>
        <v>5.4278728606356967</v>
      </c>
      <c r="Q73" s="87">
        <f>'Tabell 4.1'!Q87/'Tabell 4.1'!$S87*100</f>
        <v>3.2273838630806844</v>
      </c>
      <c r="R73" s="87">
        <f>'Tabell 4.1'!R87/'Tabell 4.1'!$S87*100</f>
        <v>14.572127139364301</v>
      </c>
      <c r="S73" s="87">
        <f>'Tabell 4.1'!S87/'Tabell 4.1'!$S87*100</f>
        <v>100</v>
      </c>
    </row>
    <row r="74" spans="1:38" ht="16.5" customHeight="1" thickBot="1" x14ac:dyDescent="0.4">
      <c r="A74" s="424" t="s">
        <v>442</v>
      </c>
      <c r="B74" s="424"/>
      <c r="C74" s="215" t="s">
        <v>202</v>
      </c>
      <c r="D74" s="216">
        <f t="shared" ref="D74:R74" si="24">SUMPRODUCT($C65:$C73,D65:D73)</f>
        <v>12.4871215491673</v>
      </c>
      <c r="E74" s="216">
        <f t="shared" si="24"/>
        <v>10.124869227080966</v>
      </c>
      <c r="F74" s="216">
        <f t="shared" si="24"/>
        <v>7.0470949513835848</v>
      </c>
      <c r="G74" s="216">
        <f t="shared" si="24"/>
        <v>5.5072346094686973</v>
      </c>
      <c r="H74" s="216">
        <f t="shared" si="24"/>
        <v>6.4795898970405776</v>
      </c>
      <c r="I74" s="216">
        <f t="shared" si="24"/>
        <v>2.3858703724213934</v>
      </c>
      <c r="J74" s="216">
        <f t="shared" si="24"/>
        <v>3.0774634509556686</v>
      </c>
      <c r="K74" s="216">
        <f t="shared" si="24"/>
        <v>4.2979975303090017</v>
      </c>
      <c r="L74" s="216">
        <f t="shared" si="24"/>
        <v>6.326220819771347</v>
      </c>
      <c r="M74" s="216">
        <f t="shared" si="24"/>
        <v>5.6468336658954748</v>
      </c>
      <c r="N74" s="216">
        <f t="shared" si="24"/>
        <v>8.6544872213354989</v>
      </c>
      <c r="O74" s="216">
        <f t="shared" si="24"/>
        <v>9.6915874558855801</v>
      </c>
      <c r="P74" s="216">
        <f t="shared" si="24"/>
        <v>5.2154356035917466</v>
      </c>
      <c r="Q74" s="216">
        <f t="shared" si="24"/>
        <v>4.0723120925884313</v>
      </c>
      <c r="R74" s="216">
        <f t="shared" si="24"/>
        <v>8.9858815531047274</v>
      </c>
      <c r="S74" s="216">
        <f>SUM(D74:R74)</f>
        <v>100</v>
      </c>
      <c r="U74" s="83"/>
      <c r="V74" s="83"/>
      <c r="W74" s="83"/>
      <c r="X74" s="83"/>
      <c r="Y74" s="83"/>
      <c r="Z74" s="83"/>
      <c r="AA74" s="83"/>
      <c r="AB74" s="83"/>
      <c r="AC74" s="83"/>
      <c r="AD74" s="83"/>
      <c r="AE74" s="83"/>
      <c r="AF74" s="83"/>
      <c r="AG74" s="83"/>
      <c r="AH74" s="83"/>
      <c r="AI74" s="83"/>
      <c r="AJ74" s="83"/>
      <c r="AK74" s="83"/>
      <c r="AL74" s="83"/>
    </row>
    <row r="75" spans="1:38" ht="16.5" customHeight="1" thickBot="1" x14ac:dyDescent="0.4">
      <c r="A75" s="425"/>
      <c r="B75" s="425"/>
      <c r="C75" s="93"/>
      <c r="D75" s="94"/>
      <c r="E75" s="94"/>
      <c r="F75" s="94"/>
      <c r="G75" s="94"/>
      <c r="H75" s="94"/>
      <c r="I75" s="94"/>
      <c r="J75" s="94"/>
      <c r="K75" s="94"/>
      <c r="L75" s="94"/>
      <c r="M75" s="94"/>
      <c r="N75" s="94"/>
      <c r="O75" s="94"/>
      <c r="P75" s="94"/>
      <c r="Q75" s="94"/>
      <c r="R75" s="94"/>
      <c r="S75" s="94"/>
    </row>
    <row r="76" spans="1:38" ht="16.5" customHeight="1" x14ac:dyDescent="0.35">
      <c r="A76" s="423" t="s">
        <v>34</v>
      </c>
      <c r="B76" s="423"/>
      <c r="C76" s="213"/>
      <c r="D76" s="214"/>
      <c r="E76" s="214"/>
      <c r="F76" s="214"/>
      <c r="G76" s="214"/>
      <c r="H76" s="214"/>
      <c r="I76" s="214"/>
      <c r="J76" s="214"/>
      <c r="K76" s="214"/>
      <c r="L76" s="214"/>
      <c r="M76" s="214"/>
      <c r="N76" s="214"/>
      <c r="O76" s="214"/>
      <c r="P76" s="214"/>
      <c r="Q76" s="214"/>
      <c r="R76" s="214"/>
      <c r="S76" s="214"/>
    </row>
    <row r="77" spans="1:38" ht="16.5" customHeight="1" x14ac:dyDescent="0.35">
      <c r="A77" s="421" t="s">
        <v>249</v>
      </c>
      <c r="B77" s="421"/>
      <c r="C77" s="84">
        <f>'Tabell 4.1'!C91</f>
        <v>0.25</v>
      </c>
      <c r="D77" s="85">
        <f>'Tabell 4.1'!D91/'Tabell 4.1'!$S91*100</f>
        <v>12.294076410795654</v>
      </c>
      <c r="E77" s="85">
        <f>'Tabell 4.1'!E91/'Tabell 4.1'!$S91*100</f>
        <v>12.583245706274099</v>
      </c>
      <c r="F77" s="85">
        <f>'Tabell 4.1'!F91/'Tabell 4.1'!$S91*100</f>
        <v>8.657553452506134</v>
      </c>
      <c r="G77" s="85">
        <f>'Tabell 4.1'!G91/'Tabell 4.1'!$S91*100</f>
        <v>8.0792148615492465</v>
      </c>
      <c r="H77" s="85">
        <f>'Tabell 4.1'!H91/'Tabell 4.1'!$S91*100</f>
        <v>8.3158079214861562</v>
      </c>
      <c r="I77" s="85">
        <f>'Tabell 4.1'!I91/'Tabell 4.1'!$S91*100</f>
        <v>2.5148966000701019</v>
      </c>
      <c r="J77" s="85">
        <f>'Tabell 4.1'!J91/'Tabell 4.1'!$S91*100</f>
        <v>3.2422011917280056</v>
      </c>
      <c r="K77" s="85">
        <f>'Tabell 4.1'!K91/'Tabell 4.1'!$S91*100</f>
        <v>6.4055380301437079</v>
      </c>
      <c r="L77" s="85">
        <f>'Tabell 4.1'!L91/'Tabell 4.1'!$S91*100</f>
        <v>5.5643182614791442</v>
      </c>
      <c r="M77" s="85">
        <f>'Tabell 4.1'!M91/'Tabell 4.1'!$S91*100</f>
        <v>4.9772169645986679</v>
      </c>
      <c r="N77" s="85">
        <f>'Tabell 4.1'!N91/'Tabell 4.1'!$S91*100</f>
        <v>6.028741675429373</v>
      </c>
      <c r="O77" s="85">
        <f>'Tabell 4.1'!O91/'Tabell 4.1'!$S91*100</f>
        <v>7.6235541535226075</v>
      </c>
      <c r="P77" s="85">
        <f>'Tabell 4.1'!P91/'Tabell 4.1'!$S91*100</f>
        <v>4.4076410795653702</v>
      </c>
      <c r="Q77" s="85">
        <f>'Tabell 4.1'!Q91/'Tabell 4.1'!$S91*100</f>
        <v>3.9695057833859098</v>
      </c>
      <c r="R77" s="85">
        <f>'Tabell 4.1'!R91/'Tabell 4.1'!$S91*100</f>
        <v>5.3364879074658251</v>
      </c>
      <c r="S77" s="85">
        <f>'Tabell 4.1'!S91/'Tabell 4.1'!$S91*100</f>
        <v>100</v>
      </c>
    </row>
    <row r="78" spans="1:38" ht="16.5" customHeight="1" x14ac:dyDescent="0.35">
      <c r="A78" s="421" t="s">
        <v>250</v>
      </c>
      <c r="B78" s="421"/>
      <c r="C78" s="84">
        <f>'Tabell 4.1'!C92</f>
        <v>0.21</v>
      </c>
      <c r="D78" s="85">
        <f>'Tabell 4.1'!D92/'Tabell 4.1'!$S92*100</f>
        <v>11.002492790458966</v>
      </c>
      <c r="E78" s="85">
        <f>'Tabell 4.1'!E92/'Tabell 4.1'!$S92*100</f>
        <v>7.8938364533945942</v>
      </c>
      <c r="F78" s="85">
        <f>'Tabell 4.1'!F92/'Tabell 4.1'!$S92*100</f>
        <v>4.4479202307053125</v>
      </c>
      <c r="G78" s="85">
        <f>'Tabell 4.1'!G92/'Tabell 4.1'!$S92*100</f>
        <v>3.1673102302165308</v>
      </c>
      <c r="H78" s="85">
        <f>'Tabell 4.1'!H92/'Tabell 4.1'!$S92*100</f>
        <v>4.0959968717923649</v>
      </c>
      <c r="I78" s="85">
        <f>'Tabell 4.1'!I92/'Tabell 4.1'!$S92*100</f>
        <v>2.3510435505156657</v>
      </c>
      <c r="J78" s="85">
        <f>'Tabell 4.1'!J92/'Tabell 4.1'!$S92*100</f>
        <v>2.7713964514394642</v>
      </c>
      <c r="K78" s="85">
        <f>'Tabell 4.1'!K92/'Tabell 4.1'!$S92*100</f>
        <v>3.9835769099173959</v>
      </c>
      <c r="L78" s="85">
        <f>'Tabell 4.1'!L92/'Tabell 4.1'!$S92*100</f>
        <v>6.8967202698079086</v>
      </c>
      <c r="M78" s="85">
        <f>'Tabell 4.1'!M92/'Tabell 4.1'!$S92*100</f>
        <v>6.4714795444547626</v>
      </c>
      <c r="N78" s="85">
        <f>'Tabell 4.1'!N92/'Tabell 4.1'!$S92*100</f>
        <v>13.177574661518157</v>
      </c>
      <c r="O78" s="85">
        <f>'Tabell 4.1'!O92/'Tabell 4.1'!$S92*100</f>
        <v>11.672124737279436</v>
      </c>
      <c r="P78" s="85">
        <f>'Tabell 4.1'!P92/'Tabell 4.1'!$S92*100</f>
        <v>5.249523437118139</v>
      </c>
      <c r="Q78" s="85">
        <f>'Tabell 4.1'!Q92/'Tabell 4.1'!$S92*100</f>
        <v>4.0617821007869397</v>
      </c>
      <c r="R78" s="85">
        <f>'Tabell 4.1'!R92/'Tabell 4.1'!$S92*100</f>
        <v>12.757221760594359</v>
      </c>
      <c r="S78" s="85">
        <f>'Tabell 4.1'!S92/'Tabell 4.1'!$S92*100</f>
        <v>100</v>
      </c>
    </row>
    <row r="79" spans="1:38" ht="16.5" customHeight="1" x14ac:dyDescent="0.35">
      <c r="A79" s="421" t="s">
        <v>251</v>
      </c>
      <c r="B79" s="421"/>
      <c r="C79" s="84">
        <f>'Tabell 4.1'!C93</f>
        <v>0.2</v>
      </c>
      <c r="D79" s="85">
        <f>'Tabell 4.1'!D93/'Tabell 4.1'!$S93*100</f>
        <v>13.53318127511676</v>
      </c>
      <c r="E79" s="85">
        <f>'Tabell 4.1'!E93/'Tabell 4.1'!$S93*100</f>
        <v>9.004018681438037</v>
      </c>
      <c r="F79" s="85">
        <f>'Tabell 4.1'!F93/'Tabell 4.1'!$S93*100</f>
        <v>7.2879330943847078</v>
      </c>
      <c r="G79" s="85">
        <f>'Tabell 4.1'!G93/'Tabell 4.1'!$S93*100</f>
        <v>3.8666232214619312</v>
      </c>
      <c r="H79" s="85">
        <f>'Tabell 4.1'!H93/'Tabell 4.1'!$S93*100</f>
        <v>5.484957097860323</v>
      </c>
      <c r="I79" s="85">
        <f>'Tabell 4.1'!I93/'Tabell 4.1'!$S93*100</f>
        <v>2.3025958509829478</v>
      </c>
      <c r="J79" s="85">
        <f>'Tabell 4.1'!J93/'Tabell 4.1'!$S93*100</f>
        <v>3.2583903551645492</v>
      </c>
      <c r="K79" s="85">
        <f>'Tabell 4.1'!K93/'Tabell 4.1'!$S93*100</f>
        <v>3.5625067883132395</v>
      </c>
      <c r="L79" s="85">
        <f>'Tabell 4.1'!L93/'Tabell 4.1'!$S93*100</f>
        <v>7.4834365156945806</v>
      </c>
      <c r="M79" s="85">
        <f>'Tabell 4.1'!M93/'Tabell 4.1'!$S93*100</f>
        <v>5.4415118931247966</v>
      </c>
      <c r="N79" s="85">
        <f>'Tabell 4.1'!N93/'Tabell 4.1'!$S93*100</f>
        <v>8.3197567068534823</v>
      </c>
      <c r="O79" s="85">
        <f>'Tabell 4.1'!O93/'Tabell 4.1'!$S93*100</f>
        <v>9.7968936678614096</v>
      </c>
      <c r="P79" s="85">
        <f>'Tabell 4.1'!P93/'Tabell 4.1'!$S93*100</f>
        <v>5.9302704463994784</v>
      </c>
      <c r="Q79" s="85">
        <f>'Tabell 4.1'!Q93/'Tabell 4.1'!$S93*100</f>
        <v>3.9860975344846312</v>
      </c>
      <c r="R79" s="85">
        <f>'Tabell 4.1'!R93/'Tabell 4.1'!$S93*100</f>
        <v>10.74182687085913</v>
      </c>
      <c r="S79" s="85">
        <f>'Tabell 4.1'!S93/'Tabell 4.1'!$S93*100</f>
        <v>100</v>
      </c>
    </row>
    <row r="80" spans="1:38" ht="16.5" customHeight="1" x14ac:dyDescent="0.35">
      <c r="A80" s="412" t="s">
        <v>252</v>
      </c>
      <c r="B80" s="412"/>
      <c r="C80" s="84">
        <f>'Tabell 4.1'!C94</f>
        <v>0.13</v>
      </c>
      <c r="D80" s="85">
        <f>'Tabell 4.1'!D94/'Tabell 4.1'!$S94*100</f>
        <v>12.590327207772875</v>
      </c>
      <c r="E80" s="85">
        <f>'Tabell 4.1'!E94/'Tabell 4.1'!$S94*100</f>
        <v>13.464505128690899</v>
      </c>
      <c r="F80" s="85">
        <f>'Tabell 4.1'!F94/'Tabell 4.1'!$S94*100</f>
        <v>9.2072857181520469</v>
      </c>
      <c r="G80" s="85">
        <f>'Tabell 4.1'!G94/'Tabell 4.1'!$S94*100</f>
        <v>9.7485723564913798</v>
      </c>
      <c r="H80" s="85">
        <f>'Tabell 4.1'!H94/'Tabell 4.1'!$S94*100</f>
        <v>12.054453435816937</v>
      </c>
      <c r="I80" s="85">
        <f>'Tabell 4.1'!I94/'Tabell 4.1'!$S94*100</f>
        <v>2.7253782240385398</v>
      </c>
      <c r="J80" s="85">
        <f>'Tabell 4.1'!J94/'Tabell 4.1'!$S94*100</f>
        <v>3.6320333432569218</v>
      </c>
      <c r="K80" s="85">
        <f>'Tabell 4.1'!K94/'Tabell 4.1'!$S94*100</f>
        <v>6.0272267179084684</v>
      </c>
      <c r="L80" s="85">
        <f>'Tabell 4.1'!L94/'Tabell 4.1'!$S94*100</f>
        <v>5.6591518038377222</v>
      </c>
      <c r="M80" s="85">
        <f>'Tabell 4.1'!M94/'Tabell 4.1'!$S94*100</f>
        <v>2.8119840861728327</v>
      </c>
      <c r="N80" s="85">
        <f>'Tabell 4.1'!N94/'Tabell 4.1'!$S94*100</f>
        <v>4.4331375679991343</v>
      </c>
      <c r="O80" s="85">
        <f>'Tabell 4.1'!O94/'Tabell 4.1'!$S94*100</f>
        <v>5.0826815340063325</v>
      </c>
      <c r="P80" s="85">
        <f>'Tabell 4.1'!P94/'Tabell 4.1'!$S94*100</f>
        <v>3.7240520717746084</v>
      </c>
      <c r="Q80" s="85">
        <f>'Tabell 4.1'!Q94/'Tabell 4.1'!$S94*100</f>
        <v>3.7619421364583614</v>
      </c>
      <c r="R80" s="85">
        <f>'Tabell 4.1'!R94/'Tabell 4.1'!$S94*100</f>
        <v>5.0772686676229393</v>
      </c>
      <c r="S80" s="85">
        <f>'Tabell 4.1'!S94/'Tabell 4.1'!$S94*100</f>
        <v>100</v>
      </c>
    </row>
    <row r="81" spans="1:38" ht="16.5" customHeight="1" x14ac:dyDescent="0.35">
      <c r="A81" s="421" t="s">
        <v>253</v>
      </c>
      <c r="B81" s="421"/>
      <c r="C81" s="84">
        <f>'Tabell 4.1'!C95</f>
        <v>0.08</v>
      </c>
      <c r="D81" s="85">
        <f>'Tabell 4.1'!D95/'Tabell 4.1'!$S95*100</f>
        <v>12.981677758606525</v>
      </c>
      <c r="E81" s="85">
        <f>'Tabell 4.1'!E95/'Tabell 4.1'!$S95*100</f>
        <v>10.110097773395776</v>
      </c>
      <c r="F81" s="85">
        <f>'Tabell 4.1'!F95/'Tabell 4.1'!$S95*100</f>
        <v>5.9321337605784246</v>
      </c>
      <c r="G81" s="85">
        <f>'Tabell 4.1'!G95/'Tabell 4.1'!$S95*100</f>
        <v>4.5969928518609811</v>
      </c>
      <c r="H81" s="85">
        <f>'Tabell 4.1'!H95/'Tabell 4.1'!$S95*100</f>
        <v>4.6257497329718182</v>
      </c>
      <c r="I81" s="85">
        <f>'Tabell 4.1'!I95/'Tabell 4.1'!$S95*100</f>
        <v>1.725412866650234</v>
      </c>
      <c r="J81" s="85">
        <f>'Tabell 4.1'!J95/'Tabell 4.1'!$S95*100</f>
        <v>2.054062936488374</v>
      </c>
      <c r="K81" s="85">
        <f>'Tabell 4.1'!K95/'Tabell 4.1'!$S95*100</f>
        <v>3.6233670199654919</v>
      </c>
      <c r="L81" s="85">
        <f>'Tabell 4.1'!L95/'Tabell 4.1'!$S95*100</f>
        <v>6.515487634541123</v>
      </c>
      <c r="M81" s="85">
        <f>'Tabell 4.1'!M95/'Tabell 4.1'!$S95*100</f>
        <v>7.464464711198751</v>
      </c>
      <c r="N81" s="85">
        <f>'Tabell 4.1'!N95/'Tabell 4.1'!$S95*100</f>
        <v>9.8553939692712191</v>
      </c>
      <c r="O81" s="85">
        <f>'Tabell 4.1'!O95/'Tabell 4.1'!$S95*100</f>
        <v>12.677676444006245</v>
      </c>
      <c r="P81" s="85">
        <f>'Tabell 4.1'!P95/'Tabell 4.1'!$S95*100</f>
        <v>5.4350505299482377</v>
      </c>
      <c r="Q81" s="85">
        <f>'Tabell 4.1'!Q95/'Tabell 4.1'!$S95*100</f>
        <v>3.6110426423465616</v>
      </c>
      <c r="R81" s="85">
        <f>'Tabell 4.1'!R95/'Tabell 4.1'!$S95*100</f>
        <v>8.7913893681702415</v>
      </c>
      <c r="S81" s="85">
        <f>'Tabell 4.1'!S95/'Tabell 4.1'!$S95*100</f>
        <v>100</v>
      </c>
    </row>
    <row r="82" spans="1:38" ht="16.5" customHeight="1" x14ac:dyDescent="0.35">
      <c r="A82" s="412" t="s">
        <v>254</v>
      </c>
      <c r="B82" s="412"/>
      <c r="C82" s="84">
        <f>'Tabell 4.1'!C96</f>
        <v>0.04</v>
      </c>
      <c r="D82" s="85">
        <f>'Tabell 4.1'!D96/'Tabell 4.1'!$S96*100</f>
        <v>12.92364990689013</v>
      </c>
      <c r="E82" s="85">
        <f>'Tabell 4.1'!E96/'Tabell 4.1'!$S96*100</f>
        <v>11.620111731843576</v>
      </c>
      <c r="F82" s="85">
        <f>'Tabell 4.1'!F96/'Tabell 4.1'!$S96*100</f>
        <v>10.186219739292365</v>
      </c>
      <c r="G82" s="85">
        <f>'Tabell 4.1'!G96/'Tabell 4.1'!$S96*100</f>
        <v>8.3612662942271871</v>
      </c>
      <c r="H82" s="85">
        <f>'Tabell 4.1'!H96/'Tabell 4.1'!$S96*100</f>
        <v>9.4785847299813781</v>
      </c>
      <c r="I82" s="85">
        <f>'Tabell 4.1'!I96/'Tabell 4.1'!$S96*100</f>
        <v>3.202979515828678</v>
      </c>
      <c r="J82" s="85">
        <f>'Tabell 4.1'!J96/'Tabell 4.1'!$S96*100</f>
        <v>4.3016759776536313</v>
      </c>
      <c r="K82" s="85">
        <f>'Tabell 4.1'!K96/'Tabell 4.1'!$S96*100</f>
        <v>4.3202979515828677</v>
      </c>
      <c r="L82" s="85">
        <f>'Tabell 4.1'!L96/'Tabell 4.1'!$S96*100</f>
        <v>4.3575418994413413</v>
      </c>
      <c r="M82" s="85">
        <f>'Tabell 4.1'!M96/'Tabell 4.1'!$S96*100</f>
        <v>4.3575418994413413</v>
      </c>
      <c r="N82" s="85">
        <f>'Tabell 4.1'!N96/'Tabell 4.1'!$S96*100</f>
        <v>4.2830540037243949</v>
      </c>
      <c r="O82" s="85">
        <f>'Tabell 4.1'!O96/'Tabell 4.1'!$S96*100</f>
        <v>6.5363128491620115</v>
      </c>
      <c r="P82" s="85">
        <f>'Tabell 4.1'!P96/'Tabell 4.1'!$S96*100</f>
        <v>5.5493482309124769</v>
      </c>
      <c r="Q82" s="85">
        <f>'Tabell 4.1'!Q96/'Tabell 4.1'!$S96*100</f>
        <v>5.3072625698324023</v>
      </c>
      <c r="R82" s="85">
        <f>'Tabell 4.1'!R96/'Tabell 4.1'!$S96*100</f>
        <v>5.2141527001862196</v>
      </c>
      <c r="S82" s="85">
        <f>'Tabell 4.1'!S96/'Tabell 4.1'!$S96*100</f>
        <v>100</v>
      </c>
    </row>
    <row r="83" spans="1:38" ht="16.5" customHeight="1" x14ac:dyDescent="0.35">
      <c r="A83" s="421" t="s">
        <v>255</v>
      </c>
      <c r="B83" s="421"/>
      <c r="C83" s="84">
        <f>'Tabell 4.1'!C97</f>
        <v>0.02</v>
      </c>
      <c r="D83" s="85">
        <f>'Tabell 4.1'!D97/'Tabell 4.1'!$S97*100</f>
        <v>10.852012533140517</v>
      </c>
      <c r="E83" s="85">
        <f>'Tabell 4.1'!E97/'Tabell 4.1'!$S97*100</f>
        <v>9.6167751265365133</v>
      </c>
      <c r="F83" s="85">
        <f>'Tabell 4.1'!F97/'Tabell 4.1'!$S97*100</f>
        <v>6.5075921908893708</v>
      </c>
      <c r="G83" s="85">
        <f>'Tabell 4.1'!G97/'Tabell 4.1'!$S97*100</f>
        <v>5.3928657507833213</v>
      </c>
      <c r="H83" s="85">
        <f>'Tabell 4.1'!H97/'Tabell 4.1'!$S97*100</f>
        <v>6.5557965774885512</v>
      </c>
      <c r="I83" s="85">
        <f>'Tabell 4.1'!I97/'Tabell 4.1'!$S97*100</f>
        <v>3.0338635815859245</v>
      </c>
      <c r="J83" s="85">
        <f>'Tabell 4.1'!J97/'Tabell 4.1'!$S97*100</f>
        <v>4.0371173776813691</v>
      </c>
      <c r="K83" s="85">
        <f>'Tabell 4.1'!K97/'Tabell 4.1'!$S97*100</f>
        <v>4.3504458905760419</v>
      </c>
      <c r="L83" s="85">
        <f>'Tabell 4.1'!L97/'Tabell 4.1'!$S97*100</f>
        <v>6.1641359363702097</v>
      </c>
      <c r="M83" s="85">
        <f>'Tabell 4.1'!M97/'Tabell 4.1'!$S97*100</f>
        <v>5.7302964569775847</v>
      </c>
      <c r="N83" s="85">
        <f>'Tabell 4.1'!N97/'Tabell 4.1'!$S97*100</f>
        <v>8.2730778500843574</v>
      </c>
      <c r="O83" s="85">
        <f>'Tabell 4.1'!O97/'Tabell 4.1'!$S97*100</f>
        <v>9.8728609303446611</v>
      </c>
      <c r="P83" s="85">
        <f>'Tabell 4.1'!P97/'Tabell 4.1'!$S97*100</f>
        <v>5.8990118100747164</v>
      </c>
      <c r="Q83" s="85">
        <f>'Tabell 4.1'!Q97/'Tabell 4.1'!$S97*100</f>
        <v>5.1518438177874186</v>
      </c>
      <c r="R83" s="85">
        <f>'Tabell 4.1'!R97/'Tabell 4.1'!$S97*100</f>
        <v>8.5623041696794413</v>
      </c>
      <c r="S83" s="85">
        <f>'Tabell 4.1'!S97/'Tabell 4.1'!$S97*100</f>
        <v>100</v>
      </c>
    </row>
    <row r="84" spans="1:38" ht="16.5" customHeight="1" x14ac:dyDescent="0.35">
      <c r="A84" s="421" t="s">
        <v>256</v>
      </c>
      <c r="B84" s="421"/>
      <c r="C84" s="84">
        <f>'Tabell 4.1'!C98</f>
        <v>0.03</v>
      </c>
      <c r="D84" s="85">
        <f>'Tabell 4.1'!D98/'Tabell 4.1'!$S98*100</f>
        <v>13.296884670930472</v>
      </c>
      <c r="E84" s="85">
        <f>'Tabell 4.1'!E98/'Tabell 4.1'!$S98*100</f>
        <v>9.4078811636063548</v>
      </c>
      <c r="F84" s="85">
        <f>'Tabell 4.1'!F98/'Tabell 4.1'!$S98*100</f>
        <v>6.2822364349081905</v>
      </c>
      <c r="G84" s="85">
        <f>'Tabell 4.1'!G98/'Tabell 4.1'!$S98*100</f>
        <v>4.342892510831442</v>
      </c>
      <c r="H84" s="85">
        <f>'Tabell 4.1'!H98/'Tabell 4.1'!$S98*100</f>
        <v>4.9824633794099444</v>
      </c>
      <c r="I84" s="85">
        <f>'Tabell 4.1'!I98/'Tabell 4.1'!$S98*100</f>
        <v>1.7742933773468126</v>
      </c>
      <c r="J84" s="85">
        <f>'Tabell 4.1'!J98/'Tabell 4.1'!$S98*100</f>
        <v>2.2488136991953787</v>
      </c>
      <c r="K84" s="85">
        <f>'Tabell 4.1'!K98/'Tabell 4.1'!$S98*100</f>
        <v>2.4241799050959356</v>
      </c>
      <c r="L84" s="85">
        <f>'Tabell 4.1'!L98/'Tabell 4.1'!$S98*100</f>
        <v>6.6432845058799259</v>
      </c>
      <c r="M84" s="85">
        <f>'Tabell 4.1'!M98/'Tabell 4.1'!$S98*100</f>
        <v>7.2931710336290489</v>
      </c>
      <c r="N84" s="85">
        <f>'Tabell 4.1'!N98/'Tabell 4.1'!$S98*100</f>
        <v>9.9339797813080253</v>
      </c>
      <c r="O84" s="85">
        <f>'Tabell 4.1'!O98/'Tabell 4.1'!$S98*100</f>
        <v>12.224056117185889</v>
      </c>
      <c r="P84" s="85">
        <f>'Tabell 4.1'!P98/'Tabell 4.1'!$S98*100</f>
        <v>5.4982463379409943</v>
      </c>
      <c r="Q84" s="85">
        <f>'Tabell 4.1'!Q98/'Tabell 4.1'!$S98*100</f>
        <v>3.5279554363523826</v>
      </c>
      <c r="R84" s="85">
        <f>'Tabell 4.1'!R98/'Tabell 4.1'!$S98*100</f>
        <v>10.119661646379203</v>
      </c>
      <c r="S84" s="85">
        <f>'Tabell 4.1'!S98/'Tabell 4.1'!$S98*100</f>
        <v>100</v>
      </c>
    </row>
    <row r="85" spans="1:38" ht="16.5" customHeight="1" x14ac:dyDescent="0.35">
      <c r="A85" s="344" t="s">
        <v>257</v>
      </c>
      <c r="B85" s="344"/>
      <c r="C85" s="84">
        <f>'Tabell 4.1'!C99</f>
        <v>0.04</v>
      </c>
      <c r="D85" s="85">
        <f>'Tabell 4.1'!D99/'Tabell 4.1'!$S99*100</f>
        <v>13.007334963325185</v>
      </c>
      <c r="E85" s="85">
        <f>'Tabell 4.1'!E99/'Tabell 4.1'!$S99*100</f>
        <v>7.1393643031784846</v>
      </c>
      <c r="F85" s="85">
        <f>'Tabell 4.1'!F99/'Tabell 4.1'!$S99*100</f>
        <v>4.7432762836185818</v>
      </c>
      <c r="G85" s="85">
        <f>'Tabell 4.1'!G99/'Tabell 4.1'!$S99*100</f>
        <v>2.2004889975550124</v>
      </c>
      <c r="H85" s="85">
        <f>'Tabell 4.1'!H99/'Tabell 4.1'!$S99*100</f>
        <v>2.8361858190709044</v>
      </c>
      <c r="I85" s="85">
        <f>'Tabell 4.1'!I99/'Tabell 4.1'!$S99*100</f>
        <v>1.8581907090464547</v>
      </c>
      <c r="J85" s="85">
        <f>'Tabell 4.1'!J99/'Tabell 4.1'!$S99*100</f>
        <v>2.3471882640586799</v>
      </c>
      <c r="K85" s="85">
        <f>'Tabell 4.1'!K99/'Tabell 4.1'!$S99*100</f>
        <v>2.7872860635696819</v>
      </c>
      <c r="L85" s="85">
        <f>'Tabell 4.1'!L99/'Tabell 4.1'!$S99*100</f>
        <v>7.6772616136919307</v>
      </c>
      <c r="M85" s="85">
        <f>'Tabell 4.1'!M99/'Tabell 4.1'!$S99*100</f>
        <v>6.6014669926650367</v>
      </c>
      <c r="N85" s="85">
        <f>'Tabell 4.1'!N99/'Tabell 4.1'!$S99*100</f>
        <v>13.15403422982885</v>
      </c>
      <c r="O85" s="85">
        <f>'Tabell 4.1'!O99/'Tabell 4.1'!$S99*100</f>
        <v>12.420537897310513</v>
      </c>
      <c r="P85" s="85">
        <f>'Tabell 4.1'!P99/'Tabell 4.1'!$S99*100</f>
        <v>5.4278728606356967</v>
      </c>
      <c r="Q85" s="85">
        <f>'Tabell 4.1'!Q99/'Tabell 4.1'!$S99*100</f>
        <v>3.2273838630806844</v>
      </c>
      <c r="R85" s="85">
        <f>'Tabell 4.1'!R99/'Tabell 4.1'!$S99*100</f>
        <v>14.572127139364301</v>
      </c>
      <c r="S85" s="85">
        <f>'Tabell 4.1'!S99/'Tabell 4.1'!$S99*100</f>
        <v>100</v>
      </c>
    </row>
    <row r="86" spans="1:38" ht="16.5" customHeight="1" thickBot="1" x14ac:dyDescent="0.4">
      <c r="A86" s="424" t="s">
        <v>259</v>
      </c>
      <c r="B86" s="424"/>
      <c r="C86" s="215" t="s">
        <v>202</v>
      </c>
      <c r="D86" s="216">
        <f t="shared" ref="D86:R86" si="25">SUMPRODUCT($C77:$C85,D77:D85)</f>
        <v>12.419141787016983</v>
      </c>
      <c r="E86" s="216">
        <f t="shared" si="25"/>
        <v>10.388465285510279</v>
      </c>
      <c r="F86" s="216">
        <f t="shared" si="25"/>
        <v>7.1433548524391037</v>
      </c>
      <c r="G86" s="216">
        <f t="shared" si="25"/>
        <v>5.753951644529824</v>
      </c>
      <c r="H86" s="216">
        <f t="shared" si="25"/>
        <v>6.7464223232081082</v>
      </c>
      <c r="I86" s="216">
        <f t="shared" si="25"/>
        <v>2.3916475462265621</v>
      </c>
      <c r="J86" s="216">
        <f t="shared" si="25"/>
        <v>3.0948723215076499</v>
      </c>
      <c r="K86" s="216">
        <f t="shared" si="25"/>
        <v>4.6678835267770689</v>
      </c>
      <c r="L86" s="216">
        <f t="shared" si="25"/>
        <v>6.3969802648596898</v>
      </c>
      <c r="M86" s="216">
        <f t="shared" si="25"/>
        <v>5.4260938480411722</v>
      </c>
      <c r="N86" s="216">
        <f t="shared" si="25"/>
        <v>8.4641313203114947</v>
      </c>
      <c r="O86" s="216">
        <f t="shared" si="25"/>
        <v>9.3138291137043083</v>
      </c>
      <c r="P86" s="216">
        <f t="shared" si="25"/>
        <v>5.0313115626942579</v>
      </c>
      <c r="Q86" s="216">
        <f t="shared" si="25"/>
        <v>3.9707674797988166</v>
      </c>
      <c r="R86" s="216">
        <f t="shared" si="25"/>
        <v>8.7911471233746852</v>
      </c>
      <c r="S86" s="216">
        <f>SUM(D86:R86)</f>
        <v>100</v>
      </c>
      <c r="U86" s="83"/>
      <c r="V86" s="83"/>
      <c r="W86" s="83"/>
      <c r="X86" s="83"/>
      <c r="Y86" s="83"/>
      <c r="Z86" s="83"/>
      <c r="AA86" s="83"/>
      <c r="AB86" s="83"/>
      <c r="AC86" s="83"/>
      <c r="AD86" s="83"/>
      <c r="AE86" s="83"/>
      <c r="AF86" s="83"/>
      <c r="AG86" s="83"/>
      <c r="AH86" s="83"/>
      <c r="AI86" s="83"/>
      <c r="AJ86" s="83"/>
      <c r="AK86" s="83"/>
      <c r="AL86" s="83"/>
    </row>
    <row r="87" spans="1:38" ht="16.5" customHeight="1" x14ac:dyDescent="0.35">
      <c r="A87" s="426"/>
      <c r="B87" s="426"/>
      <c r="C87" s="78"/>
      <c r="D87" s="17"/>
      <c r="E87" s="17"/>
      <c r="F87" s="17"/>
      <c r="G87" s="17"/>
      <c r="H87" s="17"/>
      <c r="I87" s="17"/>
      <c r="J87" s="17"/>
      <c r="K87" s="17"/>
      <c r="L87" s="17"/>
      <c r="M87" s="17"/>
      <c r="N87" s="17"/>
      <c r="O87" s="17"/>
      <c r="P87" s="17"/>
      <c r="Q87" s="17"/>
      <c r="R87" s="17"/>
      <c r="S87" s="17"/>
    </row>
    <row r="88" spans="1:38" ht="16.5" customHeight="1" x14ac:dyDescent="0.35">
      <c r="A88" s="415" t="str">
        <f>A86</f>
        <v>Kriterienøkkel FO4C</v>
      </c>
      <c r="B88" s="415"/>
      <c r="C88" s="88">
        <f>'Tabell 4.1'!C102</f>
        <v>0.7</v>
      </c>
      <c r="D88" s="89">
        <f>D86</f>
        <v>12.419141787016983</v>
      </c>
      <c r="E88" s="89">
        <f t="shared" ref="E88:S88" si="26">E86</f>
        <v>10.388465285510279</v>
      </c>
      <c r="F88" s="89">
        <f t="shared" si="26"/>
        <v>7.1433548524391037</v>
      </c>
      <c r="G88" s="89">
        <f t="shared" si="26"/>
        <v>5.753951644529824</v>
      </c>
      <c r="H88" s="89">
        <f t="shared" si="26"/>
        <v>6.7464223232081082</v>
      </c>
      <c r="I88" s="89">
        <f>I86</f>
        <v>2.3916475462265621</v>
      </c>
      <c r="J88" s="89">
        <f t="shared" si="26"/>
        <v>3.0948723215076499</v>
      </c>
      <c r="K88" s="89">
        <f t="shared" si="26"/>
        <v>4.6678835267770689</v>
      </c>
      <c r="L88" s="89">
        <f t="shared" si="26"/>
        <v>6.3969802648596898</v>
      </c>
      <c r="M88" s="89">
        <f t="shared" si="26"/>
        <v>5.4260938480411722</v>
      </c>
      <c r="N88" s="89">
        <f t="shared" si="26"/>
        <v>8.4641313203114947</v>
      </c>
      <c r="O88" s="89">
        <f t="shared" si="26"/>
        <v>9.3138291137043083</v>
      </c>
      <c r="P88" s="89">
        <f t="shared" si="26"/>
        <v>5.0313115626942579</v>
      </c>
      <c r="Q88" s="89">
        <f t="shared" si="26"/>
        <v>3.9707674797988166</v>
      </c>
      <c r="R88" s="89">
        <f t="shared" si="26"/>
        <v>8.7911471233746852</v>
      </c>
      <c r="S88" s="89">
        <f t="shared" si="26"/>
        <v>100</v>
      </c>
    </row>
    <row r="89" spans="1:38" ht="16.5" customHeight="1" x14ac:dyDescent="0.35">
      <c r="A89" s="427" t="str">
        <f>'Tabell 4.1'!A103:B103</f>
        <v>Regnskapsandeler 2024, FO4C</v>
      </c>
      <c r="B89" s="427"/>
      <c r="C89" s="88">
        <f>'Tabell 4.1'!C103</f>
        <v>0.3</v>
      </c>
      <c r="D89" s="89">
        <f>'Tabell 4.1'!D103</f>
        <v>11.492671909441848</v>
      </c>
      <c r="E89" s="89">
        <f>'Tabell 4.1'!E103</f>
        <v>12.171988626620353</v>
      </c>
      <c r="F89" s="89">
        <f>'Tabell 4.1'!F103</f>
        <v>6.632519300977763</v>
      </c>
      <c r="G89" s="89">
        <f>'Tabell 4.1'!G103</f>
        <v>5.5655265941344521</v>
      </c>
      <c r="H89" s="89">
        <f>'Tabell 4.1'!H103</f>
        <v>4.7750715332709488</v>
      </c>
      <c r="I89" s="89">
        <f>'Tabell 4.1'!I103</f>
        <v>2.8817376542095445</v>
      </c>
      <c r="J89" s="89">
        <f>'Tabell 4.1'!J103</f>
        <v>3.3613040796122116</v>
      </c>
      <c r="K89" s="89">
        <f>'Tabell 4.1'!K103</f>
        <v>4.819360826835287</v>
      </c>
      <c r="L89" s="89">
        <f>'Tabell 4.1'!L103</f>
        <v>6.6549319537941827</v>
      </c>
      <c r="M89" s="89">
        <f>'Tabell 4.1'!M103</f>
        <v>5.9891885143835513</v>
      </c>
      <c r="N89" s="89">
        <f>'Tabell 4.1'!N103</f>
        <v>6.8117324802149524</v>
      </c>
      <c r="O89" s="89">
        <f>'Tabell 4.1'!O103</f>
        <v>9.3782626881621258</v>
      </c>
      <c r="P89" s="89">
        <f>'Tabell 4.1'!P103</f>
        <v>5.7456356051048765</v>
      </c>
      <c r="Q89" s="89">
        <f>'Tabell 4.1'!Q103</f>
        <v>3.2635725571934033</v>
      </c>
      <c r="R89" s="89">
        <f>'Tabell 4.1'!R103</f>
        <v>10.45649567604451</v>
      </c>
      <c r="S89" s="89">
        <v>100</v>
      </c>
    </row>
    <row r="90" spans="1:38" ht="16.5" customHeight="1" thickBot="1" x14ac:dyDescent="0.4">
      <c r="A90" s="424" t="s">
        <v>260</v>
      </c>
      <c r="B90" s="424"/>
      <c r="C90" s="215" t="s">
        <v>202</v>
      </c>
      <c r="D90" s="216">
        <f>SUMPRODUCT($C88:$C89,D88:D89)</f>
        <v>12.141200823744443</v>
      </c>
      <c r="E90" s="216">
        <f t="shared" ref="E90:R90" si="27">SUMPRODUCT($C88:$C89,E88:E89)</f>
        <v>10.923522287843301</v>
      </c>
      <c r="F90" s="216">
        <f t="shared" si="27"/>
        <v>6.9901041870007017</v>
      </c>
      <c r="G90" s="216">
        <f t="shared" si="27"/>
        <v>5.6974241294112122</v>
      </c>
      <c r="H90" s="216">
        <f t="shared" si="27"/>
        <v>6.1550170862269598</v>
      </c>
      <c r="I90" s="216">
        <f>SUMPRODUCT($C88:$C89,I88:I89)</f>
        <v>2.5386745786214568</v>
      </c>
      <c r="J90" s="216">
        <f t="shared" si="27"/>
        <v>3.1748018489390182</v>
      </c>
      <c r="K90" s="216">
        <f t="shared" si="27"/>
        <v>4.7133267167945343</v>
      </c>
      <c r="L90" s="216">
        <f t="shared" si="27"/>
        <v>6.4743657715400378</v>
      </c>
      <c r="M90" s="216">
        <f t="shared" si="27"/>
        <v>5.595022247943886</v>
      </c>
      <c r="N90" s="216">
        <f t="shared" si="27"/>
        <v>7.9684116682825312</v>
      </c>
      <c r="O90" s="216">
        <f t="shared" si="27"/>
        <v>9.3331591860416534</v>
      </c>
      <c r="P90" s="216">
        <f t="shared" si="27"/>
        <v>5.245608775417443</v>
      </c>
      <c r="Q90" s="216">
        <f t="shared" si="27"/>
        <v>3.7586090030171926</v>
      </c>
      <c r="R90" s="216">
        <f t="shared" si="27"/>
        <v>9.2907516891756323</v>
      </c>
      <c r="S90" s="216">
        <v>100.00000000000003</v>
      </c>
      <c r="U90" s="83"/>
      <c r="V90" s="83"/>
      <c r="W90" s="83"/>
      <c r="X90" s="83"/>
      <c r="Y90" s="83"/>
      <c r="Z90" s="83"/>
      <c r="AA90" s="83"/>
      <c r="AB90" s="83"/>
      <c r="AC90" s="83"/>
      <c r="AD90" s="83"/>
      <c r="AE90" s="83"/>
      <c r="AF90" s="83"/>
      <c r="AG90" s="83"/>
      <c r="AH90" s="83"/>
      <c r="AI90" s="83"/>
      <c r="AJ90" s="83"/>
      <c r="AK90" s="83"/>
      <c r="AL90" s="83"/>
    </row>
    <row r="92" spans="1:38" x14ac:dyDescent="0.35">
      <c r="D92" s="95"/>
      <c r="E92" s="95"/>
      <c r="F92" s="95"/>
      <c r="G92" s="95"/>
      <c r="H92" s="95"/>
      <c r="I92" s="95"/>
      <c r="J92" s="95"/>
      <c r="K92" s="95"/>
      <c r="L92" s="96"/>
      <c r="M92" s="96"/>
      <c r="N92" s="96"/>
      <c r="O92" s="96"/>
      <c r="P92" s="96"/>
      <c r="Q92" s="96"/>
      <c r="R92" s="96"/>
      <c r="S92" s="96"/>
    </row>
    <row r="93" spans="1:38" x14ac:dyDescent="0.35">
      <c r="D93" s="96"/>
      <c r="E93" s="96"/>
      <c r="F93" s="96"/>
      <c r="G93" s="96"/>
      <c r="H93" s="96"/>
      <c r="I93" s="96"/>
      <c r="J93" s="96"/>
      <c r="K93" s="96"/>
      <c r="L93" s="96"/>
      <c r="M93" s="96"/>
      <c r="N93" s="96"/>
      <c r="O93" s="96"/>
      <c r="P93" s="96"/>
      <c r="Q93" s="96"/>
    </row>
  </sheetData>
  <mergeCells count="88">
    <mergeCell ref="A86:B86"/>
    <mergeCell ref="A87:B87"/>
    <mergeCell ref="A88:B88"/>
    <mergeCell ref="A89:B89"/>
    <mergeCell ref="A90:B90"/>
    <mergeCell ref="A83:B83"/>
    <mergeCell ref="A74:B74"/>
    <mergeCell ref="A75:B75"/>
    <mergeCell ref="A76:B76"/>
    <mergeCell ref="A77:B77"/>
    <mergeCell ref="A78:B78"/>
    <mergeCell ref="A84:B84"/>
    <mergeCell ref="A72:B72"/>
    <mergeCell ref="A62:B62"/>
    <mergeCell ref="A63:B63"/>
    <mergeCell ref="A64:B64"/>
    <mergeCell ref="A65:B65"/>
    <mergeCell ref="A66:B66"/>
    <mergeCell ref="A67:B67"/>
    <mergeCell ref="A68:B68"/>
    <mergeCell ref="A69:B69"/>
    <mergeCell ref="A70:B70"/>
    <mergeCell ref="A71:B71"/>
    <mergeCell ref="A79:B79"/>
    <mergeCell ref="A80:B80"/>
    <mergeCell ref="A81:B81"/>
    <mergeCell ref="A82:B82"/>
    <mergeCell ref="A61:B61"/>
    <mergeCell ref="A50:B50"/>
    <mergeCell ref="A51:B51"/>
    <mergeCell ref="A52:B52"/>
    <mergeCell ref="A53:B53"/>
    <mergeCell ref="A54:B54"/>
    <mergeCell ref="A55:B55"/>
    <mergeCell ref="A56:B56"/>
    <mergeCell ref="A57:B57"/>
    <mergeCell ref="A58:B58"/>
    <mergeCell ref="A59:B59"/>
    <mergeCell ref="A60:B60"/>
    <mergeCell ref="A49:B49"/>
    <mergeCell ref="A38:B38"/>
    <mergeCell ref="A39:B39"/>
    <mergeCell ref="A40:B40"/>
    <mergeCell ref="A41:B41"/>
    <mergeCell ref="A42:B42"/>
    <mergeCell ref="A43:B43"/>
    <mergeCell ref="A44:B44"/>
    <mergeCell ref="A45:B45"/>
    <mergeCell ref="A46:B46"/>
    <mergeCell ref="A47:B47"/>
    <mergeCell ref="A48:B48"/>
    <mergeCell ref="A37:B37"/>
    <mergeCell ref="A26:B26"/>
    <mergeCell ref="A27:B27"/>
    <mergeCell ref="A28:B28"/>
    <mergeCell ref="A29:B29"/>
    <mergeCell ref="A30:B30"/>
    <mergeCell ref="A31:B31"/>
    <mergeCell ref="A32:B32"/>
    <mergeCell ref="A33:B33"/>
    <mergeCell ref="A34:B34"/>
    <mergeCell ref="A35:B35"/>
    <mergeCell ref="A36:B36"/>
    <mergeCell ref="A25:B25"/>
    <mergeCell ref="A14:B14"/>
    <mergeCell ref="A15:B15"/>
    <mergeCell ref="A16:B16"/>
    <mergeCell ref="A17:B17"/>
    <mergeCell ref="A18:B18"/>
    <mergeCell ref="A19:B19"/>
    <mergeCell ref="A20:B20"/>
    <mergeCell ref="A21:B21"/>
    <mergeCell ref="A22:B22"/>
    <mergeCell ref="A23:B23"/>
    <mergeCell ref="A24:B24"/>
    <mergeCell ref="A13:B13"/>
    <mergeCell ref="A9:B9"/>
    <mergeCell ref="A10:B10"/>
    <mergeCell ref="A11:B11"/>
    <mergeCell ref="A12:B12"/>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topLeftCell="A2"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T140"/>
  <sheetViews>
    <sheetView zoomScale="60" zoomScaleNormal="60" zoomScaleSheetLayoutView="40" zoomScalePageLayoutView="40" workbookViewId="0">
      <selection activeCell="I62" sqref="I62"/>
    </sheetView>
  </sheetViews>
  <sheetFormatPr baseColWidth="10" defaultColWidth="11.42578125" defaultRowHeight="15.75" x14ac:dyDescent="0.35"/>
  <cols>
    <col min="1" max="1" width="25.140625" style="18" customWidth="1"/>
    <col min="2" max="2" width="98.7109375" style="18" customWidth="1"/>
    <col min="3" max="3" width="14" style="18" customWidth="1"/>
    <col min="4" max="19" width="13.28515625" style="18" customWidth="1"/>
    <col min="20" max="16384" width="11.42578125" style="18"/>
  </cols>
  <sheetData>
    <row r="1" spans="1:20" ht="16.5" customHeight="1" x14ac:dyDescent="0.35">
      <c r="A1" s="381" t="s">
        <v>7</v>
      </c>
      <c r="B1" s="381"/>
      <c r="C1" s="17"/>
      <c r="D1" s="17"/>
      <c r="E1" s="17"/>
      <c r="F1" s="17"/>
      <c r="G1" s="17"/>
      <c r="H1" s="17"/>
      <c r="I1" s="17"/>
      <c r="J1" s="17"/>
      <c r="K1" s="17"/>
      <c r="L1" s="17"/>
      <c r="M1" s="17"/>
      <c r="N1" s="17"/>
      <c r="O1" s="17"/>
      <c r="P1" s="17"/>
      <c r="Q1" s="17"/>
      <c r="R1" s="17"/>
      <c r="S1" s="17"/>
    </row>
    <row r="2" spans="1:20"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0" ht="16.5" customHeight="1" thickBot="1" x14ac:dyDescent="0.4">
      <c r="A3" s="428"/>
      <c r="B3" s="428"/>
      <c r="C3" s="97"/>
      <c r="D3" s="51"/>
      <c r="E3" s="74"/>
      <c r="F3" s="74"/>
      <c r="G3" s="74"/>
      <c r="H3" s="51"/>
      <c r="I3" s="51"/>
      <c r="J3" s="51"/>
      <c r="K3" s="51"/>
      <c r="L3" s="51"/>
      <c r="M3" s="51"/>
      <c r="N3" s="51"/>
      <c r="O3" s="51"/>
      <c r="P3" s="51"/>
      <c r="Q3" s="51"/>
      <c r="R3" s="51"/>
      <c r="S3" s="51"/>
    </row>
    <row r="4" spans="1:20" ht="16.5" customHeight="1" x14ac:dyDescent="0.35">
      <c r="A4" s="379" t="str">
        <f>'Tabell 2.1'!A12</f>
        <v>FO1 Administrasjon og fellestjenester</v>
      </c>
      <c r="B4" s="379"/>
      <c r="C4" s="153"/>
      <c r="D4" s="153"/>
      <c r="E4" s="153"/>
      <c r="F4" s="153"/>
      <c r="G4" s="153"/>
      <c r="H4" s="153"/>
      <c r="I4" s="153"/>
      <c r="J4" s="153"/>
      <c r="K4" s="153"/>
      <c r="L4" s="153"/>
      <c r="M4" s="153"/>
      <c r="N4" s="153"/>
      <c r="O4" s="153"/>
      <c r="P4" s="153"/>
      <c r="Q4" s="153"/>
      <c r="R4" s="153"/>
      <c r="S4" s="153"/>
    </row>
    <row r="5" spans="1:20" ht="16.5" customHeight="1" x14ac:dyDescent="0.35">
      <c r="A5" s="402" t="s">
        <v>199</v>
      </c>
      <c r="B5" s="402"/>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309">
        <f>SUM(D5:R5)</f>
        <v>100.00000000000001</v>
      </c>
    </row>
    <row r="6" spans="1:20" ht="16.5" customHeight="1" x14ac:dyDescent="0.35">
      <c r="A6" s="402" t="s">
        <v>261</v>
      </c>
      <c r="B6" s="402"/>
      <c r="C6" s="76">
        <v>0.5</v>
      </c>
      <c r="D6" s="310">
        <v>2434.3555391058635</v>
      </c>
      <c r="E6" s="310">
        <v>2121.6336858297773</v>
      </c>
      <c r="F6" s="310">
        <v>1768.6187498841357</v>
      </c>
      <c r="G6" s="310">
        <v>1308.4722923350287</v>
      </c>
      <c r="H6" s="310">
        <v>1907.9633693176986</v>
      </c>
      <c r="I6" s="310">
        <v>1520.1440641496167</v>
      </c>
      <c r="J6" s="310">
        <v>2055.2442663499701</v>
      </c>
      <c r="K6" s="310">
        <v>2183.1259458699674</v>
      </c>
      <c r="L6" s="310">
        <v>1620.8172588374139</v>
      </c>
      <c r="M6" s="310">
        <v>1461.0356609067937</v>
      </c>
      <c r="N6" s="310">
        <v>1795.1280673972394</v>
      </c>
      <c r="O6" s="310">
        <v>2569.617923858706</v>
      </c>
      <c r="P6" s="310">
        <v>2393.3903764223323</v>
      </c>
      <c r="Q6" s="310">
        <v>2222.8129867489724</v>
      </c>
      <c r="R6" s="310">
        <v>1964.4583824076501</v>
      </c>
      <c r="S6" s="310">
        <f t="shared" ref="S6" si="0">SUM(D6:R6)</f>
        <v>29326.818569421168</v>
      </c>
    </row>
    <row r="7" spans="1:20" ht="16.5" customHeight="1" thickBot="1" x14ac:dyDescent="0.4">
      <c r="A7" s="431" t="s">
        <v>201</v>
      </c>
      <c r="B7" s="431"/>
      <c r="C7" s="217" t="s">
        <v>202</v>
      </c>
      <c r="D7" s="202">
        <f>(D5/$S$5*$C$5+D6/$S$6*$C$6)*100</f>
        <v>7.4837247802326337</v>
      </c>
      <c r="E7" s="202">
        <f t="shared" ref="E7:R7" si="1">(E5/$S$5*$C$5+E6/$S$6*$C$6)*100</f>
        <v>6.9505577533766099</v>
      </c>
      <c r="F7" s="202">
        <f t="shared" si="1"/>
        <v>6.3486940784778136</v>
      </c>
      <c r="G7" s="202">
        <f t="shared" si="1"/>
        <v>5.5641792896338265</v>
      </c>
      <c r="H7" s="202">
        <f t="shared" si="1"/>
        <v>6.5862660795179409</v>
      </c>
      <c r="I7" s="202">
        <f t="shared" si="1"/>
        <v>5.9250635964561438</v>
      </c>
      <c r="J7" s="202">
        <f t="shared" si="1"/>
        <v>6.8373688315666064</v>
      </c>
      <c r="K7" s="202">
        <f t="shared" si="1"/>
        <v>7.0553973899956102</v>
      </c>
      <c r="L7" s="202">
        <f t="shared" si="1"/>
        <v>6.0967037531432524</v>
      </c>
      <c r="M7" s="202">
        <f t="shared" si="1"/>
        <v>5.82428825476181</v>
      </c>
      <c r="N7" s="202">
        <f t="shared" si="1"/>
        <v>6.3938904530016156</v>
      </c>
      <c r="O7" s="202">
        <f t="shared" si="1"/>
        <v>7.7143368809496877</v>
      </c>
      <c r="P7" s="202">
        <f t="shared" si="1"/>
        <v>7.4138822867712975</v>
      </c>
      <c r="Q7" s="202">
        <f t="shared" si="1"/>
        <v>7.123060782779012</v>
      </c>
      <c r="R7" s="202">
        <f t="shared" si="1"/>
        <v>6.6825857893361373</v>
      </c>
      <c r="S7" s="202">
        <f>SUM(D7:R7)</f>
        <v>100</v>
      </c>
    </row>
    <row r="8" spans="1:20" ht="16.5" customHeight="1" thickBot="1" x14ac:dyDescent="0.4">
      <c r="A8" s="388"/>
      <c r="B8" s="388"/>
      <c r="C8" s="17"/>
      <c r="D8" s="17"/>
      <c r="E8" s="17"/>
      <c r="F8" s="17"/>
      <c r="G8" s="17"/>
      <c r="H8" s="17"/>
      <c r="I8" s="17"/>
      <c r="J8" s="17"/>
      <c r="K8" s="17"/>
      <c r="L8" s="17"/>
      <c r="M8" s="17"/>
      <c r="N8" s="17"/>
      <c r="O8" s="17"/>
      <c r="P8" s="17"/>
      <c r="Q8" s="17"/>
      <c r="R8" s="17"/>
      <c r="S8" s="17"/>
    </row>
    <row r="9" spans="1:20" ht="16.5" customHeight="1" x14ac:dyDescent="0.35">
      <c r="A9" s="386" t="str">
        <f>'Tabell 3.1'!A9</f>
        <v xml:space="preserve">FO2A Barnehage - kommunale </v>
      </c>
      <c r="B9" s="386"/>
      <c r="C9" s="193"/>
      <c r="D9" s="193"/>
      <c r="E9" s="193"/>
      <c r="F9" s="193"/>
      <c r="G9" s="193"/>
      <c r="H9" s="193"/>
      <c r="I9" s="193"/>
      <c r="J9" s="193"/>
      <c r="K9" s="193"/>
      <c r="L9" s="193"/>
      <c r="M9" s="193"/>
      <c r="N9" s="193"/>
      <c r="O9" s="193"/>
      <c r="P9" s="193"/>
      <c r="Q9" s="193"/>
      <c r="R9" s="193"/>
      <c r="S9" s="193"/>
    </row>
    <row r="10" spans="1:20" ht="16.5" customHeight="1" x14ac:dyDescent="0.35">
      <c r="A10" s="402" t="s">
        <v>262</v>
      </c>
      <c r="B10" s="402"/>
      <c r="C10" s="80">
        <f>S10/(S10+S11)</f>
        <v>0.54924794313075831</v>
      </c>
      <c r="D10" s="103">
        <f>'Tabell 4.5-4.6'!D22</f>
        <v>1648.8899999999999</v>
      </c>
      <c r="E10" s="103">
        <f>'Tabell 4.5-4.6'!E22</f>
        <v>1696.17</v>
      </c>
      <c r="F10" s="103">
        <f>'Tabell 4.5-4.6'!F22</f>
        <v>1375.06</v>
      </c>
      <c r="G10" s="103">
        <f>'Tabell 4.5-4.6'!G22</f>
        <v>657.98</v>
      </c>
      <c r="H10" s="103">
        <f>'Tabell 4.5-4.6'!H22</f>
        <v>646.16</v>
      </c>
      <c r="I10" s="103">
        <f>'Tabell 4.5-4.6'!I22</f>
        <v>876.65</v>
      </c>
      <c r="J10" s="103">
        <f>'Tabell 4.5-4.6'!J22</f>
        <v>888.47</v>
      </c>
      <c r="K10" s="103">
        <f>'Tabell 4.5-4.6'!K22</f>
        <v>921.96</v>
      </c>
      <c r="L10" s="103">
        <f>'Tabell 4.5-4.6'!L22</f>
        <v>908.17</v>
      </c>
      <c r="M10" s="103">
        <f>'Tabell 4.5-4.6'!M22</f>
        <v>730.87</v>
      </c>
      <c r="N10" s="103">
        <f>'Tabell 4.5-4.6'!N22</f>
        <v>701.31999999999994</v>
      </c>
      <c r="O10" s="103">
        <f>'Tabell 4.5-4.6'!O22</f>
        <v>862.86</v>
      </c>
      <c r="P10" s="103">
        <f>'Tabell 4.5-4.6'!P22</f>
        <v>1384.91</v>
      </c>
      <c r="Q10" s="103">
        <f>'Tabell 4.5-4.6'!Q22</f>
        <v>1258.83</v>
      </c>
      <c r="R10" s="103">
        <f>'Tabell 4.5-4.6'!R22</f>
        <v>709.2</v>
      </c>
      <c r="S10" s="103">
        <f>SUM(D10:R10)</f>
        <v>15267.500000000002</v>
      </c>
      <c r="T10" s="29"/>
    </row>
    <row r="11" spans="1:20" ht="16.5" customHeight="1" x14ac:dyDescent="0.35">
      <c r="A11" s="402" t="s">
        <v>263</v>
      </c>
      <c r="B11" s="402"/>
      <c r="C11" s="80">
        <f>1-C10</f>
        <v>0.45075205686924169</v>
      </c>
      <c r="D11" s="103">
        <f>'Tabell 4.5-4.6'!D23</f>
        <v>1047</v>
      </c>
      <c r="E11" s="103">
        <f>'Tabell 4.5-4.6'!E23</f>
        <v>1091</v>
      </c>
      <c r="F11" s="103">
        <f>'Tabell 4.5-4.6'!F23</f>
        <v>671</v>
      </c>
      <c r="G11" s="103">
        <f>'Tabell 4.5-4.6'!G23</f>
        <v>443</v>
      </c>
      <c r="H11" s="103">
        <f>'Tabell 4.5-4.6'!H23</f>
        <v>441</v>
      </c>
      <c r="I11" s="103">
        <f>'Tabell 4.5-4.6'!I23</f>
        <v>703</v>
      </c>
      <c r="J11" s="103">
        <f>'Tabell 4.5-4.6'!J23</f>
        <v>723</v>
      </c>
      <c r="K11" s="103">
        <f>'Tabell 4.5-4.6'!K23</f>
        <v>909</v>
      </c>
      <c r="L11" s="103">
        <f>'Tabell 4.5-4.6'!L23</f>
        <v>785.6</v>
      </c>
      <c r="M11" s="103">
        <f>'Tabell 4.5-4.6'!M23</f>
        <v>734</v>
      </c>
      <c r="N11" s="103">
        <f>'Tabell 4.5-4.6'!N23</f>
        <v>956</v>
      </c>
      <c r="O11" s="103">
        <f>'Tabell 4.5-4.6'!O23</f>
        <v>882</v>
      </c>
      <c r="P11" s="103">
        <f>'Tabell 4.5-4.6'!P23</f>
        <v>1214</v>
      </c>
      <c r="Q11" s="103">
        <f>'Tabell 4.5-4.6'!Q23</f>
        <v>1134</v>
      </c>
      <c r="R11" s="103">
        <f>'Tabell 4.5-4.6'!R23</f>
        <v>796</v>
      </c>
      <c r="S11" s="103">
        <f>SUM(D11:R11)</f>
        <v>12529.6</v>
      </c>
      <c r="T11" s="29"/>
    </row>
    <row r="12" spans="1:20" ht="16.5" customHeight="1" thickBot="1" x14ac:dyDescent="0.4">
      <c r="A12" s="429" t="str">
        <f>'Tabell 3.1'!A12</f>
        <v>Fordelingsnøkkel FO2A  - kommunale barnehager</v>
      </c>
      <c r="B12" s="429"/>
      <c r="C12" s="203" t="s">
        <v>202</v>
      </c>
      <c r="D12" s="220">
        <f>(D10/$S$10*$C$10+D11/$S$11*$C$11)*100</f>
        <v>9.69845775278716</v>
      </c>
      <c r="E12" s="220">
        <f t="shared" ref="E12:R12" si="2">(E10/$S$10*$C$10+E11/$S$11*$C$11)*100</f>
        <v>10.026837331951894</v>
      </c>
      <c r="F12" s="220">
        <f t="shared" si="2"/>
        <v>7.3606958999320069</v>
      </c>
      <c r="G12" s="220">
        <f t="shared" si="2"/>
        <v>3.9607728863802336</v>
      </c>
      <c r="H12" s="220">
        <f t="shared" si="2"/>
        <v>3.9110554698151958</v>
      </c>
      <c r="I12" s="220">
        <f t="shared" si="2"/>
        <v>5.6827870533257059</v>
      </c>
      <c r="J12" s="220">
        <f t="shared" si="2"/>
        <v>5.797259426343035</v>
      </c>
      <c r="K12" s="220">
        <f t="shared" si="2"/>
        <v>6.5868741703271203</v>
      </c>
      <c r="L12" s="220">
        <f t="shared" si="2"/>
        <v>6.0933334772332355</v>
      </c>
      <c r="M12" s="220">
        <f t="shared" si="2"/>
        <v>5.2698662810149255</v>
      </c>
      <c r="N12" s="220">
        <f t="shared" si="2"/>
        <v>5.9622046904173445</v>
      </c>
      <c r="O12" s="220">
        <f t="shared" si="2"/>
        <v>6.2771296286303233</v>
      </c>
      <c r="P12" s="220">
        <f t="shared" si="2"/>
        <v>9.3495724374125349</v>
      </c>
      <c r="Q12" s="220">
        <f t="shared" si="2"/>
        <v>8.6082001359854079</v>
      </c>
      <c r="R12" s="220">
        <f t="shared" si="2"/>
        <v>5.4149533584438663</v>
      </c>
      <c r="S12" s="220">
        <f>SUM(D12:R12)</f>
        <v>100</v>
      </c>
      <c r="T12" s="29"/>
    </row>
    <row r="13" spans="1:20" ht="16.5" customHeight="1" thickBot="1" x14ac:dyDescent="0.4">
      <c r="A13" s="430"/>
      <c r="B13" s="430"/>
      <c r="C13" s="82"/>
      <c r="D13" s="104"/>
      <c r="E13" s="104"/>
      <c r="F13" s="104"/>
      <c r="G13" s="104"/>
      <c r="H13" s="104"/>
      <c r="I13" s="104"/>
      <c r="J13" s="104"/>
      <c r="K13" s="104"/>
      <c r="L13" s="104"/>
      <c r="M13" s="104"/>
      <c r="N13" s="104"/>
      <c r="O13" s="104"/>
      <c r="P13" s="104"/>
      <c r="Q13" s="17"/>
      <c r="R13" s="17"/>
      <c r="S13" s="17"/>
    </row>
    <row r="14" spans="1:20" ht="16.5" customHeight="1" x14ac:dyDescent="0.35">
      <c r="A14" s="389" t="str">
        <f>'Tabell 2.1'!A24</f>
        <v xml:space="preserve">FO2B  Barnevern </v>
      </c>
      <c r="B14" s="389"/>
      <c r="C14" s="165"/>
      <c r="D14" s="166"/>
      <c r="E14" s="166"/>
      <c r="F14" s="166"/>
      <c r="G14" s="166"/>
      <c r="H14" s="166"/>
      <c r="I14" s="166"/>
      <c r="J14" s="166"/>
      <c r="K14" s="166"/>
      <c r="L14" s="166"/>
      <c r="M14" s="166"/>
      <c r="N14" s="166"/>
      <c r="O14" s="166"/>
      <c r="P14" s="166"/>
      <c r="Q14" s="166"/>
      <c r="R14" s="166"/>
      <c r="S14" s="166"/>
    </row>
    <row r="15" spans="1:20" ht="16.5" customHeight="1" x14ac:dyDescent="0.35">
      <c r="A15" s="421" t="s">
        <v>211</v>
      </c>
      <c r="B15" s="421"/>
      <c r="C15" s="87">
        <v>0.01</v>
      </c>
      <c r="D15" s="365">
        <v>3367</v>
      </c>
      <c r="E15" s="365">
        <v>3124</v>
      </c>
      <c r="F15" s="365">
        <v>2251</v>
      </c>
      <c r="G15" s="365">
        <v>1369</v>
      </c>
      <c r="H15" s="365">
        <v>1741</v>
      </c>
      <c r="I15" s="365">
        <v>1939</v>
      </c>
      <c r="J15" s="365">
        <v>3318</v>
      </c>
      <c r="K15" s="365">
        <v>3111</v>
      </c>
      <c r="L15" s="365">
        <v>2327</v>
      </c>
      <c r="M15" s="365">
        <v>1463</v>
      </c>
      <c r="N15" s="365">
        <v>2010</v>
      </c>
      <c r="O15" s="365">
        <v>2751</v>
      </c>
      <c r="P15" s="365">
        <v>2929</v>
      </c>
      <c r="Q15" s="365">
        <v>3120</v>
      </c>
      <c r="R15" s="365">
        <v>2268</v>
      </c>
      <c r="S15" s="100">
        <f>SUM(D15:R15)</f>
        <v>37088</v>
      </c>
    </row>
    <row r="16" spans="1:20" ht="16.5" customHeight="1" x14ac:dyDescent="0.35">
      <c r="A16" s="421" t="s">
        <v>212</v>
      </c>
      <c r="B16" s="421"/>
      <c r="C16" s="87">
        <v>0.03</v>
      </c>
      <c r="D16" s="365">
        <v>3357</v>
      </c>
      <c r="E16" s="365">
        <v>2843</v>
      </c>
      <c r="F16" s="365">
        <v>2098</v>
      </c>
      <c r="G16" s="365">
        <v>1470</v>
      </c>
      <c r="H16" s="365">
        <v>2227</v>
      </c>
      <c r="I16" s="365">
        <v>2683</v>
      </c>
      <c r="J16" s="365">
        <v>4810</v>
      </c>
      <c r="K16" s="365">
        <v>4679</v>
      </c>
      <c r="L16" s="365">
        <v>3114</v>
      </c>
      <c r="M16" s="365">
        <v>2238</v>
      </c>
      <c r="N16" s="365">
        <v>2955</v>
      </c>
      <c r="O16" s="365">
        <v>4082</v>
      </c>
      <c r="P16" s="365">
        <v>4542</v>
      </c>
      <c r="Q16" s="365">
        <v>4719</v>
      </c>
      <c r="R16" s="365">
        <v>3574</v>
      </c>
      <c r="S16" s="100">
        <f>SUM(D16:R16)</f>
        <v>49391</v>
      </c>
    </row>
    <row r="17" spans="1:19" ht="16.5" customHeight="1" x14ac:dyDescent="0.35">
      <c r="A17" s="421" t="s">
        <v>213</v>
      </c>
      <c r="B17" s="421"/>
      <c r="C17" s="87">
        <v>0.06</v>
      </c>
      <c r="D17" s="365">
        <v>2261</v>
      </c>
      <c r="E17" s="365">
        <v>1831</v>
      </c>
      <c r="F17" s="365">
        <v>1206</v>
      </c>
      <c r="G17" s="365">
        <v>1037</v>
      </c>
      <c r="H17" s="365">
        <v>1780</v>
      </c>
      <c r="I17" s="365">
        <v>2076</v>
      </c>
      <c r="J17" s="365">
        <v>3554</v>
      </c>
      <c r="K17" s="365">
        <v>3489</v>
      </c>
      <c r="L17" s="365">
        <v>2240</v>
      </c>
      <c r="M17" s="365">
        <v>1621</v>
      </c>
      <c r="N17" s="365">
        <v>2322</v>
      </c>
      <c r="O17" s="365">
        <v>3154</v>
      </c>
      <c r="P17" s="365">
        <v>3332</v>
      </c>
      <c r="Q17" s="365">
        <v>3554</v>
      </c>
      <c r="R17" s="365">
        <v>2914</v>
      </c>
      <c r="S17" s="100">
        <f t="shared" ref="S17:S27" si="3">SUM(D17:R17)</f>
        <v>36371</v>
      </c>
    </row>
    <row r="18" spans="1:19" ht="16.5" customHeight="1" x14ac:dyDescent="0.35">
      <c r="A18" s="421" t="s">
        <v>214</v>
      </c>
      <c r="B18" s="421"/>
      <c r="C18" s="87">
        <v>0.24</v>
      </c>
      <c r="D18" s="311">
        <f>D19*D20</f>
        <v>1964.8163953564574</v>
      </c>
      <c r="E18" s="311">
        <f t="shared" ref="E18:R18" si="4">E19*E20</f>
        <v>1327.4628167135279</v>
      </c>
      <c r="F18" s="311">
        <f t="shared" si="4"/>
        <v>976.032809581989</v>
      </c>
      <c r="G18" s="311">
        <f t="shared" si="4"/>
        <v>562.64545341658982</v>
      </c>
      <c r="H18" s="311">
        <f t="shared" si="4"/>
        <v>731.48640862117657</v>
      </c>
      <c r="I18" s="311">
        <f t="shared" si="4"/>
        <v>329.36928294032094</v>
      </c>
      <c r="J18" s="311">
        <f t="shared" si="4"/>
        <v>391.60310510920033</v>
      </c>
      <c r="K18" s="311">
        <f t="shared" si="4"/>
        <v>404.4486309244067</v>
      </c>
      <c r="L18" s="311">
        <f t="shared" si="4"/>
        <v>1493.8223160434261</v>
      </c>
      <c r="M18" s="311">
        <f t="shared" si="4"/>
        <v>1821.567820753022</v>
      </c>
      <c r="N18" s="311">
        <f t="shared" si="4"/>
        <v>2382.7716019137692</v>
      </c>
      <c r="O18" s="311">
        <f t="shared" si="4"/>
        <v>3021.7339013747392</v>
      </c>
      <c r="P18" s="311">
        <f t="shared" si="4"/>
        <v>1217.8640865987238</v>
      </c>
      <c r="Q18" s="311">
        <f t="shared" si="4"/>
        <v>690.74194517433546</v>
      </c>
      <c r="R18" s="311">
        <f t="shared" si="4"/>
        <v>2670.4608933482814</v>
      </c>
      <c r="S18" s="101">
        <f t="shared" si="3"/>
        <v>19986.827467869967</v>
      </c>
    </row>
    <row r="19" spans="1:19" ht="16.5" customHeight="1" x14ac:dyDescent="0.35">
      <c r="A19" s="421" t="s">
        <v>417</v>
      </c>
      <c r="B19" s="421"/>
      <c r="C19" s="86" t="s">
        <v>202</v>
      </c>
      <c r="D19" s="362">
        <v>1818</v>
      </c>
      <c r="E19" s="362">
        <v>1423</v>
      </c>
      <c r="F19" s="362">
        <v>1085</v>
      </c>
      <c r="G19" s="362">
        <v>704</v>
      </c>
      <c r="H19" s="362">
        <v>1000</v>
      </c>
      <c r="I19" s="362">
        <v>731</v>
      </c>
      <c r="J19" s="362">
        <v>1085</v>
      </c>
      <c r="K19" s="362">
        <v>976</v>
      </c>
      <c r="L19" s="362">
        <v>1209</v>
      </c>
      <c r="M19" s="362">
        <v>1014</v>
      </c>
      <c r="N19" s="362">
        <v>1073</v>
      </c>
      <c r="O19" s="362">
        <v>1673</v>
      </c>
      <c r="P19" s="362">
        <v>1509</v>
      </c>
      <c r="Q19" s="362">
        <v>1282</v>
      </c>
      <c r="R19" s="362">
        <v>1475</v>
      </c>
      <c r="S19" s="100">
        <f t="shared" si="3"/>
        <v>18057</v>
      </c>
    </row>
    <row r="20" spans="1:19" ht="16.5" customHeight="1" x14ac:dyDescent="0.35">
      <c r="A20" s="412" t="s">
        <v>418</v>
      </c>
      <c r="B20" s="412"/>
      <c r="C20" s="86" t="s">
        <v>202</v>
      </c>
      <c r="D20" s="312">
        <f>'Tabell 4.2-4.4'!D7</f>
        <v>1.0807570931553672</v>
      </c>
      <c r="E20" s="312">
        <f>'Tabell 4.2-4.4'!E7</f>
        <v>0.9328621340221559</v>
      </c>
      <c r="F20" s="312">
        <f>'Tabell 4.2-4.4'!F7</f>
        <v>0.89956940975298527</v>
      </c>
      <c r="G20" s="312">
        <f>'Tabell 4.2-4.4'!G7</f>
        <v>0.7992122917849287</v>
      </c>
      <c r="H20" s="312">
        <f>'Tabell 4.2-4.4'!H7</f>
        <v>0.73148640862117653</v>
      </c>
      <c r="I20" s="312">
        <f>'Tabell 4.2-4.4'!I7</f>
        <v>0.45057357447376328</v>
      </c>
      <c r="J20" s="312">
        <f>'Tabell 4.2-4.4'!J7</f>
        <v>0.36092452083797266</v>
      </c>
      <c r="K20" s="312">
        <f>'Tabell 4.2-4.4'!K7</f>
        <v>0.41439408906189212</v>
      </c>
      <c r="L20" s="312">
        <f>'Tabell 4.2-4.4'!L7</f>
        <v>1.2355850422195418</v>
      </c>
      <c r="M20" s="312">
        <f>'Tabell 4.2-4.4'!M7</f>
        <v>1.79641796918444</v>
      </c>
      <c r="N20" s="312">
        <f>'Tabell 4.2-4.4'!N7</f>
        <v>2.2206631891088251</v>
      </c>
      <c r="O20" s="312">
        <f>'Tabell 4.2-4.4'!O7</f>
        <v>1.8061768687236934</v>
      </c>
      <c r="P20" s="312">
        <f>'Tabell 4.2-4.4'!P7</f>
        <v>0.8070669891310297</v>
      </c>
      <c r="Q20" s="312">
        <f>'Tabell 4.2-4.4'!Q7</f>
        <v>0.53880026924675151</v>
      </c>
      <c r="R20" s="312">
        <f>'Tabell 4.2-4.4'!R7</f>
        <v>1.8104819615920553</v>
      </c>
      <c r="S20" s="262">
        <v>1</v>
      </c>
    </row>
    <row r="21" spans="1:19" ht="16.5" customHeight="1" x14ac:dyDescent="0.35">
      <c r="A21" s="421" t="s">
        <v>215</v>
      </c>
      <c r="B21" s="421"/>
      <c r="C21" s="87">
        <v>0.08</v>
      </c>
      <c r="D21" s="365">
        <v>130</v>
      </c>
      <c r="E21" s="365">
        <v>71</v>
      </c>
      <c r="F21" s="365">
        <v>55</v>
      </c>
      <c r="G21" s="365">
        <v>33</v>
      </c>
      <c r="H21" s="365">
        <v>37</v>
      </c>
      <c r="I21" s="365">
        <v>23</v>
      </c>
      <c r="J21" s="365">
        <v>51</v>
      </c>
      <c r="K21" s="365">
        <v>41</v>
      </c>
      <c r="L21" s="365">
        <v>83</v>
      </c>
      <c r="M21" s="365">
        <v>57</v>
      </c>
      <c r="N21" s="365">
        <v>109</v>
      </c>
      <c r="O21" s="365">
        <v>128</v>
      </c>
      <c r="P21" s="365">
        <v>47</v>
      </c>
      <c r="Q21" s="365">
        <v>39</v>
      </c>
      <c r="R21" s="365">
        <v>129</v>
      </c>
      <c r="S21" s="103">
        <f t="shared" ref="S21" si="5">SUM(D21:R21)</f>
        <v>1033</v>
      </c>
    </row>
    <row r="22" spans="1:19" ht="16.5" customHeight="1" x14ac:dyDescent="0.35">
      <c r="A22" s="421" t="s">
        <v>216</v>
      </c>
      <c r="B22" s="421"/>
      <c r="C22" s="87">
        <v>0.1</v>
      </c>
      <c r="D22" s="365">
        <v>1070</v>
      </c>
      <c r="E22" s="365">
        <v>1075</v>
      </c>
      <c r="F22" s="365">
        <v>599</v>
      </c>
      <c r="G22" s="365">
        <v>526</v>
      </c>
      <c r="H22" s="365">
        <v>705</v>
      </c>
      <c r="I22" s="365">
        <v>420</v>
      </c>
      <c r="J22" s="365">
        <v>423</v>
      </c>
      <c r="K22" s="365">
        <v>792</v>
      </c>
      <c r="L22" s="365">
        <v>842</v>
      </c>
      <c r="M22" s="365">
        <v>785</v>
      </c>
      <c r="N22" s="365">
        <v>1106</v>
      </c>
      <c r="O22" s="365">
        <v>1272</v>
      </c>
      <c r="P22" s="365">
        <v>718</v>
      </c>
      <c r="Q22" s="365">
        <v>492</v>
      </c>
      <c r="R22" s="365">
        <v>1107</v>
      </c>
      <c r="S22" s="100">
        <f t="shared" si="3"/>
        <v>11932</v>
      </c>
    </row>
    <row r="23" spans="1:19" ht="16.5" customHeight="1" x14ac:dyDescent="0.35">
      <c r="A23" s="421" t="s">
        <v>217</v>
      </c>
      <c r="B23" s="421"/>
      <c r="C23" s="87">
        <v>0.2</v>
      </c>
      <c r="D23" s="362">
        <v>1935</v>
      </c>
      <c r="E23" s="362">
        <v>1366</v>
      </c>
      <c r="F23" s="362">
        <v>785</v>
      </c>
      <c r="G23" s="362">
        <v>413</v>
      </c>
      <c r="H23" s="362">
        <v>605</v>
      </c>
      <c r="I23" s="362">
        <v>375</v>
      </c>
      <c r="J23" s="362">
        <v>404</v>
      </c>
      <c r="K23" s="362">
        <v>516</v>
      </c>
      <c r="L23" s="362">
        <v>1535</v>
      </c>
      <c r="M23" s="362">
        <v>1572</v>
      </c>
      <c r="N23" s="362">
        <v>2504</v>
      </c>
      <c r="O23" s="362">
        <v>3097</v>
      </c>
      <c r="P23" s="362">
        <v>1215</v>
      </c>
      <c r="Q23" s="362">
        <v>659</v>
      </c>
      <c r="R23" s="362">
        <v>2296</v>
      </c>
      <c r="S23" s="100">
        <f t="shared" si="3"/>
        <v>19277</v>
      </c>
    </row>
    <row r="24" spans="1:19" ht="16.5" customHeight="1" x14ac:dyDescent="0.35">
      <c r="A24" s="421" t="s">
        <v>218</v>
      </c>
      <c r="B24" s="421"/>
      <c r="C24" s="87">
        <v>0.14000000000000001</v>
      </c>
      <c r="D24" s="362">
        <v>1572</v>
      </c>
      <c r="E24" s="362">
        <v>1222</v>
      </c>
      <c r="F24" s="362">
        <v>1621</v>
      </c>
      <c r="G24" s="362">
        <v>384</v>
      </c>
      <c r="H24" s="362">
        <v>514</v>
      </c>
      <c r="I24" s="362">
        <v>269</v>
      </c>
      <c r="J24" s="362">
        <v>356</v>
      </c>
      <c r="K24" s="362">
        <v>335</v>
      </c>
      <c r="L24" s="362">
        <v>384</v>
      </c>
      <c r="M24" s="362">
        <v>452</v>
      </c>
      <c r="N24" s="362">
        <v>558</v>
      </c>
      <c r="O24" s="362">
        <v>724</v>
      </c>
      <c r="P24" s="362">
        <v>674</v>
      </c>
      <c r="Q24" s="362">
        <v>408</v>
      </c>
      <c r="R24" s="362">
        <v>461</v>
      </c>
      <c r="S24" s="100">
        <f t="shared" si="3"/>
        <v>9934</v>
      </c>
    </row>
    <row r="25" spans="1:19" ht="16.5" customHeight="1" x14ac:dyDescent="0.35">
      <c r="A25" s="432" t="s">
        <v>219</v>
      </c>
      <c r="B25" s="432"/>
      <c r="C25" s="87">
        <v>0.06</v>
      </c>
      <c r="D25" s="362">
        <v>1761</v>
      </c>
      <c r="E25" s="362">
        <v>1170</v>
      </c>
      <c r="F25" s="362">
        <v>770</v>
      </c>
      <c r="G25" s="362">
        <v>457</v>
      </c>
      <c r="H25" s="362">
        <v>625</v>
      </c>
      <c r="I25" s="362">
        <v>340</v>
      </c>
      <c r="J25" s="362">
        <v>418</v>
      </c>
      <c r="K25" s="362">
        <v>535</v>
      </c>
      <c r="L25" s="362">
        <v>1025</v>
      </c>
      <c r="M25" s="362">
        <v>860</v>
      </c>
      <c r="N25" s="362">
        <v>1597</v>
      </c>
      <c r="O25" s="362">
        <v>1561</v>
      </c>
      <c r="P25" s="362">
        <v>775</v>
      </c>
      <c r="Q25" s="362">
        <v>586</v>
      </c>
      <c r="R25" s="362">
        <v>1714</v>
      </c>
      <c r="S25" s="103">
        <f t="shared" si="3"/>
        <v>14194</v>
      </c>
    </row>
    <row r="26" spans="1:19" ht="16.5" customHeight="1" x14ac:dyDescent="0.35">
      <c r="A26" s="412" t="s">
        <v>220</v>
      </c>
      <c r="B26" s="412"/>
      <c r="C26" s="87">
        <v>0.05</v>
      </c>
      <c r="D26" s="362">
        <v>85</v>
      </c>
      <c r="E26" s="362">
        <v>61</v>
      </c>
      <c r="F26" s="362">
        <v>42</v>
      </c>
      <c r="G26" s="362">
        <v>22</v>
      </c>
      <c r="H26" s="362">
        <v>35</v>
      </c>
      <c r="I26" s="362">
        <v>26</v>
      </c>
      <c r="J26" s="362">
        <v>47</v>
      </c>
      <c r="K26" s="362">
        <v>44</v>
      </c>
      <c r="L26" s="362">
        <v>55</v>
      </c>
      <c r="M26" s="362">
        <v>63</v>
      </c>
      <c r="N26" s="362">
        <v>89</v>
      </c>
      <c r="O26" s="362">
        <v>115</v>
      </c>
      <c r="P26" s="362">
        <v>63</v>
      </c>
      <c r="Q26" s="362">
        <v>53</v>
      </c>
      <c r="R26" s="362">
        <v>116</v>
      </c>
      <c r="S26" s="103">
        <f t="shared" si="3"/>
        <v>916</v>
      </c>
    </row>
    <row r="27" spans="1:19" ht="16.5" customHeight="1" x14ac:dyDescent="0.35">
      <c r="A27" s="432" t="s">
        <v>221</v>
      </c>
      <c r="B27" s="432"/>
      <c r="C27" s="87">
        <v>0.03</v>
      </c>
      <c r="D27" s="361">
        <v>913</v>
      </c>
      <c r="E27" s="361">
        <v>899</v>
      </c>
      <c r="F27" s="361">
        <v>670</v>
      </c>
      <c r="G27" s="361">
        <v>589</v>
      </c>
      <c r="H27" s="361">
        <v>655</v>
      </c>
      <c r="I27" s="361">
        <v>224</v>
      </c>
      <c r="J27" s="361">
        <v>353</v>
      </c>
      <c r="K27" s="361">
        <v>392</v>
      </c>
      <c r="L27" s="361">
        <v>393</v>
      </c>
      <c r="M27" s="361">
        <v>362</v>
      </c>
      <c r="N27" s="361">
        <v>383</v>
      </c>
      <c r="O27" s="361">
        <v>609</v>
      </c>
      <c r="P27" s="361">
        <v>460</v>
      </c>
      <c r="Q27" s="361">
        <v>378</v>
      </c>
      <c r="R27" s="361">
        <v>435</v>
      </c>
      <c r="S27" s="105">
        <f t="shared" si="3"/>
        <v>7715</v>
      </c>
    </row>
    <row r="28" spans="1:19" ht="16.5" customHeight="1" x14ac:dyDescent="0.35">
      <c r="A28" s="433" t="str">
        <f>'Tabell 3.1'!A26</f>
        <v>Kriterienøkkel FO2B</v>
      </c>
      <c r="B28" s="433"/>
      <c r="C28" s="206" t="s">
        <v>202</v>
      </c>
      <c r="D28" s="207">
        <f>(D15/$S$15*$C$15+D16/$S$16*$C$16+D17/$S$17*$C$17+D18/$S$18*$C$18+D21/$S$21*$C$21+D22/$S$22*$C$22+D23/$S$23*$C$23+D24/$S$24*$C$24+D25/$S$25*$C$25+D26/$S$26*$C$26+D27/$S$27*$C$27)*100</f>
        <v>10.716926410163428</v>
      </c>
      <c r="E28" s="207">
        <f t="shared" ref="E28:Q28" si="6">(E15/$S$15*$C$15+E16/$S$16*$C$16+E17/$S$17*$C$17+E18/$S$18*$C$18+E21/$S$21*$C$21+E22/$S$22*$C$22+E23/$S$23*$C$23+E24/$S$24*$C$24+E25/$S$25*$C$25+E26/$S$26*$C$26+E27/$S$27*$C$27)*100</f>
        <v>7.920290508790151</v>
      </c>
      <c r="F28" s="207">
        <f t="shared" si="6"/>
        <v>6.4012402125884549</v>
      </c>
      <c r="G28" s="207">
        <f t="shared" si="6"/>
        <v>3.1812508492928755</v>
      </c>
      <c r="H28" s="207">
        <f t="shared" si="6"/>
        <v>4.2936196508495632</v>
      </c>
      <c r="I28" s="207">
        <f t="shared" si="6"/>
        <v>2.6242507687347452</v>
      </c>
      <c r="J28" s="207">
        <f t="shared" si="6"/>
        <v>3.67899441821173</v>
      </c>
      <c r="K28" s="207">
        <f t="shared" si="6"/>
        <v>4.0368187963063731</v>
      </c>
      <c r="L28" s="207">
        <f t="shared" si="6"/>
        <v>6.7836956286858525</v>
      </c>
      <c r="M28" s="207">
        <f t="shared" si="6"/>
        <v>6.8455912343493432</v>
      </c>
      <c r="N28" s="207">
        <f t="shared" si="6"/>
        <v>9.9431241508110233</v>
      </c>
      <c r="O28" s="207">
        <f t="shared" si="6"/>
        <v>12.286105102111398</v>
      </c>
      <c r="P28" s="207">
        <f t="shared" si="6"/>
        <v>6.3934556480516367</v>
      </c>
      <c r="Q28" s="207">
        <f t="shared" si="6"/>
        <v>4.4435621126815272</v>
      </c>
      <c r="R28" s="207">
        <f>(R15/$S$15*$C$15+R16/$S$16*$C$16+R17/$S$17*$C$17+R18/$S$18*$C$18+R21/$S$21*$C$21+R22/$S$22*$C$22+R23/$S$23*$C$23+R24/$S$24*$C$24+R25/$S$25*$C$25+R26/$S$26*$C$26+R27/$S$27*$C$27)*100</f>
        <v>10.451074508371896</v>
      </c>
      <c r="S28" s="207">
        <f>SUM(D28:R28)</f>
        <v>100</v>
      </c>
    </row>
    <row r="29" spans="1:19" ht="16.5" customHeight="1" x14ac:dyDescent="0.35">
      <c r="A29" s="392"/>
      <c r="B29" s="392"/>
      <c r="C29" s="17"/>
      <c r="D29" s="17"/>
      <c r="E29" s="17"/>
      <c r="F29" s="17"/>
      <c r="G29" s="17"/>
      <c r="H29" s="17"/>
      <c r="I29" s="17"/>
      <c r="J29" s="17"/>
      <c r="K29" s="17"/>
      <c r="L29" s="17"/>
      <c r="M29" s="17"/>
      <c r="N29" s="17"/>
      <c r="O29" s="17"/>
      <c r="P29" s="17"/>
      <c r="Q29" s="17"/>
      <c r="R29" s="17"/>
      <c r="S29" s="17"/>
    </row>
    <row r="30" spans="1:19" ht="16.5" customHeight="1" x14ac:dyDescent="0.35">
      <c r="A30" s="434" t="s">
        <v>266</v>
      </c>
      <c r="B30" s="434"/>
      <c r="C30" s="89">
        <v>0.8</v>
      </c>
      <c r="D30" s="89">
        <f>D28</f>
        <v>10.716926410163428</v>
      </c>
      <c r="E30" s="89">
        <f t="shared" ref="E30:R30" si="7">E28</f>
        <v>7.920290508790151</v>
      </c>
      <c r="F30" s="89">
        <f t="shared" si="7"/>
        <v>6.4012402125884549</v>
      </c>
      <c r="G30" s="89">
        <f t="shared" si="7"/>
        <v>3.1812508492928755</v>
      </c>
      <c r="H30" s="89">
        <f t="shared" si="7"/>
        <v>4.2936196508495632</v>
      </c>
      <c r="I30" s="89">
        <f t="shared" si="7"/>
        <v>2.6242507687347452</v>
      </c>
      <c r="J30" s="89">
        <f t="shared" si="7"/>
        <v>3.67899441821173</v>
      </c>
      <c r="K30" s="89">
        <f t="shared" si="7"/>
        <v>4.0368187963063731</v>
      </c>
      <c r="L30" s="89">
        <f t="shared" si="7"/>
        <v>6.7836956286858525</v>
      </c>
      <c r="M30" s="89">
        <f t="shared" si="7"/>
        <v>6.8455912343493432</v>
      </c>
      <c r="N30" s="89">
        <f t="shared" si="7"/>
        <v>9.9431241508110233</v>
      </c>
      <c r="O30" s="89">
        <f t="shared" si="7"/>
        <v>12.286105102111398</v>
      </c>
      <c r="P30" s="89">
        <f t="shared" si="7"/>
        <v>6.3934556480516367</v>
      </c>
      <c r="Q30" s="89">
        <f t="shared" si="7"/>
        <v>4.4435621126815272</v>
      </c>
      <c r="R30" s="89">
        <f t="shared" si="7"/>
        <v>10.451074508371896</v>
      </c>
      <c r="S30" s="77">
        <f>SUM(D30:R30)</f>
        <v>100</v>
      </c>
    </row>
    <row r="31" spans="1:19" ht="16.5" customHeight="1" x14ac:dyDescent="0.35">
      <c r="A31" s="432" t="s">
        <v>419</v>
      </c>
      <c r="B31" s="432"/>
      <c r="C31" s="89">
        <v>0.2</v>
      </c>
      <c r="D31" s="89">
        <v>10.568127909999999</v>
      </c>
      <c r="E31" s="89">
        <v>7.6400287990000004</v>
      </c>
      <c r="F31" s="89">
        <v>5.8876691269999997</v>
      </c>
      <c r="G31" s="89">
        <v>4.7575350749999998</v>
      </c>
      <c r="H31" s="89">
        <v>3.826521241</v>
      </c>
      <c r="I31" s="89">
        <v>2.340765727</v>
      </c>
      <c r="J31" s="89">
        <v>2.498866526</v>
      </c>
      <c r="K31" s="89">
        <v>2.793381144</v>
      </c>
      <c r="L31" s="89">
        <v>4.6232721950000002</v>
      </c>
      <c r="M31" s="89">
        <v>6.4667088499999998</v>
      </c>
      <c r="N31" s="89">
        <v>9.2706452440000007</v>
      </c>
      <c r="O31" s="89">
        <v>12.02235344</v>
      </c>
      <c r="P31" s="89">
        <v>9.6579933780000005</v>
      </c>
      <c r="Q31" s="89">
        <v>4.8087646140000002</v>
      </c>
      <c r="R31" s="89">
        <v>12.837366729999999</v>
      </c>
      <c r="S31" s="77">
        <f>SUM(D31:R31)</f>
        <v>99.999999999999986</v>
      </c>
    </row>
    <row r="32" spans="1:19" ht="16.5" customHeight="1" thickBot="1" x14ac:dyDescent="0.4">
      <c r="A32" s="416" t="str">
        <f>'Tabell 3.1'!A30</f>
        <v>Fordelingsnøkkel FO2B</v>
      </c>
      <c r="B32" s="416"/>
      <c r="C32" s="208" t="s">
        <v>202</v>
      </c>
      <c r="D32" s="209">
        <f>(D31/$S$31*$C$31+D30/$S$30*$C$30)*100</f>
        <v>10.687166710130743</v>
      </c>
      <c r="E32" s="209">
        <f>(E31/$S$31*$C$31+E30/$S$30*$C$30)*100</f>
        <v>7.8642381668321217</v>
      </c>
      <c r="F32" s="209">
        <f t="shared" ref="F32:R32" si="8">(F31/$S$31*$C$31+F30/$S$30*$C$30)*100</f>
        <v>6.2985259954707651</v>
      </c>
      <c r="G32" s="209">
        <f t="shared" si="8"/>
        <v>3.4965076944343005</v>
      </c>
      <c r="H32" s="209">
        <f t="shared" si="8"/>
        <v>4.2001999688796507</v>
      </c>
      <c r="I32" s="209">
        <f t="shared" si="8"/>
        <v>2.5675537603877965</v>
      </c>
      <c r="J32" s="209">
        <f t="shared" si="8"/>
        <v>3.4429688397693843</v>
      </c>
      <c r="K32" s="209">
        <f t="shared" si="8"/>
        <v>3.7881312658450987</v>
      </c>
      <c r="L32" s="209">
        <f t="shared" si="8"/>
        <v>6.3516109419486817</v>
      </c>
      <c r="M32" s="209">
        <f t="shared" si="8"/>
        <v>6.7698147574794749</v>
      </c>
      <c r="N32" s="209">
        <f t="shared" si="8"/>
        <v>9.8086283694488205</v>
      </c>
      <c r="O32" s="209">
        <f t="shared" si="8"/>
        <v>12.233354769689118</v>
      </c>
      <c r="P32" s="209">
        <f t="shared" si="8"/>
        <v>7.0463631940413105</v>
      </c>
      <c r="Q32" s="209">
        <f t="shared" si="8"/>
        <v>4.5166026129452224</v>
      </c>
      <c r="R32" s="209">
        <f t="shared" si="8"/>
        <v>10.928332952697518</v>
      </c>
      <c r="S32" s="209">
        <f>SUM(D32:R32)</f>
        <v>99.999999999999986</v>
      </c>
    </row>
    <row r="33" spans="1:20" ht="16.5" customHeight="1" thickBot="1" x14ac:dyDescent="0.4">
      <c r="A33" s="435"/>
      <c r="B33" s="435"/>
      <c r="C33" s="109"/>
      <c r="D33" s="26"/>
      <c r="E33" s="26"/>
      <c r="F33" s="26"/>
      <c r="G33" s="26"/>
      <c r="H33" s="26"/>
      <c r="I33" s="26"/>
      <c r="J33" s="26"/>
      <c r="K33" s="26"/>
      <c r="L33" s="26"/>
      <c r="M33" s="26"/>
      <c r="N33" s="26"/>
      <c r="O33" s="26"/>
      <c r="P33" s="26"/>
      <c r="Q33" s="26"/>
      <c r="R33" s="26"/>
      <c r="S33" s="26"/>
    </row>
    <row r="34" spans="1:20" ht="16.5" customHeight="1" x14ac:dyDescent="0.35">
      <c r="A34" s="389" t="str">
        <f>'Tabell 2.1'!A30</f>
        <v>FO2C Aktivitetstilbud for barn og unge, helsestasjon og skolehelsetjeneste</v>
      </c>
      <c r="B34" s="389"/>
      <c r="C34" s="165"/>
      <c r="D34" s="166"/>
      <c r="E34" s="166"/>
      <c r="F34" s="166"/>
      <c r="G34" s="166"/>
      <c r="H34" s="166"/>
      <c r="I34" s="166"/>
      <c r="J34" s="166"/>
      <c r="K34" s="166"/>
      <c r="L34" s="166"/>
      <c r="M34" s="166"/>
      <c r="N34" s="166"/>
      <c r="O34" s="166"/>
      <c r="P34" s="166"/>
      <c r="Q34" s="166"/>
      <c r="R34" s="166"/>
      <c r="S34" s="166"/>
    </row>
    <row r="35" spans="1:20" ht="16.5" customHeight="1" x14ac:dyDescent="0.35">
      <c r="A35" s="421" t="s">
        <v>420</v>
      </c>
      <c r="B35" s="421"/>
      <c r="C35" s="87">
        <v>0.28000000000000003</v>
      </c>
      <c r="D35" s="362">
        <v>1044</v>
      </c>
      <c r="E35" s="362">
        <v>1088</v>
      </c>
      <c r="F35" s="362">
        <v>821</v>
      </c>
      <c r="G35" s="362">
        <v>534</v>
      </c>
      <c r="H35" s="362">
        <v>644</v>
      </c>
      <c r="I35" s="362">
        <v>427</v>
      </c>
      <c r="J35" s="362">
        <v>614</v>
      </c>
      <c r="K35" s="362">
        <v>586</v>
      </c>
      <c r="L35" s="362">
        <v>574</v>
      </c>
      <c r="M35" s="362">
        <v>296</v>
      </c>
      <c r="N35" s="362">
        <v>342</v>
      </c>
      <c r="O35" s="362">
        <v>560</v>
      </c>
      <c r="P35" s="362">
        <v>567</v>
      </c>
      <c r="Q35" s="362">
        <v>584</v>
      </c>
      <c r="R35" s="362">
        <v>432</v>
      </c>
      <c r="S35" s="310">
        <f>SUM(D35:R35)</f>
        <v>9113</v>
      </c>
    </row>
    <row r="36" spans="1:20" ht="16.5" customHeight="1" x14ac:dyDescent="0.35">
      <c r="A36" s="421" t="s">
        <v>224</v>
      </c>
      <c r="B36" s="421"/>
      <c r="C36" s="87">
        <v>0.12</v>
      </c>
      <c r="D36" s="365">
        <v>3367</v>
      </c>
      <c r="E36" s="365">
        <v>3124</v>
      </c>
      <c r="F36" s="365">
        <v>2251</v>
      </c>
      <c r="G36" s="365">
        <v>1369</v>
      </c>
      <c r="H36" s="365">
        <v>1741</v>
      </c>
      <c r="I36" s="365">
        <v>1939</v>
      </c>
      <c r="J36" s="365">
        <v>3318</v>
      </c>
      <c r="K36" s="365">
        <v>3111</v>
      </c>
      <c r="L36" s="365">
        <v>2327</v>
      </c>
      <c r="M36" s="365">
        <v>1463</v>
      </c>
      <c r="N36" s="365">
        <v>2010</v>
      </c>
      <c r="O36" s="365">
        <v>2751</v>
      </c>
      <c r="P36" s="365">
        <v>2929</v>
      </c>
      <c r="Q36" s="365">
        <v>3120</v>
      </c>
      <c r="R36" s="365">
        <v>2268</v>
      </c>
      <c r="S36" s="310">
        <f t="shared" ref="S36:S42" si="9">SUM(D36:R36)</f>
        <v>37088</v>
      </c>
    </row>
    <row r="37" spans="1:20" ht="16.5" customHeight="1" x14ac:dyDescent="0.35">
      <c r="A37" s="421" t="s">
        <v>225</v>
      </c>
      <c r="B37" s="421"/>
      <c r="C37" s="87">
        <v>0.16</v>
      </c>
      <c r="D37" s="365">
        <v>3357</v>
      </c>
      <c r="E37" s="365">
        <v>2843</v>
      </c>
      <c r="F37" s="365">
        <v>2098</v>
      </c>
      <c r="G37" s="365">
        <v>1470</v>
      </c>
      <c r="H37" s="365">
        <v>2227</v>
      </c>
      <c r="I37" s="365">
        <v>2683</v>
      </c>
      <c r="J37" s="365">
        <v>4810</v>
      </c>
      <c r="K37" s="365">
        <v>4679</v>
      </c>
      <c r="L37" s="365">
        <v>3114</v>
      </c>
      <c r="M37" s="365">
        <v>2238</v>
      </c>
      <c r="N37" s="365">
        <v>2955</v>
      </c>
      <c r="O37" s="365">
        <v>4082</v>
      </c>
      <c r="P37" s="365">
        <v>4542</v>
      </c>
      <c r="Q37" s="365">
        <v>4719</v>
      </c>
      <c r="R37" s="365">
        <v>3574</v>
      </c>
      <c r="S37" s="310">
        <f t="shared" si="9"/>
        <v>49391</v>
      </c>
    </row>
    <row r="38" spans="1:20" ht="16.5" customHeight="1" x14ac:dyDescent="0.35">
      <c r="A38" s="421" t="s">
        <v>226</v>
      </c>
      <c r="B38" s="421"/>
      <c r="C38" s="87">
        <v>0.28999999999999998</v>
      </c>
      <c r="D38" s="365">
        <v>2261</v>
      </c>
      <c r="E38" s="365">
        <v>1831</v>
      </c>
      <c r="F38" s="365">
        <v>1206</v>
      </c>
      <c r="G38" s="365">
        <v>1037</v>
      </c>
      <c r="H38" s="365">
        <v>1780</v>
      </c>
      <c r="I38" s="365">
        <v>2076</v>
      </c>
      <c r="J38" s="365">
        <v>3554</v>
      </c>
      <c r="K38" s="365">
        <v>3489</v>
      </c>
      <c r="L38" s="365">
        <v>2240</v>
      </c>
      <c r="M38" s="365">
        <v>1621</v>
      </c>
      <c r="N38" s="365">
        <v>2322</v>
      </c>
      <c r="O38" s="365">
        <v>3154</v>
      </c>
      <c r="P38" s="365">
        <v>3332</v>
      </c>
      <c r="Q38" s="365">
        <v>3554</v>
      </c>
      <c r="R38" s="365">
        <v>2914</v>
      </c>
      <c r="S38" s="310">
        <f t="shared" si="9"/>
        <v>36371</v>
      </c>
    </row>
    <row r="39" spans="1:20" ht="16.5" customHeight="1" x14ac:dyDescent="0.35">
      <c r="A39" s="421" t="s">
        <v>227</v>
      </c>
      <c r="B39" s="421"/>
      <c r="C39" s="87">
        <v>0.06</v>
      </c>
      <c r="D39" s="311">
        <f>D40*D41</f>
        <v>1964.8163953564574</v>
      </c>
      <c r="E39" s="311">
        <f t="shared" ref="E39:R39" si="10">E40*E41</f>
        <v>1327.4628167135279</v>
      </c>
      <c r="F39" s="311">
        <f t="shared" si="10"/>
        <v>976.032809581989</v>
      </c>
      <c r="G39" s="311">
        <f t="shared" si="10"/>
        <v>562.64545341658982</v>
      </c>
      <c r="H39" s="311">
        <f t="shared" si="10"/>
        <v>731.48640862117657</v>
      </c>
      <c r="I39" s="311">
        <f t="shared" si="10"/>
        <v>329.36928294032094</v>
      </c>
      <c r="J39" s="311">
        <f t="shared" si="10"/>
        <v>391.60310510920033</v>
      </c>
      <c r="K39" s="311">
        <f t="shared" si="10"/>
        <v>404.4486309244067</v>
      </c>
      <c r="L39" s="311">
        <f t="shared" si="10"/>
        <v>1493.8223160434261</v>
      </c>
      <c r="M39" s="311">
        <f t="shared" si="10"/>
        <v>1821.567820753022</v>
      </c>
      <c r="N39" s="311">
        <f t="shared" si="10"/>
        <v>2382.7716019137692</v>
      </c>
      <c r="O39" s="311">
        <f t="shared" si="10"/>
        <v>3021.7339013747392</v>
      </c>
      <c r="P39" s="311">
        <f t="shared" si="10"/>
        <v>1217.8640865987238</v>
      </c>
      <c r="Q39" s="311">
        <f t="shared" si="10"/>
        <v>690.74194517433546</v>
      </c>
      <c r="R39" s="311">
        <f t="shared" si="10"/>
        <v>2670.4608933482814</v>
      </c>
      <c r="S39" s="108">
        <f t="shared" si="9"/>
        <v>19986.827467869967</v>
      </c>
    </row>
    <row r="40" spans="1:20" ht="16.5" customHeight="1" x14ac:dyDescent="0.35">
      <c r="A40" s="421" t="s">
        <v>421</v>
      </c>
      <c r="B40" s="421"/>
      <c r="C40" s="86" t="s">
        <v>202</v>
      </c>
      <c r="D40" s="362">
        <v>1818</v>
      </c>
      <c r="E40" s="362">
        <v>1423</v>
      </c>
      <c r="F40" s="362">
        <v>1085</v>
      </c>
      <c r="G40" s="362">
        <v>704</v>
      </c>
      <c r="H40" s="362">
        <v>1000</v>
      </c>
      <c r="I40" s="362">
        <v>731</v>
      </c>
      <c r="J40" s="362">
        <v>1085</v>
      </c>
      <c r="K40" s="362">
        <v>976</v>
      </c>
      <c r="L40" s="362">
        <v>1209</v>
      </c>
      <c r="M40" s="362">
        <v>1014</v>
      </c>
      <c r="N40" s="362">
        <v>1073</v>
      </c>
      <c r="O40" s="362">
        <v>1673</v>
      </c>
      <c r="P40" s="362">
        <v>1509</v>
      </c>
      <c r="Q40" s="362">
        <v>1282</v>
      </c>
      <c r="R40" s="362">
        <v>1475</v>
      </c>
      <c r="S40" s="310">
        <f t="shared" si="9"/>
        <v>18057</v>
      </c>
    </row>
    <row r="41" spans="1:20" ht="16.5" customHeight="1" x14ac:dyDescent="0.35">
      <c r="A41" s="412" t="s">
        <v>422</v>
      </c>
      <c r="B41" s="412"/>
      <c r="C41" s="86" t="s">
        <v>202</v>
      </c>
      <c r="D41" s="312">
        <f>'Tabell 4.2-4.4'!D7</f>
        <v>1.0807570931553672</v>
      </c>
      <c r="E41" s="312">
        <f>'Tabell 4.2-4.4'!E7</f>
        <v>0.9328621340221559</v>
      </c>
      <c r="F41" s="312">
        <f>'Tabell 4.2-4.4'!F7</f>
        <v>0.89956940975298527</v>
      </c>
      <c r="G41" s="312">
        <f>'Tabell 4.2-4.4'!G7</f>
        <v>0.7992122917849287</v>
      </c>
      <c r="H41" s="312">
        <f>'Tabell 4.2-4.4'!H7</f>
        <v>0.73148640862117653</v>
      </c>
      <c r="I41" s="312">
        <f>'Tabell 4.2-4.4'!I7</f>
        <v>0.45057357447376328</v>
      </c>
      <c r="J41" s="312">
        <f>'Tabell 4.2-4.4'!J7</f>
        <v>0.36092452083797266</v>
      </c>
      <c r="K41" s="312">
        <f>'Tabell 4.2-4.4'!K7</f>
        <v>0.41439408906189212</v>
      </c>
      <c r="L41" s="312">
        <f>'Tabell 4.2-4.4'!L7</f>
        <v>1.2355850422195418</v>
      </c>
      <c r="M41" s="312">
        <f>'Tabell 4.2-4.4'!M7</f>
        <v>1.79641796918444</v>
      </c>
      <c r="N41" s="312">
        <f>'Tabell 4.2-4.4'!N7</f>
        <v>2.2206631891088251</v>
      </c>
      <c r="O41" s="312">
        <f>'Tabell 4.2-4.4'!O7</f>
        <v>1.8061768687236934</v>
      </c>
      <c r="P41" s="312">
        <f>'Tabell 4.2-4.4'!P7</f>
        <v>0.8070669891310297</v>
      </c>
      <c r="Q41" s="312">
        <f>'Tabell 4.2-4.4'!Q7</f>
        <v>0.53880026924675151</v>
      </c>
      <c r="R41" s="312">
        <f>'Tabell 4.2-4.4'!R7</f>
        <v>1.8104819615920553</v>
      </c>
      <c r="S41" s="106">
        <v>1</v>
      </c>
    </row>
    <row r="42" spans="1:20" ht="16.5" customHeight="1" x14ac:dyDescent="0.35">
      <c r="A42" s="421" t="s">
        <v>216</v>
      </c>
      <c r="B42" s="421"/>
      <c r="C42" s="87">
        <v>0.04</v>
      </c>
      <c r="D42" s="362">
        <v>1070</v>
      </c>
      <c r="E42" s="362">
        <v>1075</v>
      </c>
      <c r="F42" s="362">
        <v>599</v>
      </c>
      <c r="G42" s="362">
        <v>526</v>
      </c>
      <c r="H42" s="362">
        <v>705</v>
      </c>
      <c r="I42" s="362">
        <v>420</v>
      </c>
      <c r="J42" s="362">
        <v>423</v>
      </c>
      <c r="K42" s="362">
        <v>792</v>
      </c>
      <c r="L42" s="362">
        <v>842</v>
      </c>
      <c r="M42" s="362">
        <v>785</v>
      </c>
      <c r="N42" s="362">
        <v>1106</v>
      </c>
      <c r="O42" s="362">
        <v>1272</v>
      </c>
      <c r="P42" s="362">
        <v>718</v>
      </c>
      <c r="Q42" s="362">
        <v>492</v>
      </c>
      <c r="R42" s="362">
        <v>1107</v>
      </c>
      <c r="S42" s="310">
        <f t="shared" si="9"/>
        <v>11932</v>
      </c>
    </row>
    <row r="43" spans="1:20" ht="16.5" customHeight="1" x14ac:dyDescent="0.35">
      <c r="A43" s="432" t="s">
        <v>228</v>
      </c>
      <c r="B43" s="432"/>
      <c r="C43" s="86">
        <v>0.02</v>
      </c>
      <c r="D43" s="362">
        <v>1761</v>
      </c>
      <c r="E43" s="362">
        <v>1170</v>
      </c>
      <c r="F43" s="362">
        <v>770</v>
      </c>
      <c r="G43" s="362">
        <v>457</v>
      </c>
      <c r="H43" s="362">
        <v>625</v>
      </c>
      <c r="I43" s="362">
        <v>340</v>
      </c>
      <c r="J43" s="362">
        <v>418</v>
      </c>
      <c r="K43" s="362">
        <v>535</v>
      </c>
      <c r="L43" s="362">
        <v>1025</v>
      </c>
      <c r="M43" s="362">
        <v>860</v>
      </c>
      <c r="N43" s="362">
        <v>1597</v>
      </c>
      <c r="O43" s="362">
        <v>1561</v>
      </c>
      <c r="P43" s="362">
        <v>775</v>
      </c>
      <c r="Q43" s="362">
        <v>586</v>
      </c>
      <c r="R43" s="362">
        <v>1714</v>
      </c>
      <c r="S43" s="103">
        <f>SUM(D43:R43)</f>
        <v>14194</v>
      </c>
    </row>
    <row r="44" spans="1:20" ht="16.5" customHeight="1" x14ac:dyDescent="0.35">
      <c r="A44" s="412" t="s">
        <v>229</v>
      </c>
      <c r="B44" s="412"/>
      <c r="C44" s="86">
        <v>0.03</v>
      </c>
      <c r="D44" s="361">
        <v>85</v>
      </c>
      <c r="E44" s="361">
        <v>61</v>
      </c>
      <c r="F44" s="361">
        <v>42</v>
      </c>
      <c r="G44" s="361">
        <v>22</v>
      </c>
      <c r="H44" s="361">
        <v>35</v>
      </c>
      <c r="I44" s="361">
        <v>26</v>
      </c>
      <c r="J44" s="361">
        <v>47</v>
      </c>
      <c r="K44" s="361">
        <v>44</v>
      </c>
      <c r="L44" s="361">
        <v>55</v>
      </c>
      <c r="M44" s="361">
        <v>63</v>
      </c>
      <c r="N44" s="361">
        <v>89</v>
      </c>
      <c r="O44" s="361">
        <v>115</v>
      </c>
      <c r="P44" s="361">
        <v>63</v>
      </c>
      <c r="Q44" s="361">
        <v>53</v>
      </c>
      <c r="R44" s="361">
        <v>116</v>
      </c>
      <c r="S44" s="105">
        <f>SUM(D44:R44)</f>
        <v>916</v>
      </c>
    </row>
    <row r="45" spans="1:20" ht="16.5" customHeight="1" thickBot="1" x14ac:dyDescent="0.4">
      <c r="A45" s="416" t="str">
        <f>'Tabell 3.1'!A41</f>
        <v>Fordelingsnøkkel FO2C</v>
      </c>
      <c r="B45" s="416"/>
      <c r="C45" s="208" t="s">
        <v>202</v>
      </c>
      <c r="D45" s="209">
        <f>(D35/$S$35*$C$35+D36/$S$36*$C$36+D37/$S$37*$C$37+D38/$S$38*$C$38+D39/$S$39*$C$39+D42/$S$42*$C$42+D43/$S$43*$C$43+D44/$S$44*$C$44)*100</f>
        <v>8.6624521998139201</v>
      </c>
      <c r="E45" s="209">
        <f t="shared" ref="E45:R45" si="11">(E35/$S$35*$C$35+E36/$S$36*$C$36+E37/$S$37*$C$37+E38/$S$38*$C$38+E39/$S$39*$C$39+E42/$S$42*$C$42+E43/$S$43*$C$43+E44/$S$44*$C$44)*100</f>
        <v>7.8581230626244958</v>
      </c>
      <c r="F45" s="209">
        <f t="shared" si="11"/>
        <v>5.6319588153532694</v>
      </c>
      <c r="G45" s="209">
        <f t="shared" si="11"/>
        <v>3.8684029464977199</v>
      </c>
      <c r="H45" s="209">
        <f t="shared" si="11"/>
        <v>5.3413342046610701</v>
      </c>
      <c r="I45" s="209">
        <f t="shared" si="11"/>
        <v>4.8364998176554108</v>
      </c>
      <c r="J45" s="209">
        <f t="shared" si="11"/>
        <v>7.8242004588047696</v>
      </c>
      <c r="K45" s="209">
        <f t="shared" si="11"/>
        <v>7.7111474678040803</v>
      </c>
      <c r="L45" s="209">
        <f t="shared" si="11"/>
        <v>6.3666179210012688</v>
      </c>
      <c r="M45" s="209">
        <f t="shared" si="11"/>
        <v>4.5378050364916866</v>
      </c>
      <c r="N45" s="209">
        <f t="shared" si="11"/>
        <v>6.1124108282804226</v>
      </c>
      <c r="O45" s="209">
        <f t="shared" si="11"/>
        <v>8.3779936764171605</v>
      </c>
      <c r="P45" s="209">
        <f t="shared" si="11"/>
        <v>7.7397420521517351</v>
      </c>
      <c r="Q45" s="209">
        <f t="shared" si="11"/>
        <v>7.7947360458882855</v>
      </c>
      <c r="R45" s="209">
        <f t="shared" si="11"/>
        <v>7.3365754665546987</v>
      </c>
      <c r="S45" s="209">
        <f>SUM(D45:R45)</f>
        <v>100</v>
      </c>
    </row>
    <row r="46" spans="1:20" ht="16.5" customHeight="1" thickBot="1" x14ac:dyDescent="0.4">
      <c r="A46" s="388"/>
      <c r="B46" s="388"/>
      <c r="C46" s="78"/>
      <c r="D46" s="17"/>
      <c r="E46" s="17"/>
      <c r="F46" s="17"/>
      <c r="G46" s="17"/>
      <c r="H46" s="17"/>
      <c r="I46" s="17"/>
      <c r="J46" s="17"/>
      <c r="K46" s="17"/>
      <c r="L46" s="17"/>
      <c r="M46" s="17"/>
      <c r="N46" s="17"/>
      <c r="O46" s="17"/>
      <c r="P46" s="17"/>
      <c r="Q46" s="17"/>
      <c r="R46" s="17"/>
      <c r="S46" s="17"/>
    </row>
    <row r="47" spans="1:20" ht="16.5" customHeight="1" x14ac:dyDescent="0.35">
      <c r="A47" s="418" t="str">
        <f>'Tabell 2.1'!A36</f>
        <v>FO3 Helse og omsorg</v>
      </c>
      <c r="B47" s="418"/>
      <c r="C47" s="210"/>
      <c r="D47" s="211"/>
      <c r="E47" s="211"/>
      <c r="F47" s="211"/>
      <c r="G47" s="211"/>
      <c r="H47" s="211"/>
      <c r="I47" s="211"/>
      <c r="J47" s="211"/>
      <c r="K47" s="211"/>
      <c r="L47" s="211"/>
      <c r="M47" s="211"/>
      <c r="N47" s="211"/>
      <c r="O47" s="211"/>
      <c r="P47" s="211"/>
      <c r="Q47" s="211"/>
      <c r="R47" s="211"/>
      <c r="S47" s="211"/>
    </row>
    <row r="48" spans="1:20" ht="16.5" customHeight="1" x14ac:dyDescent="0.35">
      <c r="A48" s="412" t="s">
        <v>231</v>
      </c>
      <c r="B48" s="412"/>
      <c r="C48" s="88">
        <v>4.9000000000000002E-2</v>
      </c>
      <c r="D48" s="362">
        <v>228</v>
      </c>
      <c r="E48" s="362">
        <v>154</v>
      </c>
      <c r="F48" s="362">
        <v>123</v>
      </c>
      <c r="G48" s="362">
        <v>84</v>
      </c>
      <c r="H48" s="362">
        <v>111</v>
      </c>
      <c r="I48" s="362">
        <v>122</v>
      </c>
      <c r="J48" s="362">
        <v>211</v>
      </c>
      <c r="K48" s="362">
        <v>233</v>
      </c>
      <c r="L48" s="362">
        <v>214</v>
      </c>
      <c r="M48" s="362">
        <v>172</v>
      </c>
      <c r="N48" s="362">
        <v>276</v>
      </c>
      <c r="O48" s="362">
        <v>383</v>
      </c>
      <c r="P48" s="362">
        <v>260</v>
      </c>
      <c r="Q48" s="362">
        <v>285</v>
      </c>
      <c r="R48" s="362">
        <v>316</v>
      </c>
      <c r="S48" s="310">
        <f>SUM(D48:R48)</f>
        <v>3172</v>
      </c>
      <c r="T48" s="83"/>
    </row>
    <row r="49" spans="1:19" ht="16.5" customHeight="1" x14ac:dyDescent="0.35">
      <c r="A49" s="412" t="s">
        <v>232</v>
      </c>
      <c r="B49" s="412"/>
      <c r="C49" s="86">
        <v>0.121</v>
      </c>
      <c r="D49" s="362">
        <v>2444</v>
      </c>
      <c r="E49" s="362">
        <v>1958</v>
      </c>
      <c r="F49" s="362">
        <v>1612</v>
      </c>
      <c r="G49" s="362">
        <v>1176</v>
      </c>
      <c r="H49" s="362">
        <v>1639</v>
      </c>
      <c r="I49" s="362">
        <v>694</v>
      </c>
      <c r="J49" s="362">
        <v>914</v>
      </c>
      <c r="K49" s="362">
        <v>1194</v>
      </c>
      <c r="L49" s="362">
        <v>1091</v>
      </c>
      <c r="M49" s="362">
        <v>1514</v>
      </c>
      <c r="N49" s="362">
        <v>1426</v>
      </c>
      <c r="O49" s="362">
        <v>2222</v>
      </c>
      <c r="P49" s="362">
        <v>1690</v>
      </c>
      <c r="Q49" s="362">
        <v>1516</v>
      </c>
      <c r="R49" s="362">
        <v>1524</v>
      </c>
      <c r="S49" s="310">
        <f>SUM(D49:R49)</f>
        <v>22614</v>
      </c>
    </row>
    <row r="50" spans="1:19" ht="16.5" customHeight="1" x14ac:dyDescent="0.35">
      <c r="A50" s="412" t="s">
        <v>233</v>
      </c>
      <c r="B50" s="412"/>
      <c r="C50" s="86">
        <v>4.4999999999999998E-2</v>
      </c>
      <c r="D50" s="362">
        <v>131</v>
      </c>
      <c r="E50" s="362">
        <v>77</v>
      </c>
      <c r="F50" s="362">
        <v>65</v>
      </c>
      <c r="G50" s="362">
        <v>30</v>
      </c>
      <c r="H50" s="362">
        <v>78</v>
      </c>
      <c r="I50" s="362">
        <v>61</v>
      </c>
      <c r="J50" s="362">
        <v>91</v>
      </c>
      <c r="K50" s="362">
        <v>82</v>
      </c>
      <c r="L50" s="362">
        <v>111</v>
      </c>
      <c r="M50" s="362">
        <v>124</v>
      </c>
      <c r="N50" s="362">
        <v>178</v>
      </c>
      <c r="O50" s="362">
        <v>243</v>
      </c>
      <c r="P50" s="362">
        <v>122</v>
      </c>
      <c r="Q50" s="362">
        <v>132</v>
      </c>
      <c r="R50" s="362">
        <v>229</v>
      </c>
      <c r="S50" s="310">
        <f>SUM(D50:R50)</f>
        <v>1754</v>
      </c>
    </row>
    <row r="51" spans="1:19" ht="16.5" customHeight="1" x14ac:dyDescent="0.35">
      <c r="A51" s="412" t="s">
        <v>234</v>
      </c>
      <c r="B51" s="412"/>
      <c r="C51" s="86">
        <v>2.5000000000000001E-2</v>
      </c>
      <c r="D51" s="311">
        <f>D52*D53</f>
        <v>13489.026314864412</v>
      </c>
      <c r="E51" s="311">
        <f t="shared" ref="E51:R51" si="12">E52*E53</f>
        <v>11859.063651215203</v>
      </c>
      <c r="F51" s="311">
        <f t="shared" si="12"/>
        <v>9624.6218153205955</v>
      </c>
      <c r="G51" s="311">
        <f t="shared" si="12"/>
        <v>6188.4955994056236</v>
      </c>
      <c r="H51" s="311">
        <f t="shared" si="12"/>
        <v>9934.6015066792625</v>
      </c>
      <c r="I51" s="311">
        <f t="shared" si="12"/>
        <v>5487.467530099264</v>
      </c>
      <c r="J51" s="311">
        <f t="shared" si="12"/>
        <v>6638.7179093839768</v>
      </c>
      <c r="K51" s="311">
        <f t="shared" si="12"/>
        <v>7475.3468865952045</v>
      </c>
      <c r="L51" s="311">
        <f t="shared" si="12"/>
        <v>6930.7041438811666</v>
      </c>
      <c r="M51" s="311">
        <f t="shared" si="12"/>
        <v>9246.6913891919103</v>
      </c>
      <c r="N51" s="311">
        <f t="shared" si="12"/>
        <v>8249.4833096193761</v>
      </c>
      <c r="O51" s="311">
        <f t="shared" si="12"/>
        <v>11387.832003258127</v>
      </c>
      <c r="P51" s="311">
        <f t="shared" si="12"/>
        <v>11201.662241827727</v>
      </c>
      <c r="Q51" s="311">
        <f t="shared" si="12"/>
        <v>8817.540240311082</v>
      </c>
      <c r="R51" s="311">
        <f t="shared" si="12"/>
        <v>7689.4818481929988</v>
      </c>
      <c r="S51" s="108">
        <f>SUM(D51:R51)</f>
        <v>134220.73638984593</v>
      </c>
    </row>
    <row r="52" spans="1:19" ht="16.5" customHeight="1" x14ac:dyDescent="0.35">
      <c r="A52" s="412" t="s">
        <v>423</v>
      </c>
      <c r="B52" s="412"/>
      <c r="C52" s="86" t="s">
        <v>202</v>
      </c>
      <c r="D52" s="362">
        <v>9815</v>
      </c>
      <c r="E52" s="362">
        <v>8685</v>
      </c>
      <c r="F52" s="362">
        <v>6269</v>
      </c>
      <c r="G52" s="362">
        <v>5821</v>
      </c>
      <c r="H52" s="362">
        <v>11164</v>
      </c>
      <c r="I52" s="362">
        <v>7208</v>
      </c>
      <c r="J52" s="362">
        <v>10290</v>
      </c>
      <c r="K52" s="362">
        <v>10783</v>
      </c>
      <c r="L52" s="362">
        <v>6356</v>
      </c>
      <c r="M52" s="362">
        <v>6132</v>
      </c>
      <c r="N52" s="362">
        <v>7220</v>
      </c>
      <c r="O52" s="362">
        <v>9919</v>
      </c>
      <c r="P52" s="362">
        <v>11039</v>
      </c>
      <c r="Q52" s="362">
        <v>11598</v>
      </c>
      <c r="R52" s="362">
        <v>8315</v>
      </c>
      <c r="S52" s="310">
        <f t="shared" ref="S52:S55" si="13">SUM(D52:R52)</f>
        <v>130614</v>
      </c>
    </row>
    <row r="53" spans="1:19" ht="16.5" customHeight="1" x14ac:dyDescent="0.35">
      <c r="A53" s="412" t="s">
        <v>424</v>
      </c>
      <c r="B53" s="412"/>
      <c r="C53" s="86" t="s">
        <v>202</v>
      </c>
      <c r="D53" s="89">
        <f>'Tabell 4.2-4.4'!D30</f>
        <v>1.3743276938221509</v>
      </c>
      <c r="E53" s="89">
        <f>'Tabell 4.2-4.4'!E30</f>
        <v>1.3654650145325506</v>
      </c>
      <c r="F53" s="89">
        <f>'Tabell 4.2-4.4'!F30</f>
        <v>1.5352722627724671</v>
      </c>
      <c r="G53" s="89">
        <f>'Tabell 4.2-4.4'!G30</f>
        <v>1.0631327262335721</v>
      </c>
      <c r="H53" s="89">
        <f>'Tabell 4.2-4.4'!H30</f>
        <v>0.88987831482257818</v>
      </c>
      <c r="I53" s="89">
        <f>'Tabell 4.2-4.4'!I30</f>
        <v>0.76130237653985344</v>
      </c>
      <c r="J53" s="89">
        <f>'Tabell 4.2-4.4'!J30</f>
        <v>0.64516209031914251</v>
      </c>
      <c r="K53" s="89">
        <f>'Tabell 4.2-4.4'!K30</f>
        <v>0.69325298030188298</v>
      </c>
      <c r="L53" s="89">
        <f>'Tabell 4.2-4.4'!L30</f>
        <v>1.0904191541663257</v>
      </c>
      <c r="M53" s="89">
        <f>'Tabell 4.2-4.4'!M30</f>
        <v>1.5079405396594765</v>
      </c>
      <c r="N53" s="89">
        <f>'Tabell 4.2-4.4'!N30</f>
        <v>1.1425877160137641</v>
      </c>
      <c r="O53" s="89">
        <f>'Tabell 4.2-4.4'!O30</f>
        <v>1.1480826699524274</v>
      </c>
      <c r="P53" s="89">
        <f>'Tabell 4.2-4.4'!P30</f>
        <v>1.0147352334294526</v>
      </c>
      <c r="Q53" s="89">
        <f>'Tabell 4.2-4.4'!Q30</f>
        <v>0.76026385931290585</v>
      </c>
      <c r="R53" s="89">
        <f>'Tabell 4.2-4.4'!R30</f>
        <v>0.92477232088911587</v>
      </c>
      <c r="S53" s="106">
        <v>1</v>
      </c>
    </row>
    <row r="54" spans="1:19" ht="16.5" customHeight="1" x14ac:dyDescent="0.35">
      <c r="A54" s="412" t="s">
        <v>235</v>
      </c>
      <c r="B54" s="412"/>
      <c r="C54" s="86">
        <v>0.13</v>
      </c>
      <c r="D54" s="362">
        <v>71</v>
      </c>
      <c r="E54" s="362">
        <v>52</v>
      </c>
      <c r="F54" s="362">
        <v>71</v>
      </c>
      <c r="G54" s="362">
        <v>21</v>
      </c>
      <c r="H54" s="362">
        <v>55</v>
      </c>
      <c r="I54" s="362">
        <v>72</v>
      </c>
      <c r="J54" s="362">
        <v>97</v>
      </c>
      <c r="K54" s="362">
        <v>86</v>
      </c>
      <c r="L54" s="362">
        <v>67</v>
      </c>
      <c r="M54" s="362">
        <v>71</v>
      </c>
      <c r="N54" s="362">
        <v>86</v>
      </c>
      <c r="O54" s="362">
        <v>117</v>
      </c>
      <c r="P54" s="362">
        <v>92</v>
      </c>
      <c r="Q54" s="362">
        <v>80</v>
      </c>
      <c r="R54" s="362">
        <v>134</v>
      </c>
      <c r="S54" s="310">
        <f>SUM(D54:R54)</f>
        <v>1172</v>
      </c>
    </row>
    <row r="55" spans="1:19" ht="16.5" customHeight="1" x14ac:dyDescent="0.35">
      <c r="A55" s="412" t="s">
        <v>236</v>
      </c>
      <c r="B55" s="412"/>
      <c r="C55" s="86">
        <v>0.09</v>
      </c>
      <c r="D55" s="362">
        <v>1660</v>
      </c>
      <c r="E55" s="362">
        <v>1694</v>
      </c>
      <c r="F55" s="362">
        <v>1215</v>
      </c>
      <c r="G55" s="362">
        <v>1162</v>
      </c>
      <c r="H55" s="362">
        <v>1328</v>
      </c>
      <c r="I55" s="362">
        <v>479</v>
      </c>
      <c r="J55" s="362">
        <v>733</v>
      </c>
      <c r="K55" s="362">
        <v>856</v>
      </c>
      <c r="L55" s="362">
        <v>701</v>
      </c>
      <c r="M55" s="362">
        <v>760</v>
      </c>
      <c r="N55" s="362">
        <v>845</v>
      </c>
      <c r="O55" s="362">
        <v>1246</v>
      </c>
      <c r="P55" s="362">
        <v>991</v>
      </c>
      <c r="Q55" s="362">
        <v>800</v>
      </c>
      <c r="R55" s="362">
        <v>923</v>
      </c>
      <c r="S55" s="310">
        <f t="shared" si="13"/>
        <v>15393</v>
      </c>
    </row>
    <row r="56" spans="1:19" ht="16.5" customHeight="1" x14ac:dyDescent="0.35">
      <c r="A56" s="412" t="s">
        <v>237</v>
      </c>
      <c r="B56" s="412"/>
      <c r="C56" s="86">
        <v>4.8000000000000001E-2</v>
      </c>
      <c r="D56" s="311">
        <f>(D57+D58)*D59</f>
        <v>5013.5474270632067</v>
      </c>
      <c r="E56" s="311">
        <f t="shared" ref="E56:R56" si="14">(E57+E58)*E59</f>
        <v>4166.0337593388122</v>
      </c>
      <c r="F56" s="311">
        <f t="shared" si="14"/>
        <v>4292.6212467118175</v>
      </c>
      <c r="G56" s="311">
        <f t="shared" si="14"/>
        <v>2463.2785266831866</v>
      </c>
      <c r="H56" s="311">
        <f t="shared" si="14"/>
        <v>5213.7970465454855</v>
      </c>
      <c r="I56" s="311">
        <f t="shared" si="14"/>
        <v>3469.2549298921122</v>
      </c>
      <c r="J56" s="311">
        <f t="shared" si="14"/>
        <v>3921.9403470500674</v>
      </c>
      <c r="K56" s="311">
        <f t="shared" si="14"/>
        <v>3510.6330922487355</v>
      </c>
      <c r="L56" s="311">
        <f t="shared" si="14"/>
        <v>2735.8616578033111</v>
      </c>
      <c r="M56" s="311">
        <f t="shared" si="14"/>
        <v>3745.7243005141395</v>
      </c>
      <c r="N56" s="311">
        <f t="shared" si="14"/>
        <v>3466.6111303857601</v>
      </c>
      <c r="O56" s="311">
        <f t="shared" si="14"/>
        <v>5497.019823732222</v>
      </c>
      <c r="P56" s="311">
        <f t="shared" si="14"/>
        <v>4800.7123893547405</v>
      </c>
      <c r="Q56" s="311">
        <f t="shared" si="14"/>
        <v>4417.1330226079826</v>
      </c>
      <c r="R56" s="311">
        <f t="shared" si="14"/>
        <v>3456.7989354835149</v>
      </c>
      <c r="S56" s="108">
        <f>SUM(D56:R56)</f>
        <v>60170.967635415094</v>
      </c>
    </row>
    <row r="57" spans="1:19" ht="16.5" customHeight="1" x14ac:dyDescent="0.35">
      <c r="A57" s="412" t="s">
        <v>425</v>
      </c>
      <c r="B57" s="412"/>
      <c r="C57" s="86" t="s">
        <v>202</v>
      </c>
      <c r="D57" s="363">
        <v>3634</v>
      </c>
      <c r="E57" s="363">
        <v>3074</v>
      </c>
      <c r="F57" s="363">
        <v>2794</v>
      </c>
      <c r="G57" s="363">
        <v>2343</v>
      </c>
      <c r="H57" s="363">
        <v>5848</v>
      </c>
      <c r="I57" s="363">
        <v>4544</v>
      </c>
      <c r="J57" s="363">
        <v>6080</v>
      </c>
      <c r="K57" s="363">
        <v>5078</v>
      </c>
      <c r="L57" s="363">
        <v>2502</v>
      </c>
      <c r="M57" s="363">
        <v>2467</v>
      </c>
      <c r="N57" s="363">
        <v>3050</v>
      </c>
      <c r="O57" s="363">
        <v>4783</v>
      </c>
      <c r="P57" s="363">
        <v>4724</v>
      </c>
      <c r="Q57" s="363">
        <v>5788</v>
      </c>
      <c r="R57" s="363">
        <v>3729</v>
      </c>
      <c r="S57" s="310">
        <f>SUM(D57:R57)</f>
        <v>60438</v>
      </c>
    </row>
    <row r="58" spans="1:19" ht="16.5" customHeight="1" x14ac:dyDescent="0.35">
      <c r="A58" s="412" t="s">
        <v>426</v>
      </c>
      <c r="B58" s="412"/>
      <c r="C58" s="86" t="s">
        <v>202</v>
      </c>
      <c r="D58" s="363">
        <v>14</v>
      </c>
      <c r="E58" s="363">
        <v>-23</v>
      </c>
      <c r="F58" s="363">
        <v>2</v>
      </c>
      <c r="G58" s="363">
        <v>-26</v>
      </c>
      <c r="H58" s="363">
        <v>11</v>
      </c>
      <c r="I58" s="363">
        <v>13</v>
      </c>
      <c r="J58" s="363">
        <v>-1</v>
      </c>
      <c r="K58" s="363">
        <v>-14</v>
      </c>
      <c r="L58" s="363">
        <v>7</v>
      </c>
      <c r="M58" s="363">
        <v>17</v>
      </c>
      <c r="N58" s="363">
        <v>-16</v>
      </c>
      <c r="O58" s="363">
        <v>5</v>
      </c>
      <c r="P58" s="363">
        <v>7</v>
      </c>
      <c r="Q58" s="363">
        <v>22</v>
      </c>
      <c r="R58" s="363">
        <v>9</v>
      </c>
      <c r="S58" s="310">
        <f>SUM(D58:R58)</f>
        <v>27</v>
      </c>
    </row>
    <row r="59" spans="1:19" ht="16.5" customHeight="1" x14ac:dyDescent="0.35">
      <c r="A59" s="412" t="s">
        <v>427</v>
      </c>
      <c r="B59" s="412"/>
      <c r="C59" s="86" t="s">
        <v>202</v>
      </c>
      <c r="D59" s="89">
        <f>'Tabell 4.2-4.4'!D30</f>
        <v>1.3743276938221509</v>
      </c>
      <c r="E59" s="89">
        <f>'Tabell 4.2-4.4'!E30</f>
        <v>1.3654650145325506</v>
      </c>
      <c r="F59" s="89">
        <f>'Tabell 4.2-4.4'!F30</f>
        <v>1.5352722627724671</v>
      </c>
      <c r="G59" s="89">
        <f>'Tabell 4.2-4.4'!G30</f>
        <v>1.0631327262335721</v>
      </c>
      <c r="H59" s="89">
        <f>'Tabell 4.2-4.4'!H30</f>
        <v>0.88987831482257818</v>
      </c>
      <c r="I59" s="89">
        <f>'Tabell 4.2-4.4'!I30</f>
        <v>0.76130237653985344</v>
      </c>
      <c r="J59" s="89">
        <f>'Tabell 4.2-4.4'!J30</f>
        <v>0.64516209031914251</v>
      </c>
      <c r="K59" s="89">
        <f>'Tabell 4.2-4.4'!K30</f>
        <v>0.69325298030188298</v>
      </c>
      <c r="L59" s="89">
        <f>'Tabell 4.2-4.4'!L30</f>
        <v>1.0904191541663257</v>
      </c>
      <c r="M59" s="89">
        <f>'Tabell 4.2-4.4'!M30</f>
        <v>1.5079405396594765</v>
      </c>
      <c r="N59" s="89">
        <f>'Tabell 4.2-4.4'!N30</f>
        <v>1.1425877160137641</v>
      </c>
      <c r="O59" s="89">
        <f>'Tabell 4.2-4.4'!O30</f>
        <v>1.1480826699524274</v>
      </c>
      <c r="P59" s="89">
        <f>'Tabell 4.2-4.4'!P30</f>
        <v>1.0147352334294526</v>
      </c>
      <c r="Q59" s="89">
        <f>'Tabell 4.2-4.4'!Q30</f>
        <v>0.76026385931290585</v>
      </c>
      <c r="R59" s="89">
        <f>'Tabell 4.2-4.4'!R30</f>
        <v>0.92477232088911587</v>
      </c>
      <c r="S59" s="106">
        <v>1</v>
      </c>
    </row>
    <row r="60" spans="1:19" ht="16.5" customHeight="1" x14ac:dyDescent="0.35">
      <c r="A60" s="412" t="s">
        <v>238</v>
      </c>
      <c r="B60" s="412"/>
      <c r="C60" s="86">
        <v>3.7999999999999999E-2</v>
      </c>
      <c r="D60" s="311">
        <f>D61+D62</f>
        <v>2149</v>
      </c>
      <c r="E60" s="311">
        <f t="shared" ref="E60:R60" si="15">E61+E62</f>
        <v>1906</v>
      </c>
      <c r="F60" s="311">
        <f t="shared" si="15"/>
        <v>1767</v>
      </c>
      <c r="G60" s="311">
        <f t="shared" si="15"/>
        <v>1544</v>
      </c>
      <c r="H60" s="311">
        <f t="shared" si="15"/>
        <v>3049</v>
      </c>
      <c r="I60" s="311">
        <f t="shared" si="15"/>
        <v>1899</v>
      </c>
      <c r="J60" s="311">
        <f t="shared" si="15"/>
        <v>2320</v>
      </c>
      <c r="K60" s="311">
        <f t="shared" si="15"/>
        <v>2058</v>
      </c>
      <c r="L60" s="311">
        <f t="shared" si="15"/>
        <v>1290</v>
      </c>
      <c r="M60" s="311">
        <f t="shared" si="15"/>
        <v>1349</v>
      </c>
      <c r="N60" s="311">
        <f t="shared" si="15"/>
        <v>1347</v>
      </c>
      <c r="O60" s="311">
        <f t="shared" si="15"/>
        <v>2377</v>
      </c>
      <c r="P60" s="311">
        <f t="shared" si="15"/>
        <v>2398</v>
      </c>
      <c r="Q60" s="311">
        <f t="shared" si="15"/>
        <v>2439</v>
      </c>
      <c r="R60" s="311">
        <f t="shared" si="15"/>
        <v>1581</v>
      </c>
      <c r="S60" s="108">
        <f>SUM(D60:R60)</f>
        <v>29473</v>
      </c>
    </row>
    <row r="61" spans="1:19" ht="16.5" customHeight="1" x14ac:dyDescent="0.35">
      <c r="A61" s="412" t="s">
        <v>428</v>
      </c>
      <c r="B61" s="412"/>
      <c r="C61" s="86" t="s">
        <v>202</v>
      </c>
      <c r="D61" s="363">
        <v>2135</v>
      </c>
      <c r="E61" s="363">
        <v>1929</v>
      </c>
      <c r="F61" s="363">
        <v>1765</v>
      </c>
      <c r="G61" s="363">
        <v>1570</v>
      </c>
      <c r="H61" s="363">
        <v>3038</v>
      </c>
      <c r="I61" s="363">
        <v>1886</v>
      </c>
      <c r="J61" s="363">
        <v>2321</v>
      </c>
      <c r="K61" s="363">
        <v>2072</v>
      </c>
      <c r="L61" s="363">
        <v>1283</v>
      </c>
      <c r="M61" s="363">
        <v>1332</v>
      </c>
      <c r="N61" s="363">
        <v>1363</v>
      </c>
      <c r="O61" s="363">
        <v>2372</v>
      </c>
      <c r="P61" s="363">
        <v>2391</v>
      </c>
      <c r="Q61" s="363">
        <v>2417</v>
      </c>
      <c r="R61" s="363">
        <v>1572</v>
      </c>
      <c r="S61" s="310">
        <f>SUM(D61:R61)</f>
        <v>29446</v>
      </c>
    </row>
    <row r="62" spans="1:19" ht="16.5" customHeight="1" x14ac:dyDescent="0.35">
      <c r="A62" s="412" t="s">
        <v>429</v>
      </c>
      <c r="B62" s="412"/>
      <c r="C62" s="86" t="s">
        <v>202</v>
      </c>
      <c r="D62" s="363">
        <v>14</v>
      </c>
      <c r="E62" s="363">
        <v>-23</v>
      </c>
      <c r="F62" s="363">
        <v>2</v>
      </c>
      <c r="G62" s="363">
        <v>-26</v>
      </c>
      <c r="H62" s="363">
        <v>11</v>
      </c>
      <c r="I62" s="363">
        <v>13</v>
      </c>
      <c r="J62" s="363">
        <v>-1</v>
      </c>
      <c r="K62" s="363">
        <v>-14</v>
      </c>
      <c r="L62" s="363">
        <v>7</v>
      </c>
      <c r="M62" s="363">
        <v>17</v>
      </c>
      <c r="N62" s="363">
        <v>-16</v>
      </c>
      <c r="O62" s="363">
        <v>5</v>
      </c>
      <c r="P62" s="363">
        <v>7</v>
      </c>
      <c r="Q62" s="363">
        <v>22</v>
      </c>
      <c r="R62" s="363">
        <v>9</v>
      </c>
      <c r="S62" s="310">
        <f>S58</f>
        <v>27</v>
      </c>
    </row>
    <row r="63" spans="1:19" ht="16.5" customHeight="1" x14ac:dyDescent="0.35">
      <c r="A63" s="412" t="s">
        <v>239</v>
      </c>
      <c r="B63" s="412"/>
      <c r="C63" s="86">
        <v>0.127</v>
      </c>
      <c r="D63" s="311">
        <f>D64+D65</f>
        <v>728</v>
      </c>
      <c r="E63" s="311">
        <f t="shared" ref="E63:R63" si="16">E64+E65</f>
        <v>722</v>
      </c>
      <c r="F63" s="311">
        <f t="shared" si="16"/>
        <v>707</v>
      </c>
      <c r="G63" s="311">
        <f t="shared" si="16"/>
        <v>717</v>
      </c>
      <c r="H63" s="311">
        <f t="shared" si="16"/>
        <v>2204</v>
      </c>
      <c r="I63" s="311">
        <f t="shared" si="16"/>
        <v>1754</v>
      </c>
      <c r="J63" s="311">
        <f t="shared" si="16"/>
        <v>2236</v>
      </c>
      <c r="K63" s="311">
        <f t="shared" si="16"/>
        <v>1707</v>
      </c>
      <c r="L63" s="311">
        <f t="shared" si="16"/>
        <v>807</v>
      </c>
      <c r="M63" s="311">
        <f t="shared" si="16"/>
        <v>815</v>
      </c>
      <c r="N63" s="311">
        <f t="shared" si="16"/>
        <v>1219</v>
      </c>
      <c r="O63" s="311">
        <f t="shared" si="16"/>
        <v>1545</v>
      </c>
      <c r="P63" s="311">
        <f t="shared" si="16"/>
        <v>1771</v>
      </c>
      <c r="Q63" s="311">
        <f t="shared" si="16"/>
        <v>2079</v>
      </c>
      <c r="R63" s="311">
        <f t="shared" si="16"/>
        <v>832</v>
      </c>
      <c r="S63" s="108">
        <f t="shared" ref="S63:S76" si="17">SUM(D63:R63)</f>
        <v>19843</v>
      </c>
    </row>
    <row r="64" spans="1:19" ht="16.5" customHeight="1" x14ac:dyDescent="0.35">
      <c r="A64" s="412" t="s">
        <v>430</v>
      </c>
      <c r="B64" s="412"/>
      <c r="C64" s="86" t="s">
        <v>202</v>
      </c>
      <c r="D64" s="364">
        <v>729</v>
      </c>
      <c r="E64" s="364">
        <v>743</v>
      </c>
      <c r="F64" s="364">
        <v>716</v>
      </c>
      <c r="G64" s="364">
        <v>737</v>
      </c>
      <c r="H64" s="364">
        <v>2176</v>
      </c>
      <c r="I64" s="364">
        <v>1747</v>
      </c>
      <c r="J64" s="364">
        <v>2226</v>
      </c>
      <c r="K64" s="364">
        <v>1713</v>
      </c>
      <c r="L64" s="364">
        <v>801</v>
      </c>
      <c r="M64" s="364">
        <v>804</v>
      </c>
      <c r="N64" s="364">
        <v>1224</v>
      </c>
      <c r="O64" s="364">
        <v>1553</v>
      </c>
      <c r="P64" s="364">
        <v>1754</v>
      </c>
      <c r="Q64" s="364">
        <v>2070</v>
      </c>
      <c r="R64" s="364">
        <v>832</v>
      </c>
      <c r="S64" s="310">
        <f t="shared" si="17"/>
        <v>19825</v>
      </c>
    </row>
    <row r="65" spans="1:19" ht="16.5" customHeight="1" x14ac:dyDescent="0.35">
      <c r="A65" s="412" t="s">
        <v>431</v>
      </c>
      <c r="B65" s="412"/>
      <c r="C65" s="86" t="s">
        <v>202</v>
      </c>
      <c r="D65" s="364">
        <v>-1</v>
      </c>
      <c r="E65" s="364">
        <v>-21</v>
      </c>
      <c r="F65" s="364">
        <v>-9</v>
      </c>
      <c r="G65" s="364">
        <v>-20</v>
      </c>
      <c r="H65" s="364">
        <v>28</v>
      </c>
      <c r="I65" s="364">
        <v>7</v>
      </c>
      <c r="J65" s="364">
        <v>10</v>
      </c>
      <c r="K65" s="364">
        <v>-6</v>
      </c>
      <c r="L65" s="364">
        <v>6</v>
      </c>
      <c r="M65" s="364">
        <v>11</v>
      </c>
      <c r="N65" s="364">
        <v>-5</v>
      </c>
      <c r="O65" s="364">
        <v>-8</v>
      </c>
      <c r="P65" s="364">
        <v>17</v>
      </c>
      <c r="Q65" s="364">
        <v>9</v>
      </c>
      <c r="R65" s="364">
        <v>0</v>
      </c>
      <c r="S65" s="310">
        <f t="shared" si="17"/>
        <v>18</v>
      </c>
    </row>
    <row r="66" spans="1:19" ht="16.5" customHeight="1" x14ac:dyDescent="0.35">
      <c r="A66" s="412" t="s">
        <v>240</v>
      </c>
      <c r="B66" s="412"/>
      <c r="C66" s="86">
        <v>7.0000000000000007E-2</v>
      </c>
      <c r="D66" s="311">
        <f>D67+D68</f>
        <v>515</v>
      </c>
      <c r="E66" s="311">
        <f t="shared" ref="E66:R66" si="18">E67+E68</f>
        <v>492</v>
      </c>
      <c r="F66" s="311">
        <f t="shared" si="18"/>
        <v>497</v>
      </c>
      <c r="G66" s="311">
        <f t="shared" si="18"/>
        <v>492</v>
      </c>
      <c r="H66" s="311">
        <f t="shared" si="18"/>
        <v>1325</v>
      </c>
      <c r="I66" s="311">
        <f t="shared" si="18"/>
        <v>923</v>
      </c>
      <c r="J66" s="311">
        <f t="shared" si="18"/>
        <v>1101</v>
      </c>
      <c r="K66" s="311">
        <f t="shared" si="18"/>
        <v>904</v>
      </c>
      <c r="L66" s="311">
        <f t="shared" si="18"/>
        <v>484</v>
      </c>
      <c r="M66" s="311">
        <f t="shared" si="18"/>
        <v>520</v>
      </c>
      <c r="N66" s="311">
        <f t="shared" si="18"/>
        <v>692</v>
      </c>
      <c r="O66" s="311">
        <f t="shared" si="18"/>
        <v>930</v>
      </c>
      <c r="P66" s="311">
        <f t="shared" si="18"/>
        <v>1118</v>
      </c>
      <c r="Q66" s="311">
        <f t="shared" si="18"/>
        <v>1111</v>
      </c>
      <c r="R66" s="311">
        <f t="shared" si="18"/>
        <v>479</v>
      </c>
      <c r="S66" s="108">
        <f t="shared" si="17"/>
        <v>11583</v>
      </c>
    </row>
    <row r="67" spans="1:19" ht="16.5" customHeight="1" x14ac:dyDescent="0.35">
      <c r="A67" s="412" t="s">
        <v>432</v>
      </c>
      <c r="B67" s="412"/>
      <c r="C67" s="86" t="s">
        <v>202</v>
      </c>
      <c r="D67" s="364">
        <v>516</v>
      </c>
      <c r="E67" s="364">
        <v>513</v>
      </c>
      <c r="F67" s="364">
        <v>506</v>
      </c>
      <c r="G67" s="364">
        <v>512</v>
      </c>
      <c r="H67" s="363">
        <v>1297</v>
      </c>
      <c r="I67" s="364">
        <v>916</v>
      </c>
      <c r="J67" s="363">
        <v>1091</v>
      </c>
      <c r="K67" s="364">
        <v>910</v>
      </c>
      <c r="L67" s="364">
        <v>478</v>
      </c>
      <c r="M67" s="364">
        <v>509</v>
      </c>
      <c r="N67" s="364">
        <v>697</v>
      </c>
      <c r="O67" s="364">
        <v>938</v>
      </c>
      <c r="P67" s="363">
        <v>1101</v>
      </c>
      <c r="Q67" s="363">
        <v>1102</v>
      </c>
      <c r="R67" s="364">
        <v>479</v>
      </c>
      <c r="S67" s="310">
        <f t="shared" si="17"/>
        <v>11565</v>
      </c>
    </row>
    <row r="68" spans="1:19" ht="16.5" customHeight="1" x14ac:dyDescent="0.35">
      <c r="A68" s="412" t="s">
        <v>433</v>
      </c>
      <c r="B68" s="412"/>
      <c r="C68" s="86" t="s">
        <v>202</v>
      </c>
      <c r="D68" s="364">
        <v>-1</v>
      </c>
      <c r="E68" s="364">
        <v>-21</v>
      </c>
      <c r="F68" s="364">
        <v>-9</v>
      </c>
      <c r="G68" s="364">
        <v>-20</v>
      </c>
      <c r="H68" s="364">
        <v>28</v>
      </c>
      <c r="I68" s="364">
        <v>7</v>
      </c>
      <c r="J68" s="364">
        <v>10</v>
      </c>
      <c r="K68" s="364">
        <v>-6</v>
      </c>
      <c r="L68" s="364">
        <v>6</v>
      </c>
      <c r="M68" s="364">
        <v>11</v>
      </c>
      <c r="N68" s="364">
        <v>-5</v>
      </c>
      <c r="O68" s="364">
        <v>-8</v>
      </c>
      <c r="P68" s="364">
        <v>17</v>
      </c>
      <c r="Q68" s="364">
        <v>9</v>
      </c>
      <c r="R68" s="364">
        <v>0</v>
      </c>
      <c r="S68" s="310">
        <f t="shared" si="17"/>
        <v>18</v>
      </c>
    </row>
    <row r="69" spans="1:19" ht="16.5" customHeight="1" x14ac:dyDescent="0.35">
      <c r="A69" s="412" t="s">
        <v>241</v>
      </c>
      <c r="B69" s="412"/>
      <c r="C69" s="86">
        <v>0.16</v>
      </c>
      <c r="D69" s="311">
        <f>D70+D71</f>
        <v>138</v>
      </c>
      <c r="E69" s="311">
        <f t="shared" ref="E69:R69" si="19">E70+E71</f>
        <v>138</v>
      </c>
      <c r="F69" s="311">
        <f t="shared" si="19"/>
        <v>120</v>
      </c>
      <c r="G69" s="311">
        <f t="shared" si="19"/>
        <v>153</v>
      </c>
      <c r="H69" s="311">
        <f t="shared" si="19"/>
        <v>422</v>
      </c>
      <c r="I69" s="311">
        <f t="shared" si="19"/>
        <v>359</v>
      </c>
      <c r="J69" s="311">
        <f t="shared" si="19"/>
        <v>541</v>
      </c>
      <c r="K69" s="311">
        <f t="shared" si="19"/>
        <v>454</v>
      </c>
      <c r="L69" s="311">
        <f t="shared" si="19"/>
        <v>220</v>
      </c>
      <c r="M69" s="311">
        <f t="shared" si="19"/>
        <v>212</v>
      </c>
      <c r="N69" s="311">
        <f t="shared" si="19"/>
        <v>201</v>
      </c>
      <c r="O69" s="311">
        <f t="shared" si="19"/>
        <v>322</v>
      </c>
      <c r="P69" s="311">
        <f t="shared" si="19"/>
        <v>630</v>
      </c>
      <c r="Q69" s="311">
        <f t="shared" si="19"/>
        <v>539</v>
      </c>
      <c r="R69" s="311">
        <f t="shared" si="19"/>
        <v>126</v>
      </c>
      <c r="S69" s="108">
        <f t="shared" si="17"/>
        <v>4575</v>
      </c>
    </row>
    <row r="70" spans="1:19" ht="16.5" customHeight="1" x14ac:dyDescent="0.35">
      <c r="A70" s="412" t="s">
        <v>434</v>
      </c>
      <c r="B70" s="412"/>
      <c r="C70" s="86" t="s">
        <v>202</v>
      </c>
      <c r="D70" s="364">
        <v>140</v>
      </c>
      <c r="E70" s="364">
        <v>150</v>
      </c>
      <c r="F70" s="364">
        <v>140</v>
      </c>
      <c r="G70" s="364">
        <v>176</v>
      </c>
      <c r="H70" s="364">
        <v>417</v>
      </c>
      <c r="I70" s="364">
        <v>348</v>
      </c>
      <c r="J70" s="364">
        <v>527</v>
      </c>
      <c r="K70" s="364">
        <v>474</v>
      </c>
      <c r="L70" s="364">
        <v>210</v>
      </c>
      <c r="M70" s="364">
        <v>205</v>
      </c>
      <c r="N70" s="364">
        <v>201</v>
      </c>
      <c r="O70" s="364">
        <v>332</v>
      </c>
      <c r="P70" s="364">
        <v>595</v>
      </c>
      <c r="Q70" s="364">
        <v>540</v>
      </c>
      <c r="R70" s="364">
        <v>117</v>
      </c>
      <c r="S70" s="310">
        <f t="shared" si="17"/>
        <v>4572</v>
      </c>
    </row>
    <row r="71" spans="1:19" ht="16.5" customHeight="1" x14ac:dyDescent="0.35">
      <c r="A71" s="412" t="s">
        <v>435</v>
      </c>
      <c r="B71" s="412"/>
      <c r="C71" s="86" t="s">
        <v>202</v>
      </c>
      <c r="D71" s="364">
        <v>-2</v>
      </c>
      <c r="E71" s="364">
        <v>-12</v>
      </c>
      <c r="F71" s="364">
        <v>-20</v>
      </c>
      <c r="G71" s="364">
        <v>-23</v>
      </c>
      <c r="H71" s="364">
        <v>5</v>
      </c>
      <c r="I71" s="364">
        <v>11</v>
      </c>
      <c r="J71" s="364">
        <v>14</v>
      </c>
      <c r="K71" s="364">
        <v>-20</v>
      </c>
      <c r="L71" s="364">
        <v>10</v>
      </c>
      <c r="M71" s="364">
        <v>7</v>
      </c>
      <c r="N71" s="364">
        <v>0</v>
      </c>
      <c r="O71" s="364">
        <v>-10</v>
      </c>
      <c r="P71" s="364">
        <v>35</v>
      </c>
      <c r="Q71" s="364">
        <v>-1</v>
      </c>
      <c r="R71" s="364">
        <v>9</v>
      </c>
      <c r="S71" s="310">
        <f t="shared" si="17"/>
        <v>3</v>
      </c>
    </row>
    <row r="72" spans="1:19" ht="16.5" customHeight="1" x14ac:dyDescent="0.35">
      <c r="A72" s="412" t="s">
        <v>242</v>
      </c>
      <c r="B72" s="412"/>
      <c r="C72" s="86">
        <v>6.7000000000000004E-2</v>
      </c>
      <c r="D72" s="364">
        <v>1002</v>
      </c>
      <c r="E72" s="364">
        <v>863</v>
      </c>
      <c r="F72" s="364">
        <v>716</v>
      </c>
      <c r="G72" s="364">
        <v>344</v>
      </c>
      <c r="H72" s="364">
        <v>548</v>
      </c>
      <c r="I72" s="364">
        <v>347</v>
      </c>
      <c r="J72" s="364">
        <v>466</v>
      </c>
      <c r="K72" s="364">
        <v>591</v>
      </c>
      <c r="L72" s="364">
        <v>786</v>
      </c>
      <c r="M72" s="364">
        <v>1085</v>
      </c>
      <c r="N72" s="364">
        <v>1428</v>
      </c>
      <c r="O72" s="364">
        <v>1925</v>
      </c>
      <c r="P72" s="364">
        <v>1446</v>
      </c>
      <c r="Q72" s="364">
        <v>1006</v>
      </c>
      <c r="R72" s="364">
        <v>1142</v>
      </c>
      <c r="S72" s="310">
        <f t="shared" si="17"/>
        <v>13695</v>
      </c>
    </row>
    <row r="73" spans="1:19" ht="16.5" customHeight="1" x14ac:dyDescent="0.35">
      <c r="A73" s="412" t="s">
        <v>284</v>
      </c>
      <c r="B73" s="412"/>
      <c r="C73" s="86">
        <v>0.01</v>
      </c>
      <c r="D73" s="364">
        <v>109</v>
      </c>
      <c r="E73" s="364">
        <v>86</v>
      </c>
      <c r="F73" s="364">
        <v>83</v>
      </c>
      <c r="G73" s="364">
        <v>77</v>
      </c>
      <c r="H73" s="364">
        <v>191</v>
      </c>
      <c r="I73" s="364">
        <v>137</v>
      </c>
      <c r="J73" s="364">
        <v>170</v>
      </c>
      <c r="K73" s="364">
        <v>131</v>
      </c>
      <c r="L73" s="364">
        <v>101</v>
      </c>
      <c r="M73" s="364">
        <v>92</v>
      </c>
      <c r="N73" s="364">
        <v>125</v>
      </c>
      <c r="O73" s="364">
        <v>160</v>
      </c>
      <c r="P73" s="364">
        <v>177</v>
      </c>
      <c r="Q73" s="364">
        <v>183</v>
      </c>
      <c r="R73" s="364">
        <v>112</v>
      </c>
      <c r="S73" s="310">
        <f t="shared" si="17"/>
        <v>1934</v>
      </c>
    </row>
    <row r="74" spans="1:19" ht="16.5" customHeight="1" x14ac:dyDescent="0.35">
      <c r="A74" s="412" t="s">
        <v>285</v>
      </c>
      <c r="B74" s="412"/>
      <c r="C74" s="86">
        <v>0.01</v>
      </c>
      <c r="D74" s="364">
        <v>1246</v>
      </c>
      <c r="E74" s="364">
        <v>1086</v>
      </c>
      <c r="F74" s="364">
        <v>1107</v>
      </c>
      <c r="G74" s="364">
        <v>997</v>
      </c>
      <c r="H74" s="364">
        <v>2737</v>
      </c>
      <c r="I74" s="364">
        <v>2106</v>
      </c>
      <c r="J74" s="364">
        <v>2631</v>
      </c>
      <c r="K74" s="364">
        <v>2144</v>
      </c>
      <c r="L74" s="364">
        <v>1093</v>
      </c>
      <c r="M74" s="364">
        <v>1090</v>
      </c>
      <c r="N74" s="364">
        <v>1521</v>
      </c>
      <c r="O74" s="364">
        <v>2027</v>
      </c>
      <c r="P74" s="364">
        <v>2377</v>
      </c>
      <c r="Q74" s="364">
        <v>2695</v>
      </c>
      <c r="R74" s="364">
        <v>1222</v>
      </c>
      <c r="S74" s="310">
        <f>SUM(D74:R74)</f>
        <v>26079</v>
      </c>
    </row>
    <row r="75" spans="1:19" ht="16.5" customHeight="1" x14ac:dyDescent="0.35">
      <c r="A75" s="412" t="s">
        <v>286</v>
      </c>
      <c r="B75" s="412"/>
      <c r="C75" s="92">
        <v>0.01</v>
      </c>
      <c r="D75" s="360">
        <v>175</v>
      </c>
      <c r="E75" s="360">
        <v>169</v>
      </c>
      <c r="F75" s="360">
        <v>149</v>
      </c>
      <c r="G75" s="360">
        <v>136</v>
      </c>
      <c r="H75" s="360">
        <v>299</v>
      </c>
      <c r="I75" s="360">
        <v>211</v>
      </c>
      <c r="J75" s="360">
        <v>302</v>
      </c>
      <c r="K75" s="360">
        <v>213</v>
      </c>
      <c r="L75" s="360">
        <v>132</v>
      </c>
      <c r="M75" s="360">
        <v>150</v>
      </c>
      <c r="N75" s="360">
        <v>194</v>
      </c>
      <c r="O75" s="360">
        <v>278</v>
      </c>
      <c r="P75" s="360">
        <v>220</v>
      </c>
      <c r="Q75" s="360">
        <v>245</v>
      </c>
      <c r="R75" s="360">
        <v>179</v>
      </c>
      <c r="S75" s="108">
        <f>SUM(D75:R75)</f>
        <v>3052</v>
      </c>
    </row>
    <row r="76" spans="1:19" ht="16.5" customHeight="1" thickBot="1" x14ac:dyDescent="0.4">
      <c r="A76" s="395" t="str">
        <f>'Tabell 3.1'!A59</f>
        <v>Fordelingsnøkkel FO3</v>
      </c>
      <c r="B76" s="395"/>
      <c r="C76" s="269" t="s">
        <v>202</v>
      </c>
      <c r="D76" s="267">
        <f>(D48/$S$48*$C$48+D49/$S$49*$C$49+D50/$S$50*$C$50+D51/$S$51*$C$51+D54/$S$54*$C$54+D55/$S$55*$C$55+D56/$S$56*$C$56+D60/$S$60*$C$60+D63/$S$63*$C$63+D66/$S$66*$C$66+D69/$S$69*$C$69+D72/$S$72*$C$72+D73/$S$73*$C$73+D74/$S$74*$C$74+D75/$S$75*$C$75)*100</f>
        <v>6.5938556818183391</v>
      </c>
      <c r="E76" s="267">
        <f t="shared" ref="E76:R76" si="20">(E48/$S$48*$C$48+E49/$S$49*$C$49+E50/$S$50*$C$50+E51/$S$51*$C$51+E54/$S$54*$C$54+E55/$S$55*$C$55+E56/$S$56*$C$56+E60/$S$60*$C$60+E63/$S$63*$C$63+E66/$S$66*$C$66+E69/$S$69*$C$69+E72/$S$72*$C$72+E73/$S$73*$C$73+E74/$S$74*$C$74+E75/$S$75*$C$75)*100</f>
        <v>5.6550534456057706</v>
      </c>
      <c r="F76" s="267">
        <f t="shared" si="20"/>
        <v>5.1237469414440273</v>
      </c>
      <c r="G76" s="267">
        <f t="shared" si="20"/>
        <v>3.8413519645248724</v>
      </c>
      <c r="H76" s="267">
        <f t="shared" si="20"/>
        <v>7.8861344057688658</v>
      </c>
      <c r="I76" s="267">
        <f t="shared" si="20"/>
        <v>5.7452088178887983</v>
      </c>
      <c r="J76" s="267">
        <f t="shared" si="20"/>
        <v>7.7928177417139644</v>
      </c>
      <c r="K76" s="267">
        <f t="shared" si="20"/>
        <v>7.0836894368890082</v>
      </c>
      <c r="L76" s="267">
        <f t="shared" si="20"/>
        <v>4.9661269291647328</v>
      </c>
      <c r="M76" s="267">
        <f t="shared" si="20"/>
        <v>5.5174080963984498</v>
      </c>
      <c r="N76" s="267">
        <f t="shared" si="20"/>
        <v>6.4843586988962514</v>
      </c>
      <c r="O76" s="267">
        <f t="shared" si="20"/>
        <v>9.2576817415261612</v>
      </c>
      <c r="P76" s="267">
        <f t="shared" si="20"/>
        <v>9.0941673778845349</v>
      </c>
      <c r="Q76" s="267">
        <f t="shared" si="20"/>
        <v>8.4337130802995812</v>
      </c>
      <c r="R76" s="267">
        <f t="shared" si="20"/>
        <v>6.5246856401766475</v>
      </c>
      <c r="S76" s="267">
        <f t="shared" si="17"/>
        <v>99.999999999999986</v>
      </c>
    </row>
    <row r="77" spans="1:19" ht="16.5" customHeight="1" thickBot="1" x14ac:dyDescent="0.4">
      <c r="A77" s="388"/>
      <c r="B77" s="388"/>
      <c r="C77" s="78"/>
      <c r="D77" s="17"/>
      <c r="E77" s="17"/>
      <c r="F77" s="17"/>
      <c r="G77" s="17"/>
      <c r="H77" s="17"/>
      <c r="I77" s="17"/>
      <c r="J77" s="17"/>
      <c r="K77" s="17"/>
      <c r="L77" s="17"/>
      <c r="M77" s="17"/>
      <c r="N77" s="17"/>
      <c r="O77" s="17"/>
      <c r="P77" s="17"/>
      <c r="Q77" s="17"/>
      <c r="R77" s="17"/>
      <c r="S77" s="17"/>
    </row>
    <row r="78" spans="1:19" ht="16.5" customHeight="1" x14ac:dyDescent="0.35">
      <c r="A78" s="393" t="str">
        <f>'Tabell 2.3'!A71</f>
        <v>FO4AB Sosiale tjenester</v>
      </c>
      <c r="B78" s="393"/>
      <c r="C78" s="213"/>
      <c r="D78" s="214"/>
      <c r="E78" s="214"/>
      <c r="F78" s="214"/>
      <c r="G78" s="214"/>
      <c r="H78" s="214"/>
      <c r="I78" s="214"/>
      <c r="J78" s="214"/>
      <c r="K78" s="214"/>
      <c r="L78" s="214"/>
      <c r="M78" s="214"/>
      <c r="N78" s="214"/>
      <c r="O78" s="214"/>
      <c r="P78" s="214"/>
      <c r="Q78" s="214"/>
      <c r="R78" s="214"/>
      <c r="S78" s="214"/>
    </row>
    <row r="79" spans="1:19" ht="16.5" customHeight="1" x14ac:dyDescent="0.35">
      <c r="A79" s="421" t="s">
        <v>249</v>
      </c>
      <c r="B79" s="421"/>
      <c r="C79" s="86">
        <v>0.12</v>
      </c>
      <c r="D79" s="311">
        <v>1403</v>
      </c>
      <c r="E79" s="311">
        <v>1436</v>
      </c>
      <c r="F79" s="311">
        <v>988</v>
      </c>
      <c r="G79" s="311">
        <v>922</v>
      </c>
      <c r="H79" s="311">
        <v>949</v>
      </c>
      <c r="I79" s="311">
        <v>287</v>
      </c>
      <c r="J79" s="311">
        <v>370</v>
      </c>
      <c r="K79" s="311">
        <v>731</v>
      </c>
      <c r="L79" s="311">
        <v>635</v>
      </c>
      <c r="M79" s="311">
        <v>568</v>
      </c>
      <c r="N79" s="311">
        <v>688</v>
      </c>
      <c r="O79" s="311">
        <v>870</v>
      </c>
      <c r="P79" s="311">
        <v>503</v>
      </c>
      <c r="Q79" s="311">
        <v>453</v>
      </c>
      <c r="R79" s="311">
        <v>609</v>
      </c>
      <c r="S79" s="107">
        <f t="shared" ref="S79:S88" si="21">SUM(D79:R79)</f>
        <v>11412</v>
      </c>
    </row>
    <row r="80" spans="1:19" ht="16.5" customHeight="1" x14ac:dyDescent="0.35">
      <c r="A80" s="421" t="s">
        <v>250</v>
      </c>
      <c r="B80" s="421"/>
      <c r="C80" s="86">
        <v>0.22</v>
      </c>
      <c r="D80" s="311">
        <v>2251</v>
      </c>
      <c r="E80" s="311">
        <v>1615</v>
      </c>
      <c r="F80" s="311">
        <v>910</v>
      </c>
      <c r="G80" s="311">
        <v>648</v>
      </c>
      <c r="H80" s="311">
        <v>838</v>
      </c>
      <c r="I80" s="311">
        <v>481</v>
      </c>
      <c r="J80" s="311">
        <v>567</v>
      </c>
      <c r="K80" s="311">
        <v>815</v>
      </c>
      <c r="L80" s="311">
        <v>1411</v>
      </c>
      <c r="M80" s="311">
        <v>1324</v>
      </c>
      <c r="N80" s="311">
        <v>2696</v>
      </c>
      <c r="O80" s="311">
        <v>2388</v>
      </c>
      <c r="P80" s="311">
        <v>1074</v>
      </c>
      <c r="Q80" s="311">
        <v>831</v>
      </c>
      <c r="R80" s="311">
        <v>2610</v>
      </c>
      <c r="S80" s="107">
        <f t="shared" si="21"/>
        <v>20459</v>
      </c>
    </row>
    <row r="81" spans="1:19" ht="16.5" customHeight="1" x14ac:dyDescent="0.35">
      <c r="A81" s="421" t="s">
        <v>251</v>
      </c>
      <c r="B81" s="421"/>
      <c r="C81" s="86">
        <v>0.18</v>
      </c>
      <c r="D81" s="311">
        <v>1246</v>
      </c>
      <c r="E81" s="311">
        <v>829</v>
      </c>
      <c r="F81" s="311">
        <v>671</v>
      </c>
      <c r="G81" s="311">
        <v>356</v>
      </c>
      <c r="H81" s="311">
        <v>505</v>
      </c>
      <c r="I81" s="311">
        <v>212</v>
      </c>
      <c r="J81" s="311">
        <v>300</v>
      </c>
      <c r="K81" s="311">
        <v>328</v>
      </c>
      <c r="L81" s="311">
        <v>689</v>
      </c>
      <c r="M81" s="311">
        <v>501</v>
      </c>
      <c r="N81" s="311">
        <v>766</v>
      </c>
      <c r="O81" s="311">
        <v>902</v>
      </c>
      <c r="P81" s="311">
        <v>546</v>
      </c>
      <c r="Q81" s="311">
        <v>367</v>
      </c>
      <c r="R81" s="311">
        <v>989</v>
      </c>
      <c r="S81" s="107">
        <f t="shared" si="21"/>
        <v>9207</v>
      </c>
    </row>
    <row r="82" spans="1:19" ht="16.5" customHeight="1" x14ac:dyDescent="0.35">
      <c r="A82" s="412" t="s">
        <v>252</v>
      </c>
      <c r="B82" s="412"/>
      <c r="C82" s="86">
        <v>0.1</v>
      </c>
      <c r="D82" s="311">
        <v>4652</v>
      </c>
      <c r="E82" s="311">
        <v>4975</v>
      </c>
      <c r="F82" s="311">
        <v>3402</v>
      </c>
      <c r="G82" s="311">
        <v>3602</v>
      </c>
      <c r="H82" s="311">
        <v>4454</v>
      </c>
      <c r="I82" s="311">
        <v>1007</v>
      </c>
      <c r="J82" s="311">
        <v>1342</v>
      </c>
      <c r="K82" s="311">
        <v>2227</v>
      </c>
      <c r="L82" s="311">
        <v>2091</v>
      </c>
      <c r="M82" s="311">
        <v>1039</v>
      </c>
      <c r="N82" s="311">
        <v>1638</v>
      </c>
      <c r="O82" s="311">
        <v>1878</v>
      </c>
      <c r="P82" s="311">
        <v>1376</v>
      </c>
      <c r="Q82" s="311">
        <v>1390</v>
      </c>
      <c r="R82" s="311">
        <v>1876</v>
      </c>
      <c r="S82" s="107">
        <f t="shared" si="21"/>
        <v>36949</v>
      </c>
    </row>
    <row r="83" spans="1:19" ht="16.5" customHeight="1" x14ac:dyDescent="0.35">
      <c r="A83" s="421" t="s">
        <v>253</v>
      </c>
      <c r="B83" s="421"/>
      <c r="C83" s="86">
        <v>0.16</v>
      </c>
      <c r="D83" s="311">
        <v>3160</v>
      </c>
      <c r="E83" s="311">
        <v>2461</v>
      </c>
      <c r="F83" s="311">
        <v>1444</v>
      </c>
      <c r="G83" s="311">
        <v>1119</v>
      </c>
      <c r="H83" s="311">
        <v>1126</v>
      </c>
      <c r="I83" s="311">
        <v>420</v>
      </c>
      <c r="J83" s="311">
        <v>500</v>
      </c>
      <c r="K83" s="311">
        <v>882</v>
      </c>
      <c r="L83" s="311">
        <v>1586</v>
      </c>
      <c r="M83" s="311">
        <v>1817</v>
      </c>
      <c r="N83" s="311">
        <v>2399</v>
      </c>
      <c r="O83" s="311">
        <v>3086</v>
      </c>
      <c r="P83" s="311">
        <v>1323</v>
      </c>
      <c r="Q83" s="311">
        <v>879</v>
      </c>
      <c r="R83" s="311">
        <v>2140</v>
      </c>
      <c r="S83" s="107">
        <f t="shared" si="21"/>
        <v>24342</v>
      </c>
    </row>
    <row r="84" spans="1:19" ht="16.5" customHeight="1" x14ac:dyDescent="0.35">
      <c r="A84" s="412" t="s">
        <v>254</v>
      </c>
      <c r="B84" s="412"/>
      <c r="C84" s="86">
        <v>0.13</v>
      </c>
      <c r="D84" s="311">
        <v>694</v>
      </c>
      <c r="E84" s="311">
        <v>624</v>
      </c>
      <c r="F84" s="311">
        <v>547</v>
      </c>
      <c r="G84" s="311">
        <v>449</v>
      </c>
      <c r="H84" s="311">
        <v>509</v>
      </c>
      <c r="I84" s="311">
        <v>172</v>
      </c>
      <c r="J84" s="311">
        <v>231</v>
      </c>
      <c r="K84" s="311">
        <v>232</v>
      </c>
      <c r="L84" s="311">
        <v>234</v>
      </c>
      <c r="M84" s="311">
        <v>234</v>
      </c>
      <c r="N84" s="311">
        <v>230</v>
      </c>
      <c r="O84" s="311">
        <v>351</v>
      </c>
      <c r="P84" s="311">
        <v>298</v>
      </c>
      <c r="Q84" s="311">
        <v>285</v>
      </c>
      <c r="R84" s="311">
        <v>280</v>
      </c>
      <c r="S84" s="112">
        <f t="shared" si="21"/>
        <v>5370</v>
      </c>
    </row>
    <row r="85" spans="1:19" ht="16.5" customHeight="1" x14ac:dyDescent="0.35">
      <c r="A85" s="421" t="s">
        <v>255</v>
      </c>
      <c r="B85" s="421"/>
      <c r="C85" s="86">
        <v>0.02</v>
      </c>
      <c r="D85" s="311">
        <v>3602</v>
      </c>
      <c r="E85" s="311">
        <v>3192</v>
      </c>
      <c r="F85" s="311">
        <v>2160</v>
      </c>
      <c r="G85" s="311">
        <v>1790</v>
      </c>
      <c r="H85" s="311">
        <v>2176</v>
      </c>
      <c r="I85" s="311">
        <v>1007</v>
      </c>
      <c r="J85" s="311">
        <v>1340</v>
      </c>
      <c r="K85" s="311">
        <v>1444</v>
      </c>
      <c r="L85" s="311">
        <v>2046</v>
      </c>
      <c r="M85" s="311">
        <v>1902</v>
      </c>
      <c r="N85" s="311">
        <v>2746</v>
      </c>
      <c r="O85" s="311">
        <v>3277</v>
      </c>
      <c r="P85" s="311">
        <v>1958</v>
      </c>
      <c r="Q85" s="311">
        <v>1710</v>
      </c>
      <c r="R85" s="311">
        <v>2842</v>
      </c>
      <c r="S85" s="107">
        <f t="shared" si="21"/>
        <v>33192</v>
      </c>
    </row>
    <row r="86" spans="1:19" ht="16.5" customHeight="1" x14ac:dyDescent="0.35">
      <c r="A86" s="421" t="s">
        <v>256</v>
      </c>
      <c r="B86" s="421"/>
      <c r="C86" s="113">
        <v>0.04</v>
      </c>
      <c r="D86" s="311">
        <v>1289</v>
      </c>
      <c r="E86" s="311">
        <v>912</v>
      </c>
      <c r="F86" s="311">
        <v>609</v>
      </c>
      <c r="G86" s="311">
        <v>421</v>
      </c>
      <c r="H86" s="311">
        <v>483</v>
      </c>
      <c r="I86" s="311">
        <v>172</v>
      </c>
      <c r="J86" s="311">
        <v>218</v>
      </c>
      <c r="K86" s="311">
        <v>235</v>
      </c>
      <c r="L86" s="311">
        <v>644</v>
      </c>
      <c r="M86" s="311">
        <v>707</v>
      </c>
      <c r="N86" s="311">
        <v>963</v>
      </c>
      <c r="O86" s="311">
        <v>1185</v>
      </c>
      <c r="P86" s="311">
        <v>533</v>
      </c>
      <c r="Q86" s="311">
        <v>342</v>
      </c>
      <c r="R86" s="311">
        <v>981</v>
      </c>
      <c r="S86" s="107">
        <f t="shared" si="21"/>
        <v>9694</v>
      </c>
    </row>
    <row r="87" spans="1:19" ht="16.5" customHeight="1" x14ac:dyDescent="0.35">
      <c r="A87" s="344" t="s">
        <v>257</v>
      </c>
      <c r="B87" s="344"/>
      <c r="C87" s="113">
        <v>0.03</v>
      </c>
      <c r="D87" s="311">
        <v>266</v>
      </c>
      <c r="E87" s="311">
        <v>146</v>
      </c>
      <c r="F87" s="311">
        <v>97</v>
      </c>
      <c r="G87" s="311">
        <v>45</v>
      </c>
      <c r="H87" s="311">
        <v>58</v>
      </c>
      <c r="I87" s="311">
        <v>38</v>
      </c>
      <c r="J87" s="311">
        <v>48</v>
      </c>
      <c r="K87" s="311">
        <v>57</v>
      </c>
      <c r="L87" s="311">
        <v>157</v>
      </c>
      <c r="M87" s="311">
        <v>135</v>
      </c>
      <c r="N87" s="311">
        <v>269</v>
      </c>
      <c r="O87" s="311">
        <v>254</v>
      </c>
      <c r="P87" s="311">
        <v>111</v>
      </c>
      <c r="Q87" s="311">
        <v>66</v>
      </c>
      <c r="R87" s="311">
        <v>298</v>
      </c>
      <c r="S87" s="107">
        <f t="shared" si="21"/>
        <v>2045</v>
      </c>
    </row>
    <row r="88" spans="1:19" ht="16.5" customHeight="1" thickBot="1" x14ac:dyDescent="0.4">
      <c r="A88" s="436" t="str">
        <f>'Tabell 3.1'!A74</f>
        <v>Fordelingsnøkkel FO4AB</v>
      </c>
      <c r="B88" s="436"/>
      <c r="C88" s="215" t="s">
        <v>202</v>
      </c>
      <c r="D88" s="216">
        <f>(D79/$S$79*$C$79+D80/$S$80*$C$80+D81/$S$81*$C$81+D82/$S$82*$C$82+D83/$S$83*$C$83+D84/$S$84*$C$84+D85/$S$85*$C$85+D86/$S$86*$C$86+D87/$S$87*$C$87)*100</f>
        <v>12.4871215491673</v>
      </c>
      <c r="E88" s="216">
        <f t="shared" ref="E88:Q88" si="22">(E79/$S$79*$C$79+E80/$S$80*$C$80+E81/$S$81*$C$81+E82/$S$82*$C$82+E83/$S$83*$C$83+E84/$S$84*$C$84+E85/$S$85*$C$85+E86/$S$86*$C$86+E87/$S$87*$C$87)*100</f>
        <v>10.124869227080966</v>
      </c>
      <c r="F88" s="216">
        <f t="shared" si="22"/>
        <v>7.0470949513835857</v>
      </c>
      <c r="G88" s="216">
        <f t="shared" si="22"/>
        <v>5.5072346094686981</v>
      </c>
      <c r="H88" s="216">
        <f t="shared" si="22"/>
        <v>6.4795898970405776</v>
      </c>
      <c r="I88" s="216">
        <f t="shared" si="22"/>
        <v>2.3858703724213939</v>
      </c>
      <c r="J88" s="216">
        <f t="shared" si="22"/>
        <v>3.0774634509556691</v>
      </c>
      <c r="K88" s="216">
        <f t="shared" si="22"/>
        <v>4.2979975303090026</v>
      </c>
      <c r="L88" s="216">
        <f t="shared" si="22"/>
        <v>6.326220819771347</v>
      </c>
      <c r="M88" s="216">
        <f t="shared" si="22"/>
        <v>5.6468336658954748</v>
      </c>
      <c r="N88" s="216">
        <f t="shared" si="22"/>
        <v>8.6544872213354989</v>
      </c>
      <c r="O88" s="216">
        <f t="shared" si="22"/>
        <v>9.6915874558855801</v>
      </c>
      <c r="P88" s="216">
        <f t="shared" si="22"/>
        <v>5.2154356035917475</v>
      </c>
      <c r="Q88" s="216">
        <f t="shared" si="22"/>
        <v>4.0723120925884331</v>
      </c>
      <c r="R88" s="216">
        <f>(R79/$S$79*$C$79+R80/$S$80*$C$80+R81/$S$81*$C$81+R82/$S$82*$C$82+R83/$S$83*$C$83+R84/$S$84*$C$84+R85/$S$85*$C$85+R86/$S$86*$C$86+R87/$S$87*$C$87)*100</f>
        <v>8.9858815531047291</v>
      </c>
      <c r="S88" s="216">
        <f t="shared" si="21"/>
        <v>100</v>
      </c>
    </row>
    <row r="89" spans="1:19" ht="16.5" customHeight="1" thickBot="1" x14ac:dyDescent="0.4">
      <c r="A89" s="437"/>
      <c r="B89" s="437"/>
      <c r="C89" s="93"/>
      <c r="D89" s="94"/>
      <c r="E89" s="94"/>
      <c r="F89" s="94"/>
      <c r="G89" s="94"/>
      <c r="H89" s="94"/>
      <c r="I89" s="94"/>
      <c r="J89" s="94"/>
      <c r="K89" s="94"/>
      <c r="L89" s="94"/>
      <c r="M89" s="94"/>
      <c r="N89" s="94"/>
      <c r="O89" s="94"/>
      <c r="P89" s="94"/>
      <c r="Q89" s="94"/>
      <c r="R89" s="94"/>
      <c r="S89" s="94"/>
    </row>
    <row r="90" spans="1:19" ht="16.5" customHeight="1" x14ac:dyDescent="0.35">
      <c r="A90" s="393" t="str">
        <f>'Tabell 3.1'!A76</f>
        <v>FO4C Økonomisk sosialhjelp</v>
      </c>
      <c r="B90" s="393"/>
      <c r="C90" s="213"/>
      <c r="D90" s="214"/>
      <c r="E90" s="214"/>
      <c r="F90" s="214"/>
      <c r="G90" s="214"/>
      <c r="H90" s="214"/>
      <c r="I90" s="214"/>
      <c r="J90" s="214"/>
      <c r="K90" s="214"/>
      <c r="L90" s="214"/>
      <c r="M90" s="214"/>
      <c r="N90" s="214"/>
      <c r="O90" s="214"/>
      <c r="P90" s="214"/>
      <c r="Q90" s="214"/>
      <c r="R90" s="214"/>
      <c r="S90" s="214"/>
    </row>
    <row r="91" spans="1:19" ht="16.5" customHeight="1" x14ac:dyDescent="0.35">
      <c r="A91" s="421" t="s">
        <v>249</v>
      </c>
      <c r="B91" s="421"/>
      <c r="C91" s="86">
        <v>0.25</v>
      </c>
      <c r="D91" s="311">
        <f t="shared" ref="D91:R91" si="23">D79</f>
        <v>1403</v>
      </c>
      <c r="E91" s="311">
        <f t="shared" si="23"/>
        <v>1436</v>
      </c>
      <c r="F91" s="311">
        <f t="shared" si="23"/>
        <v>988</v>
      </c>
      <c r="G91" s="311">
        <f t="shared" si="23"/>
        <v>922</v>
      </c>
      <c r="H91" s="311">
        <f t="shared" si="23"/>
        <v>949</v>
      </c>
      <c r="I91" s="311">
        <f t="shared" si="23"/>
        <v>287</v>
      </c>
      <c r="J91" s="311">
        <f t="shared" si="23"/>
        <v>370</v>
      </c>
      <c r="K91" s="311">
        <f t="shared" si="23"/>
        <v>731</v>
      </c>
      <c r="L91" s="311">
        <f t="shared" si="23"/>
        <v>635</v>
      </c>
      <c r="M91" s="311">
        <f t="shared" si="23"/>
        <v>568</v>
      </c>
      <c r="N91" s="311">
        <f t="shared" si="23"/>
        <v>688</v>
      </c>
      <c r="O91" s="311">
        <f t="shared" si="23"/>
        <v>870</v>
      </c>
      <c r="P91" s="311">
        <f t="shared" si="23"/>
        <v>503</v>
      </c>
      <c r="Q91" s="311">
        <f>Q79</f>
        <v>453</v>
      </c>
      <c r="R91" s="311">
        <f t="shared" si="23"/>
        <v>609</v>
      </c>
      <c r="S91" s="110">
        <f>SUM(D91:R91)</f>
        <v>11412</v>
      </c>
    </row>
    <row r="92" spans="1:19" ht="16.5" customHeight="1" x14ac:dyDescent="0.35">
      <c r="A92" s="421" t="s">
        <v>250</v>
      </c>
      <c r="B92" s="421"/>
      <c r="C92" s="86">
        <v>0.21</v>
      </c>
      <c r="D92" s="311">
        <f t="shared" ref="D92:R92" si="24">D80</f>
        <v>2251</v>
      </c>
      <c r="E92" s="311">
        <f t="shared" si="24"/>
        <v>1615</v>
      </c>
      <c r="F92" s="311">
        <f t="shared" si="24"/>
        <v>910</v>
      </c>
      <c r="G92" s="311">
        <f t="shared" si="24"/>
        <v>648</v>
      </c>
      <c r="H92" s="311">
        <f t="shared" si="24"/>
        <v>838</v>
      </c>
      <c r="I92" s="311">
        <f t="shared" si="24"/>
        <v>481</v>
      </c>
      <c r="J92" s="311">
        <f t="shared" si="24"/>
        <v>567</v>
      </c>
      <c r="K92" s="311">
        <f t="shared" si="24"/>
        <v>815</v>
      </c>
      <c r="L92" s="311">
        <f t="shared" si="24"/>
        <v>1411</v>
      </c>
      <c r="M92" s="311">
        <f t="shared" si="24"/>
        <v>1324</v>
      </c>
      <c r="N92" s="311">
        <f t="shared" si="24"/>
        <v>2696</v>
      </c>
      <c r="O92" s="311">
        <f t="shared" si="24"/>
        <v>2388</v>
      </c>
      <c r="P92" s="311">
        <f t="shared" si="24"/>
        <v>1074</v>
      </c>
      <c r="Q92" s="311">
        <f t="shared" si="24"/>
        <v>831</v>
      </c>
      <c r="R92" s="311">
        <f t="shared" si="24"/>
        <v>2610</v>
      </c>
      <c r="S92" s="110">
        <f t="shared" ref="S92:S94" si="25">SUM(D92:R92)</f>
        <v>20459</v>
      </c>
    </row>
    <row r="93" spans="1:19" ht="16.5" customHeight="1" x14ac:dyDescent="0.35">
      <c r="A93" s="421" t="s">
        <v>251</v>
      </c>
      <c r="B93" s="421"/>
      <c r="C93" s="86">
        <v>0.2</v>
      </c>
      <c r="D93" s="311">
        <f t="shared" ref="D93:R93" si="26">D81</f>
        <v>1246</v>
      </c>
      <c r="E93" s="311">
        <f t="shared" si="26"/>
        <v>829</v>
      </c>
      <c r="F93" s="311">
        <f t="shared" si="26"/>
        <v>671</v>
      </c>
      <c r="G93" s="311">
        <f t="shared" si="26"/>
        <v>356</v>
      </c>
      <c r="H93" s="311">
        <f t="shared" si="26"/>
        <v>505</v>
      </c>
      <c r="I93" s="311">
        <f t="shared" si="26"/>
        <v>212</v>
      </c>
      <c r="J93" s="311">
        <f t="shared" si="26"/>
        <v>300</v>
      </c>
      <c r="K93" s="311">
        <f t="shared" si="26"/>
        <v>328</v>
      </c>
      <c r="L93" s="311">
        <f t="shared" si="26"/>
        <v>689</v>
      </c>
      <c r="M93" s="311">
        <f t="shared" si="26"/>
        <v>501</v>
      </c>
      <c r="N93" s="311">
        <f t="shared" si="26"/>
        <v>766</v>
      </c>
      <c r="O93" s="311">
        <f t="shared" si="26"/>
        <v>902</v>
      </c>
      <c r="P93" s="311">
        <f t="shared" si="26"/>
        <v>546</v>
      </c>
      <c r="Q93" s="311">
        <f t="shared" si="26"/>
        <v>367</v>
      </c>
      <c r="R93" s="311">
        <f t="shared" si="26"/>
        <v>989</v>
      </c>
      <c r="S93" s="110">
        <f t="shared" si="25"/>
        <v>9207</v>
      </c>
    </row>
    <row r="94" spans="1:19" ht="16.5" customHeight="1" x14ac:dyDescent="0.35">
      <c r="A94" s="412" t="s">
        <v>252</v>
      </c>
      <c r="B94" s="412"/>
      <c r="C94" s="86">
        <v>0.13</v>
      </c>
      <c r="D94" s="311">
        <f t="shared" ref="D94:R94" si="27">D82</f>
        <v>4652</v>
      </c>
      <c r="E94" s="311">
        <f t="shared" si="27"/>
        <v>4975</v>
      </c>
      <c r="F94" s="311">
        <f t="shared" si="27"/>
        <v>3402</v>
      </c>
      <c r="G94" s="311">
        <f t="shared" si="27"/>
        <v>3602</v>
      </c>
      <c r="H94" s="311">
        <f t="shared" si="27"/>
        <v>4454</v>
      </c>
      <c r="I94" s="311">
        <f t="shared" si="27"/>
        <v>1007</v>
      </c>
      <c r="J94" s="311">
        <f t="shared" si="27"/>
        <v>1342</v>
      </c>
      <c r="K94" s="311">
        <f t="shared" si="27"/>
        <v>2227</v>
      </c>
      <c r="L94" s="311">
        <f t="shared" si="27"/>
        <v>2091</v>
      </c>
      <c r="M94" s="311">
        <f t="shared" si="27"/>
        <v>1039</v>
      </c>
      <c r="N94" s="311">
        <f t="shared" si="27"/>
        <v>1638</v>
      </c>
      <c r="O94" s="311">
        <f t="shared" si="27"/>
        <v>1878</v>
      </c>
      <c r="P94" s="311">
        <f t="shared" si="27"/>
        <v>1376</v>
      </c>
      <c r="Q94" s="311">
        <f t="shared" si="27"/>
        <v>1390</v>
      </c>
      <c r="R94" s="311">
        <f t="shared" si="27"/>
        <v>1876</v>
      </c>
      <c r="S94" s="110">
        <f t="shared" si="25"/>
        <v>36949</v>
      </c>
    </row>
    <row r="95" spans="1:19" ht="16.5" customHeight="1" x14ac:dyDescent="0.35">
      <c r="A95" s="421" t="s">
        <v>253</v>
      </c>
      <c r="B95" s="421"/>
      <c r="C95" s="86">
        <v>0.08</v>
      </c>
      <c r="D95" s="311">
        <f t="shared" ref="D95:R95" si="28">D83</f>
        <v>3160</v>
      </c>
      <c r="E95" s="311">
        <f t="shared" si="28"/>
        <v>2461</v>
      </c>
      <c r="F95" s="311">
        <f t="shared" si="28"/>
        <v>1444</v>
      </c>
      <c r="G95" s="311">
        <f t="shared" si="28"/>
        <v>1119</v>
      </c>
      <c r="H95" s="311">
        <f t="shared" si="28"/>
        <v>1126</v>
      </c>
      <c r="I95" s="311">
        <f t="shared" si="28"/>
        <v>420</v>
      </c>
      <c r="J95" s="311">
        <f t="shared" si="28"/>
        <v>500</v>
      </c>
      <c r="K95" s="311">
        <f t="shared" si="28"/>
        <v>882</v>
      </c>
      <c r="L95" s="311">
        <f t="shared" si="28"/>
        <v>1586</v>
      </c>
      <c r="M95" s="311">
        <f t="shared" si="28"/>
        <v>1817</v>
      </c>
      <c r="N95" s="311">
        <f t="shared" si="28"/>
        <v>2399</v>
      </c>
      <c r="O95" s="311">
        <f t="shared" si="28"/>
        <v>3086</v>
      </c>
      <c r="P95" s="311">
        <f t="shared" si="28"/>
        <v>1323</v>
      </c>
      <c r="Q95" s="311">
        <f t="shared" si="28"/>
        <v>879</v>
      </c>
      <c r="R95" s="311">
        <f t="shared" si="28"/>
        <v>2140</v>
      </c>
      <c r="S95" s="107">
        <f t="shared" ref="S95:S99" si="29">SUM(D95:R95)</f>
        <v>24342</v>
      </c>
    </row>
    <row r="96" spans="1:19" ht="16.5" customHeight="1" x14ac:dyDescent="0.35">
      <c r="A96" s="412" t="s">
        <v>254</v>
      </c>
      <c r="B96" s="412"/>
      <c r="C96" s="86">
        <v>0.04</v>
      </c>
      <c r="D96" s="311">
        <f t="shared" ref="D96:R96" si="30">D84</f>
        <v>694</v>
      </c>
      <c r="E96" s="311">
        <f t="shared" si="30"/>
        <v>624</v>
      </c>
      <c r="F96" s="311">
        <f t="shared" si="30"/>
        <v>547</v>
      </c>
      <c r="G96" s="311">
        <f t="shared" si="30"/>
        <v>449</v>
      </c>
      <c r="H96" s="311">
        <f t="shared" si="30"/>
        <v>509</v>
      </c>
      <c r="I96" s="311">
        <f t="shared" si="30"/>
        <v>172</v>
      </c>
      <c r="J96" s="311">
        <f t="shared" si="30"/>
        <v>231</v>
      </c>
      <c r="K96" s="311">
        <f t="shared" si="30"/>
        <v>232</v>
      </c>
      <c r="L96" s="311">
        <f t="shared" si="30"/>
        <v>234</v>
      </c>
      <c r="M96" s="311">
        <f t="shared" si="30"/>
        <v>234</v>
      </c>
      <c r="N96" s="311">
        <f t="shared" si="30"/>
        <v>230</v>
      </c>
      <c r="O96" s="311">
        <f t="shared" si="30"/>
        <v>351</v>
      </c>
      <c r="P96" s="311">
        <f t="shared" si="30"/>
        <v>298</v>
      </c>
      <c r="Q96" s="311">
        <f t="shared" si="30"/>
        <v>285</v>
      </c>
      <c r="R96" s="311">
        <f t="shared" si="30"/>
        <v>280</v>
      </c>
      <c r="S96" s="107">
        <f t="shared" si="29"/>
        <v>5370</v>
      </c>
    </row>
    <row r="97" spans="1:19" ht="16.5" customHeight="1" x14ac:dyDescent="0.35">
      <c r="A97" s="421" t="s">
        <v>255</v>
      </c>
      <c r="B97" s="421"/>
      <c r="C97" s="86">
        <v>0.02</v>
      </c>
      <c r="D97" s="311">
        <f t="shared" ref="D97:R97" si="31">D85</f>
        <v>3602</v>
      </c>
      <c r="E97" s="311">
        <f t="shared" si="31"/>
        <v>3192</v>
      </c>
      <c r="F97" s="311">
        <f t="shared" si="31"/>
        <v>2160</v>
      </c>
      <c r="G97" s="311">
        <f t="shared" si="31"/>
        <v>1790</v>
      </c>
      <c r="H97" s="311">
        <f t="shared" si="31"/>
        <v>2176</v>
      </c>
      <c r="I97" s="311">
        <f t="shared" si="31"/>
        <v>1007</v>
      </c>
      <c r="J97" s="311">
        <f t="shared" si="31"/>
        <v>1340</v>
      </c>
      <c r="K97" s="311">
        <f t="shared" si="31"/>
        <v>1444</v>
      </c>
      <c r="L97" s="311">
        <f t="shared" si="31"/>
        <v>2046</v>
      </c>
      <c r="M97" s="311">
        <f t="shared" si="31"/>
        <v>1902</v>
      </c>
      <c r="N97" s="311">
        <f t="shared" si="31"/>
        <v>2746</v>
      </c>
      <c r="O97" s="311">
        <f t="shared" si="31"/>
        <v>3277</v>
      </c>
      <c r="P97" s="311">
        <f t="shared" si="31"/>
        <v>1958</v>
      </c>
      <c r="Q97" s="311">
        <f t="shared" si="31"/>
        <v>1710</v>
      </c>
      <c r="R97" s="311">
        <f t="shared" si="31"/>
        <v>2842</v>
      </c>
      <c r="S97" s="107">
        <f t="shared" si="29"/>
        <v>33192</v>
      </c>
    </row>
    <row r="98" spans="1:19" ht="16.5" customHeight="1" x14ac:dyDescent="0.35">
      <c r="A98" s="421" t="s">
        <v>256</v>
      </c>
      <c r="B98" s="421"/>
      <c r="C98" s="86">
        <v>0.03</v>
      </c>
      <c r="D98" s="311">
        <f t="shared" ref="D98:R98" si="32">D86</f>
        <v>1289</v>
      </c>
      <c r="E98" s="311">
        <f t="shared" si="32"/>
        <v>912</v>
      </c>
      <c r="F98" s="311">
        <f t="shared" si="32"/>
        <v>609</v>
      </c>
      <c r="G98" s="311">
        <f t="shared" si="32"/>
        <v>421</v>
      </c>
      <c r="H98" s="311">
        <f t="shared" si="32"/>
        <v>483</v>
      </c>
      <c r="I98" s="311">
        <f t="shared" si="32"/>
        <v>172</v>
      </c>
      <c r="J98" s="311">
        <f t="shared" si="32"/>
        <v>218</v>
      </c>
      <c r="K98" s="311">
        <f t="shared" si="32"/>
        <v>235</v>
      </c>
      <c r="L98" s="311">
        <f t="shared" si="32"/>
        <v>644</v>
      </c>
      <c r="M98" s="311">
        <f t="shared" si="32"/>
        <v>707</v>
      </c>
      <c r="N98" s="311">
        <f t="shared" si="32"/>
        <v>963</v>
      </c>
      <c r="O98" s="311">
        <f t="shared" si="32"/>
        <v>1185</v>
      </c>
      <c r="P98" s="311">
        <f t="shared" si="32"/>
        <v>533</v>
      </c>
      <c r="Q98" s="311">
        <f t="shared" si="32"/>
        <v>342</v>
      </c>
      <c r="R98" s="311">
        <f t="shared" si="32"/>
        <v>981</v>
      </c>
      <c r="S98" s="107">
        <f t="shared" si="29"/>
        <v>9694</v>
      </c>
    </row>
    <row r="99" spans="1:19" ht="16.5" customHeight="1" x14ac:dyDescent="0.35">
      <c r="A99" s="344" t="s">
        <v>257</v>
      </c>
      <c r="B99" s="344"/>
      <c r="C99" s="86">
        <v>0.04</v>
      </c>
      <c r="D99" s="311">
        <f t="shared" ref="D99:R99" si="33">D87</f>
        <v>266</v>
      </c>
      <c r="E99" s="311">
        <f t="shared" si="33"/>
        <v>146</v>
      </c>
      <c r="F99" s="311">
        <f t="shared" si="33"/>
        <v>97</v>
      </c>
      <c r="G99" s="311">
        <f t="shared" si="33"/>
        <v>45</v>
      </c>
      <c r="H99" s="311">
        <f t="shared" si="33"/>
        <v>58</v>
      </c>
      <c r="I99" s="311">
        <f t="shared" si="33"/>
        <v>38</v>
      </c>
      <c r="J99" s="311">
        <f t="shared" si="33"/>
        <v>48</v>
      </c>
      <c r="K99" s="311">
        <f t="shared" si="33"/>
        <v>57</v>
      </c>
      <c r="L99" s="311">
        <f t="shared" si="33"/>
        <v>157</v>
      </c>
      <c r="M99" s="311">
        <f t="shared" si="33"/>
        <v>135</v>
      </c>
      <c r="N99" s="311">
        <f t="shared" si="33"/>
        <v>269</v>
      </c>
      <c r="O99" s="311">
        <f t="shared" si="33"/>
        <v>254</v>
      </c>
      <c r="P99" s="311">
        <f t="shared" si="33"/>
        <v>111</v>
      </c>
      <c r="Q99" s="311">
        <f t="shared" si="33"/>
        <v>66</v>
      </c>
      <c r="R99" s="311">
        <f t="shared" si="33"/>
        <v>298</v>
      </c>
      <c r="S99" s="107">
        <f t="shared" si="29"/>
        <v>2045</v>
      </c>
    </row>
    <row r="100" spans="1:19" ht="16.5" customHeight="1" thickBot="1" x14ac:dyDescent="0.4">
      <c r="A100" s="436" t="str">
        <f>'Tabell 3.1'!A86</f>
        <v>Kriterienøkkel FO4C</v>
      </c>
      <c r="B100" s="436"/>
      <c r="C100" s="215"/>
      <c r="D100" s="216">
        <f>(D91/$S$91*$C$91+D92/$S$92*$C$92+D93/$S$93*$C$93+D94/$S$94*$C$94+D95/$S$95*$C$95+D96/$S$96*$C$96+D97/$S$97*$C$97+D98/$S$98*$C$98+D99/$S$99*$C$99)*100</f>
        <v>12.419141787016983</v>
      </c>
      <c r="E100" s="216">
        <f t="shared" ref="E100:R100" si="34">(E91/$S$91*$C$91+E92/$S$92*$C$92+E93/$S$93*$C$93+E94/$S$94*$C$94+E95/$S$95*$C$95+E96/$S$96*$C$96+E97/$S$97*$C$97+E98/$S$98*$C$98+E99/$S$99*$C$99)*100</f>
        <v>10.38846528551028</v>
      </c>
      <c r="F100" s="216">
        <f t="shared" si="34"/>
        <v>7.143354852439102</v>
      </c>
      <c r="G100" s="216">
        <f t="shared" si="34"/>
        <v>5.7539516445298249</v>
      </c>
      <c r="H100" s="216">
        <f t="shared" si="34"/>
        <v>6.7464223232081082</v>
      </c>
      <c r="I100" s="216">
        <f t="shared" si="34"/>
        <v>2.3916475462265616</v>
      </c>
      <c r="J100" s="216">
        <f t="shared" si="34"/>
        <v>3.0948723215076495</v>
      </c>
      <c r="K100" s="216">
        <f t="shared" si="34"/>
        <v>4.6678835267770689</v>
      </c>
      <c r="L100" s="216">
        <f t="shared" si="34"/>
        <v>6.396980264859689</v>
      </c>
      <c r="M100" s="216">
        <f t="shared" si="34"/>
        <v>5.4260938480411722</v>
      </c>
      <c r="N100" s="216">
        <f t="shared" si="34"/>
        <v>8.464131320311493</v>
      </c>
      <c r="O100" s="216">
        <f t="shared" si="34"/>
        <v>9.3138291137043083</v>
      </c>
      <c r="P100" s="216">
        <f t="shared" si="34"/>
        <v>5.0313115626942571</v>
      </c>
      <c r="Q100" s="216">
        <f t="shared" si="34"/>
        <v>3.9707674797988166</v>
      </c>
      <c r="R100" s="216">
        <f t="shared" si="34"/>
        <v>8.791147123374687</v>
      </c>
      <c r="S100" s="216">
        <f t="shared" ref="S100" si="35">SUM(D100:R100)</f>
        <v>100</v>
      </c>
    </row>
    <row r="101" spans="1:19" ht="16.5" customHeight="1" x14ac:dyDescent="0.35">
      <c r="A101" s="438"/>
      <c r="B101" s="438"/>
      <c r="C101" s="78"/>
      <c r="D101" s="17"/>
      <c r="E101" s="17"/>
      <c r="F101" s="17"/>
      <c r="G101" s="17"/>
      <c r="H101" s="17"/>
      <c r="I101" s="17"/>
      <c r="J101" s="17"/>
      <c r="K101" s="17"/>
      <c r="L101" s="17"/>
      <c r="M101" s="17"/>
      <c r="N101" s="17"/>
      <c r="O101" s="17"/>
      <c r="P101" s="17"/>
      <c r="Q101" s="17"/>
      <c r="R101" s="17"/>
      <c r="S101" s="17"/>
    </row>
    <row r="102" spans="1:19" ht="16.5" customHeight="1" x14ac:dyDescent="0.35">
      <c r="A102" s="434" t="str">
        <f>'Tabell 3.1'!A88</f>
        <v>Kriterienøkkel FO4C</v>
      </c>
      <c r="B102" s="434"/>
      <c r="C102" s="88">
        <v>0.7</v>
      </c>
      <c r="D102" s="89">
        <f>D100</f>
        <v>12.419141787016983</v>
      </c>
      <c r="E102" s="89">
        <f t="shared" ref="E102:R102" si="36">E100</f>
        <v>10.38846528551028</v>
      </c>
      <c r="F102" s="89">
        <f t="shared" si="36"/>
        <v>7.143354852439102</v>
      </c>
      <c r="G102" s="89">
        <f t="shared" si="36"/>
        <v>5.7539516445298249</v>
      </c>
      <c r="H102" s="89">
        <f t="shared" si="36"/>
        <v>6.7464223232081082</v>
      </c>
      <c r="I102" s="89">
        <f t="shared" si="36"/>
        <v>2.3916475462265616</v>
      </c>
      <c r="J102" s="89">
        <f t="shared" si="36"/>
        <v>3.0948723215076495</v>
      </c>
      <c r="K102" s="89">
        <f t="shared" si="36"/>
        <v>4.6678835267770689</v>
      </c>
      <c r="L102" s="89">
        <f t="shared" si="36"/>
        <v>6.396980264859689</v>
      </c>
      <c r="M102" s="89">
        <f t="shared" si="36"/>
        <v>5.4260938480411722</v>
      </c>
      <c r="N102" s="89">
        <f t="shared" si="36"/>
        <v>8.464131320311493</v>
      </c>
      <c r="O102" s="89">
        <f t="shared" si="36"/>
        <v>9.3138291137043083</v>
      </c>
      <c r="P102" s="89">
        <f t="shared" si="36"/>
        <v>5.0313115626942571</v>
      </c>
      <c r="Q102" s="89">
        <f t="shared" si="36"/>
        <v>3.9707674797988166</v>
      </c>
      <c r="R102" s="89">
        <f t="shared" si="36"/>
        <v>8.791147123374687</v>
      </c>
      <c r="S102" s="89">
        <f>SUM(D102:R102)</f>
        <v>100</v>
      </c>
    </row>
    <row r="103" spans="1:19" ht="16.5" customHeight="1" x14ac:dyDescent="0.35">
      <c r="A103" s="439" t="s">
        <v>287</v>
      </c>
      <c r="B103" s="439"/>
      <c r="C103" s="93">
        <v>0.3</v>
      </c>
      <c r="D103" s="89">
        <v>11.492671909441848</v>
      </c>
      <c r="E103" s="89">
        <v>12.171988626620353</v>
      </c>
      <c r="F103" s="89">
        <v>6.632519300977763</v>
      </c>
      <c r="G103" s="89">
        <v>5.5655265941344521</v>
      </c>
      <c r="H103" s="89">
        <v>4.7750715332709488</v>
      </c>
      <c r="I103" s="89">
        <v>2.8817376542095445</v>
      </c>
      <c r="J103" s="89">
        <v>3.3613040796122116</v>
      </c>
      <c r="K103" s="89">
        <v>4.819360826835287</v>
      </c>
      <c r="L103" s="89">
        <v>6.6549319537941827</v>
      </c>
      <c r="M103" s="89">
        <v>5.9891885143835513</v>
      </c>
      <c r="N103" s="89">
        <v>6.8117324802149524</v>
      </c>
      <c r="O103" s="89">
        <v>9.3782626881621258</v>
      </c>
      <c r="P103" s="89">
        <v>5.7456356051048765</v>
      </c>
      <c r="Q103" s="89">
        <v>3.2635725571934033</v>
      </c>
      <c r="R103" s="89">
        <v>10.45649567604451</v>
      </c>
      <c r="S103" s="115">
        <f>SUM(D103:R103)</f>
        <v>100.00000000000001</v>
      </c>
    </row>
    <row r="104" spans="1:19" ht="16.5" customHeight="1" thickBot="1" x14ac:dyDescent="0.4">
      <c r="A104" s="436" t="str">
        <f>'Tabell 3.1'!A90</f>
        <v xml:space="preserve">Fordelingsnøkkel FO4C </v>
      </c>
      <c r="B104" s="436"/>
      <c r="C104" s="215" t="s">
        <v>202</v>
      </c>
      <c r="D104" s="216">
        <f>SUMPRODUCT($C$102:$C$103,D102:D103)</f>
        <v>12.141200823744443</v>
      </c>
      <c r="E104" s="216">
        <f t="shared" ref="E104:R104" si="37">SUMPRODUCT($C$102:$C$103,E102:E103)</f>
        <v>10.923522287843301</v>
      </c>
      <c r="F104" s="216">
        <f t="shared" si="37"/>
        <v>6.9901041870006999</v>
      </c>
      <c r="G104" s="216">
        <f t="shared" si="37"/>
        <v>5.6974241294112131</v>
      </c>
      <c r="H104" s="216">
        <f t="shared" si="37"/>
        <v>6.1550170862269598</v>
      </c>
      <c r="I104" s="216">
        <f t="shared" si="37"/>
        <v>2.5386745786214564</v>
      </c>
      <c r="J104" s="216">
        <f t="shared" si="37"/>
        <v>3.1748018489390182</v>
      </c>
      <c r="K104" s="216">
        <f t="shared" si="37"/>
        <v>4.7133267167945343</v>
      </c>
      <c r="L104" s="216">
        <f t="shared" si="37"/>
        <v>6.474365771540036</v>
      </c>
      <c r="M104" s="216">
        <f t="shared" si="37"/>
        <v>5.595022247943886</v>
      </c>
      <c r="N104" s="216">
        <f t="shared" si="37"/>
        <v>7.9684116682825303</v>
      </c>
      <c r="O104" s="216">
        <f t="shared" si="37"/>
        <v>9.3331591860416534</v>
      </c>
      <c r="P104" s="216">
        <f t="shared" si="37"/>
        <v>5.245608775417443</v>
      </c>
      <c r="Q104" s="216">
        <f t="shared" si="37"/>
        <v>3.7586090030171926</v>
      </c>
      <c r="R104" s="216">
        <f t="shared" si="37"/>
        <v>9.2907516891756323</v>
      </c>
      <c r="S104" s="216">
        <f t="shared" ref="S104" si="38">SUM(D104:R104)</f>
        <v>100</v>
      </c>
    </row>
    <row r="105" spans="1:19" ht="16.5" customHeight="1" x14ac:dyDescent="0.35">
      <c r="A105" s="17"/>
      <c r="B105" s="17"/>
      <c r="C105" s="17"/>
      <c r="D105" s="17"/>
      <c r="E105" s="17"/>
      <c r="F105" s="17"/>
      <c r="G105" s="17"/>
      <c r="H105" s="17"/>
      <c r="I105" s="17"/>
      <c r="J105" s="17"/>
      <c r="K105" s="17"/>
      <c r="L105" s="17"/>
      <c r="M105" s="17"/>
      <c r="N105" s="17"/>
      <c r="O105" s="17"/>
      <c r="P105" s="17"/>
      <c r="Q105" s="17"/>
      <c r="R105" s="17"/>
      <c r="S105" s="17"/>
    </row>
    <row r="106" spans="1:19" x14ac:dyDescent="0.35">
      <c r="B106" s="116"/>
    </row>
    <row r="107" spans="1:19" x14ac:dyDescent="0.35">
      <c r="B107" s="116"/>
      <c r="D107" s="230"/>
      <c r="E107" s="230"/>
      <c r="F107" s="230"/>
      <c r="G107" s="230"/>
      <c r="H107" s="230"/>
      <c r="I107" s="230"/>
      <c r="J107" s="230"/>
      <c r="K107" s="230"/>
      <c r="L107" s="230"/>
      <c r="M107" s="230"/>
      <c r="N107" s="230"/>
      <c r="O107" s="230"/>
      <c r="P107" s="230"/>
      <c r="Q107" s="230"/>
      <c r="R107" s="230"/>
    </row>
    <row r="108" spans="1:19" x14ac:dyDescent="0.35">
      <c r="B108" s="116"/>
    </row>
    <row r="109" spans="1:19" x14ac:dyDescent="0.35">
      <c r="B109" s="116"/>
    </row>
    <row r="110" spans="1:19" x14ac:dyDescent="0.35">
      <c r="B110" s="116"/>
    </row>
    <row r="111" spans="1:19" x14ac:dyDescent="0.35">
      <c r="B111" s="116"/>
    </row>
    <row r="112" spans="1:19" x14ac:dyDescent="0.35">
      <c r="B112" s="116"/>
    </row>
    <row r="113" spans="2:2" x14ac:dyDescent="0.35">
      <c r="B113" s="116"/>
    </row>
    <row r="114" spans="2:2" x14ac:dyDescent="0.35">
      <c r="B114" s="116"/>
    </row>
    <row r="115" spans="2:2" x14ac:dyDescent="0.35">
      <c r="B115" s="116"/>
    </row>
    <row r="116" spans="2:2" x14ac:dyDescent="0.35">
      <c r="B116" s="116"/>
    </row>
    <row r="117" spans="2:2" x14ac:dyDescent="0.35">
      <c r="B117" s="116"/>
    </row>
    <row r="118" spans="2:2" x14ac:dyDescent="0.35">
      <c r="B118" s="116"/>
    </row>
    <row r="119" spans="2:2" x14ac:dyDescent="0.35">
      <c r="B119" s="116"/>
    </row>
    <row r="120" spans="2:2" x14ac:dyDescent="0.35">
      <c r="B120" s="116"/>
    </row>
    <row r="121" spans="2:2" x14ac:dyDescent="0.35">
      <c r="B121" s="116"/>
    </row>
    <row r="122" spans="2:2" x14ac:dyDescent="0.35">
      <c r="B122" s="116"/>
    </row>
    <row r="123" spans="2:2" x14ac:dyDescent="0.35">
      <c r="B123" s="116"/>
    </row>
    <row r="124" spans="2:2" x14ac:dyDescent="0.35">
      <c r="B124" s="116"/>
    </row>
    <row r="125" spans="2:2" x14ac:dyDescent="0.35">
      <c r="B125" s="116"/>
    </row>
    <row r="126" spans="2:2" x14ac:dyDescent="0.35">
      <c r="B126" s="116"/>
    </row>
    <row r="127" spans="2:2" x14ac:dyDescent="0.35">
      <c r="B127" s="116"/>
    </row>
    <row r="128" spans="2:2" x14ac:dyDescent="0.35">
      <c r="B128" s="116"/>
    </row>
    <row r="129" spans="2:2" x14ac:dyDescent="0.35">
      <c r="B129" s="116"/>
    </row>
    <row r="130" spans="2:2" x14ac:dyDescent="0.35">
      <c r="B130" s="116"/>
    </row>
    <row r="131" spans="2:2" x14ac:dyDescent="0.35">
      <c r="B131" s="116"/>
    </row>
    <row r="132" spans="2:2" x14ac:dyDescent="0.35">
      <c r="B132" s="116"/>
    </row>
    <row r="133" spans="2:2" x14ac:dyDescent="0.35">
      <c r="B133" s="116"/>
    </row>
    <row r="134" spans="2:2" x14ac:dyDescent="0.35">
      <c r="B134" s="116"/>
    </row>
    <row r="135" spans="2:2" x14ac:dyDescent="0.35">
      <c r="B135" s="116"/>
    </row>
    <row r="136" spans="2:2" x14ac:dyDescent="0.35">
      <c r="B136" s="116"/>
    </row>
    <row r="137" spans="2:2" x14ac:dyDescent="0.35">
      <c r="B137" s="116"/>
    </row>
    <row r="138" spans="2:2" x14ac:dyDescent="0.35">
      <c r="B138" s="116"/>
    </row>
    <row r="139" spans="2:2" x14ac:dyDescent="0.35">
      <c r="B139" s="116"/>
    </row>
    <row r="140" spans="2:2" x14ac:dyDescent="0.35">
      <c r="B140" s="116"/>
    </row>
  </sheetData>
  <mergeCells count="102">
    <mergeCell ref="A101:B101"/>
    <mergeCell ref="A102:B102"/>
    <mergeCell ref="A103:B103"/>
    <mergeCell ref="A104:B104"/>
    <mergeCell ref="A98:B98"/>
    <mergeCell ref="A100:B100"/>
    <mergeCell ref="A92:B92"/>
    <mergeCell ref="A93:B93"/>
    <mergeCell ref="A94:B94"/>
    <mergeCell ref="A95:B95"/>
    <mergeCell ref="A96:B96"/>
    <mergeCell ref="A97:B97"/>
    <mergeCell ref="A85:B85"/>
    <mergeCell ref="A86:B86"/>
    <mergeCell ref="A88:B88"/>
    <mergeCell ref="A89:B89"/>
    <mergeCell ref="A90:B90"/>
    <mergeCell ref="A91:B91"/>
    <mergeCell ref="A80:B80"/>
    <mergeCell ref="A81:B81"/>
    <mergeCell ref="A82:B82"/>
    <mergeCell ref="A83:B83"/>
    <mergeCell ref="A84:B84"/>
    <mergeCell ref="A74:B74"/>
    <mergeCell ref="A75:B75"/>
    <mergeCell ref="A76:B76"/>
    <mergeCell ref="A77:B77"/>
    <mergeCell ref="A78:B78"/>
    <mergeCell ref="A79:B79"/>
    <mergeCell ref="A68:B68"/>
    <mergeCell ref="A69:B69"/>
    <mergeCell ref="A70:B70"/>
    <mergeCell ref="A71:B71"/>
    <mergeCell ref="A72:B72"/>
    <mergeCell ref="A73:B73"/>
    <mergeCell ref="A62:B62"/>
    <mergeCell ref="A63:B63"/>
    <mergeCell ref="A64:B64"/>
    <mergeCell ref="A65:B65"/>
    <mergeCell ref="A66:B66"/>
    <mergeCell ref="A67:B67"/>
    <mergeCell ref="A56:B56"/>
    <mergeCell ref="A57:B57"/>
    <mergeCell ref="A58:B58"/>
    <mergeCell ref="A59:B59"/>
    <mergeCell ref="A60:B60"/>
    <mergeCell ref="A61:B61"/>
    <mergeCell ref="A50:B50"/>
    <mergeCell ref="A51:B51"/>
    <mergeCell ref="A52:B52"/>
    <mergeCell ref="A53:B53"/>
    <mergeCell ref="A54:B54"/>
    <mergeCell ref="A55:B55"/>
    <mergeCell ref="A44:B44"/>
    <mergeCell ref="A45:B45"/>
    <mergeCell ref="A46:B46"/>
    <mergeCell ref="A47:B47"/>
    <mergeCell ref="A48:B48"/>
    <mergeCell ref="A49:B49"/>
    <mergeCell ref="A38:B38"/>
    <mergeCell ref="A39:B39"/>
    <mergeCell ref="A40:B40"/>
    <mergeCell ref="A41:B41"/>
    <mergeCell ref="A42:B42"/>
    <mergeCell ref="A43:B43"/>
    <mergeCell ref="A32:B32"/>
    <mergeCell ref="A33:B33"/>
    <mergeCell ref="A34:B34"/>
    <mergeCell ref="A35:B35"/>
    <mergeCell ref="A36:B36"/>
    <mergeCell ref="A37:B37"/>
    <mergeCell ref="A26:B26"/>
    <mergeCell ref="A27:B27"/>
    <mergeCell ref="A28:B28"/>
    <mergeCell ref="A29:B29"/>
    <mergeCell ref="A30:B30"/>
    <mergeCell ref="A31:B31"/>
    <mergeCell ref="A20:B20"/>
    <mergeCell ref="A21:B21"/>
    <mergeCell ref="A22:B22"/>
    <mergeCell ref="A23:B23"/>
    <mergeCell ref="A24:B24"/>
    <mergeCell ref="A25:B25"/>
    <mergeCell ref="A17:B17"/>
    <mergeCell ref="A18:B18"/>
    <mergeCell ref="A19:B19"/>
    <mergeCell ref="A13:B13"/>
    <mergeCell ref="A7:B7"/>
    <mergeCell ref="A8:B8"/>
    <mergeCell ref="A9:B9"/>
    <mergeCell ref="A10:B10"/>
    <mergeCell ref="A14:B14"/>
    <mergeCell ref="A15:B15"/>
    <mergeCell ref="A1:B1"/>
    <mergeCell ref="A2:B2"/>
    <mergeCell ref="A3:B3"/>
    <mergeCell ref="A4:B4"/>
    <mergeCell ref="A5:B5"/>
    <mergeCell ref="A6:B6"/>
    <mergeCell ref="A11:B11"/>
    <mergeCell ref="A12:B12"/>
    <mergeCell ref="A16:B16"/>
  </mergeCells>
  <pageMargins left="0.51181102362204722" right="0.39370078740157483" top="0.74803149606299213" bottom="0.74803149606299213" header="0.31496062992125984" footer="0.31496062992125984"/>
  <pageSetup paperSize="9" scale="61" orientation="portrait" r:id="rId1"/>
  <ignoredErrors>
    <ignoredError sqref="S31 S35:S50 S52 S54:S55 S75:S78 S5 S63 S72:S74 S89:S92 S17:S27 S100:S106 S95:S99" formulaRange="1"/>
    <ignoredError sqref="S62"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30"/>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81" t="s">
        <v>8</v>
      </c>
      <c r="B1" s="381"/>
      <c r="C1" s="19"/>
      <c r="D1" s="17"/>
      <c r="E1" s="17"/>
      <c r="F1" s="17"/>
      <c r="G1" s="17"/>
      <c r="H1" s="17"/>
      <c r="I1" s="17"/>
      <c r="J1" s="17"/>
      <c r="K1" s="17"/>
      <c r="L1" s="17"/>
      <c r="M1" s="17"/>
      <c r="N1" s="17"/>
      <c r="O1" s="17"/>
      <c r="P1" s="17"/>
      <c r="Q1" s="17"/>
      <c r="R1" s="17"/>
      <c r="S1" s="17"/>
    </row>
    <row r="2" spans="1:21" ht="54.75" customHeight="1" x14ac:dyDescent="0.35">
      <c r="A2" s="382"/>
      <c r="B2" s="382"/>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35">
      <c r="A3" s="392"/>
      <c r="B3" s="392"/>
      <c r="C3" s="17"/>
      <c r="D3" s="17"/>
      <c r="E3" s="17"/>
      <c r="F3" s="17"/>
      <c r="G3" s="17"/>
      <c r="H3" s="17"/>
      <c r="I3" s="17"/>
      <c r="J3" s="17"/>
      <c r="K3" s="17"/>
      <c r="L3" s="17"/>
      <c r="M3" s="17"/>
      <c r="N3" s="17"/>
      <c r="O3" s="17"/>
      <c r="P3" s="17"/>
      <c r="Q3" s="17"/>
      <c r="R3" s="17"/>
      <c r="S3" s="17"/>
    </row>
    <row r="4" spans="1:21" ht="16.5" customHeight="1" x14ac:dyDescent="0.35">
      <c r="A4" s="390" t="s">
        <v>288</v>
      </c>
      <c r="B4" s="390"/>
      <c r="C4" s="17"/>
      <c r="D4" s="28">
        <v>1565</v>
      </c>
      <c r="E4" s="28">
        <v>1224</v>
      </c>
      <c r="F4" s="28">
        <v>816</v>
      </c>
      <c r="G4" s="28">
        <v>563</v>
      </c>
      <c r="H4" s="28">
        <v>700</v>
      </c>
      <c r="I4" s="28">
        <v>329</v>
      </c>
      <c r="J4" s="28">
        <v>419</v>
      </c>
      <c r="K4" s="28">
        <v>480</v>
      </c>
      <c r="L4" s="28">
        <v>1016</v>
      </c>
      <c r="M4" s="28">
        <v>1107</v>
      </c>
      <c r="N4" s="28">
        <v>1546</v>
      </c>
      <c r="O4" s="28">
        <v>1986</v>
      </c>
      <c r="P4" s="28">
        <v>982</v>
      </c>
      <c r="Q4" s="28">
        <v>678</v>
      </c>
      <c r="R4" s="28">
        <v>1511</v>
      </c>
      <c r="S4" s="28">
        <f>SUM(D4:R4)</f>
        <v>14922</v>
      </c>
      <c r="U4" s="29"/>
    </row>
    <row r="5" spans="1:21" ht="16.5" customHeight="1" x14ac:dyDescent="0.35">
      <c r="A5" s="440" t="s">
        <v>289</v>
      </c>
      <c r="B5" s="440"/>
      <c r="C5" s="117"/>
      <c r="D5" s="28">
        <v>8946</v>
      </c>
      <c r="E5" s="28">
        <v>8106</v>
      </c>
      <c r="F5" s="28">
        <v>5604</v>
      </c>
      <c r="G5" s="28">
        <v>4352</v>
      </c>
      <c r="H5" s="28">
        <v>5912</v>
      </c>
      <c r="I5" s="28">
        <v>4511</v>
      </c>
      <c r="J5" s="28">
        <v>7172</v>
      </c>
      <c r="K5" s="28">
        <v>7156</v>
      </c>
      <c r="L5" s="28">
        <v>5080</v>
      </c>
      <c r="M5" s="28">
        <v>3807</v>
      </c>
      <c r="N5" s="28">
        <v>4301</v>
      </c>
      <c r="O5" s="28">
        <v>6793</v>
      </c>
      <c r="P5" s="28">
        <v>7517</v>
      </c>
      <c r="Q5" s="28">
        <v>7774</v>
      </c>
      <c r="R5" s="28">
        <v>5156</v>
      </c>
      <c r="S5" s="118">
        <f>SUM(D5:R5)</f>
        <v>92187</v>
      </c>
      <c r="U5" s="29"/>
    </row>
    <row r="6" spans="1:21" ht="16.5" customHeight="1" x14ac:dyDescent="0.35">
      <c r="A6" s="441" t="s">
        <v>290</v>
      </c>
      <c r="B6" s="441"/>
      <c r="C6" s="36"/>
      <c r="D6" s="282">
        <f>D4/D5</f>
        <v>0.17493852000894256</v>
      </c>
      <c r="E6" s="282">
        <f t="shared" ref="E6:S6" si="0">E4/E5</f>
        <v>0.15099925980754997</v>
      </c>
      <c r="F6" s="282">
        <f t="shared" si="0"/>
        <v>0.145610278372591</v>
      </c>
      <c r="G6" s="282">
        <f t="shared" si="0"/>
        <v>0.12936580882352941</v>
      </c>
      <c r="H6" s="282">
        <f t="shared" si="0"/>
        <v>0.11840324763193505</v>
      </c>
      <c r="I6" s="282">
        <f t="shared" si="0"/>
        <v>7.2932830857902906E-2</v>
      </c>
      <c r="J6" s="282">
        <f t="shared" si="0"/>
        <v>5.8421639709983271E-2</v>
      </c>
      <c r="K6" s="282">
        <f t="shared" si="0"/>
        <v>6.7076579094466182E-2</v>
      </c>
      <c r="L6" s="282">
        <f t="shared" si="0"/>
        <v>0.2</v>
      </c>
      <c r="M6" s="282">
        <f t="shared" si="0"/>
        <v>0.29078014184397161</v>
      </c>
      <c r="N6" s="282">
        <f t="shared" si="0"/>
        <v>0.35945129039758195</v>
      </c>
      <c r="O6" s="282">
        <f t="shared" si="0"/>
        <v>0.29235978212866187</v>
      </c>
      <c r="P6" s="282">
        <f t="shared" si="0"/>
        <v>0.13063722229612879</v>
      </c>
      <c r="Q6" s="282">
        <f t="shared" si="0"/>
        <v>8.7213789554926674E-2</v>
      </c>
      <c r="R6" s="282">
        <f t="shared" si="0"/>
        <v>0.29305663304887508</v>
      </c>
      <c r="S6" s="119">
        <f t="shared" si="0"/>
        <v>0.16186664063262715</v>
      </c>
    </row>
    <row r="7" spans="1:21" ht="16.5" customHeight="1" thickBot="1" x14ac:dyDescent="0.4">
      <c r="A7" s="442" t="s">
        <v>291</v>
      </c>
      <c r="B7" s="442"/>
      <c r="C7" s="31"/>
      <c r="D7" s="120">
        <f>D6/$S$6</f>
        <v>1.0807570931553672</v>
      </c>
      <c r="E7" s="120">
        <f t="shared" ref="E7:S7" si="1">E6/$S$6</f>
        <v>0.9328621340221559</v>
      </c>
      <c r="F7" s="120">
        <f t="shared" si="1"/>
        <v>0.89956940975298527</v>
      </c>
      <c r="G7" s="120">
        <f t="shared" si="1"/>
        <v>0.7992122917849287</v>
      </c>
      <c r="H7" s="120">
        <f t="shared" si="1"/>
        <v>0.73148640862117653</v>
      </c>
      <c r="I7" s="120">
        <f t="shared" si="1"/>
        <v>0.45057357447376328</v>
      </c>
      <c r="J7" s="120">
        <f t="shared" si="1"/>
        <v>0.36092452083797266</v>
      </c>
      <c r="K7" s="120">
        <f t="shared" si="1"/>
        <v>0.41439408906189212</v>
      </c>
      <c r="L7" s="120">
        <f t="shared" si="1"/>
        <v>1.2355850422195418</v>
      </c>
      <c r="M7" s="120">
        <f t="shared" si="1"/>
        <v>1.79641796918444</v>
      </c>
      <c r="N7" s="120">
        <f t="shared" si="1"/>
        <v>2.2206631891088251</v>
      </c>
      <c r="O7" s="120">
        <f t="shared" si="1"/>
        <v>1.8061768687236934</v>
      </c>
      <c r="P7" s="120">
        <f t="shared" si="1"/>
        <v>0.8070669891310297</v>
      </c>
      <c r="Q7" s="120">
        <f t="shared" si="1"/>
        <v>0.53880026924675151</v>
      </c>
      <c r="R7" s="120">
        <f t="shared" si="1"/>
        <v>1.8104819615920553</v>
      </c>
      <c r="S7" s="120">
        <f t="shared" si="1"/>
        <v>1</v>
      </c>
    </row>
    <row r="8" spans="1:21" ht="16.5" customHeight="1" x14ac:dyDescent="0.35">
      <c r="A8" s="438" t="s">
        <v>292</v>
      </c>
      <c r="B8" s="438"/>
      <c r="C8" s="17"/>
      <c r="D8" s="17"/>
      <c r="E8" s="17"/>
      <c r="F8" s="17"/>
      <c r="G8" s="17"/>
      <c r="H8" s="17"/>
      <c r="I8" s="17"/>
      <c r="J8" s="17"/>
      <c r="K8" s="17"/>
      <c r="L8" s="17"/>
      <c r="M8" s="17"/>
      <c r="N8" s="17"/>
      <c r="O8" s="17"/>
      <c r="P8" s="17"/>
      <c r="Q8" s="17"/>
      <c r="R8" s="17"/>
      <c r="S8" s="17"/>
    </row>
    <row r="9" spans="1:21" ht="16.5" customHeight="1" x14ac:dyDescent="0.35">
      <c r="A9" s="390"/>
      <c r="B9" s="390"/>
      <c r="C9" s="17"/>
      <c r="D9" s="17"/>
      <c r="E9" s="17"/>
      <c r="F9" s="17"/>
      <c r="G9" s="17"/>
      <c r="H9" s="17"/>
      <c r="I9" s="17"/>
      <c r="J9" s="17"/>
      <c r="K9" s="17"/>
      <c r="L9" s="17"/>
      <c r="M9" s="17"/>
      <c r="N9" s="17"/>
      <c r="O9" s="17"/>
      <c r="P9" s="17"/>
      <c r="Q9" s="17"/>
      <c r="R9" s="17"/>
      <c r="S9" s="17"/>
    </row>
    <row r="10" spans="1:21" ht="16.5" customHeight="1" x14ac:dyDescent="0.35">
      <c r="A10" s="381" t="s">
        <v>9</v>
      </c>
      <c r="B10" s="381"/>
      <c r="C10" s="19"/>
      <c r="D10" s="17"/>
      <c r="E10" s="17"/>
      <c r="F10" s="17"/>
      <c r="G10" s="17"/>
      <c r="H10" s="17"/>
      <c r="I10" s="17"/>
      <c r="J10" s="17"/>
      <c r="K10" s="17"/>
      <c r="L10" s="17"/>
      <c r="M10" s="17"/>
      <c r="N10" s="17"/>
      <c r="O10" s="17"/>
      <c r="P10" s="17"/>
      <c r="Q10" s="17"/>
      <c r="R10" s="17"/>
      <c r="S10" s="17"/>
    </row>
    <row r="11" spans="1:21" ht="54.75" customHeight="1" x14ac:dyDescent="0.35">
      <c r="A11" s="382"/>
      <c r="B11" s="382"/>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35">
      <c r="A12" s="392"/>
      <c r="B12" s="392"/>
      <c r="C12" s="17"/>
      <c r="D12" s="17"/>
      <c r="E12" s="17"/>
      <c r="F12" s="17"/>
      <c r="G12" s="17"/>
      <c r="H12" s="17"/>
      <c r="I12" s="17"/>
      <c r="J12" s="17"/>
      <c r="K12" s="17"/>
      <c r="L12" s="17"/>
      <c r="M12" s="17"/>
      <c r="N12" s="17"/>
      <c r="O12" s="17"/>
      <c r="P12" s="17"/>
      <c r="Q12" s="17"/>
      <c r="R12" s="17"/>
      <c r="S12" s="17"/>
    </row>
    <row r="13" spans="1:21" ht="16.5" customHeight="1" x14ac:dyDescent="0.35">
      <c r="A13" s="390" t="s">
        <v>293</v>
      </c>
      <c r="B13" s="390"/>
      <c r="C13" s="17"/>
      <c r="D13" s="28">
        <v>10302</v>
      </c>
      <c r="E13" s="28">
        <v>12714</v>
      </c>
      <c r="F13" s="28">
        <v>8849</v>
      </c>
      <c r="G13" s="28">
        <v>9528</v>
      </c>
      <c r="H13" s="28">
        <v>11210</v>
      </c>
      <c r="I13" s="28">
        <v>3892</v>
      </c>
      <c r="J13" s="28">
        <v>4759</v>
      </c>
      <c r="K13" s="28">
        <v>6236</v>
      </c>
      <c r="L13" s="28">
        <v>4643</v>
      </c>
      <c r="M13" s="28">
        <v>2731</v>
      </c>
      <c r="N13" s="28">
        <v>3444</v>
      </c>
      <c r="O13" s="28">
        <v>5002</v>
      </c>
      <c r="P13" s="28">
        <v>3993</v>
      </c>
      <c r="Q13" s="28">
        <v>4199</v>
      </c>
      <c r="R13" s="28">
        <v>3395</v>
      </c>
      <c r="S13" s="28">
        <f>SUM(D13:R13)</f>
        <v>94897</v>
      </c>
    </row>
    <row r="14" spans="1:21" ht="16.5" customHeight="1" x14ac:dyDescent="0.35">
      <c r="A14" s="440" t="s">
        <v>294</v>
      </c>
      <c r="B14" s="440"/>
      <c r="C14" s="117"/>
      <c r="D14" s="28">
        <v>64565</v>
      </c>
      <c r="E14" s="28">
        <v>66348</v>
      </c>
      <c r="F14" s="28">
        <v>47774</v>
      </c>
      <c r="G14" s="28">
        <v>41293</v>
      </c>
      <c r="H14" s="28">
        <v>60577</v>
      </c>
      <c r="I14" s="28">
        <v>35699</v>
      </c>
      <c r="J14" s="28">
        <v>52985</v>
      </c>
      <c r="K14" s="28">
        <v>55947</v>
      </c>
      <c r="L14" s="28">
        <v>37076</v>
      </c>
      <c r="M14" s="28">
        <v>28269</v>
      </c>
      <c r="N14" s="28">
        <v>34556</v>
      </c>
      <c r="O14" s="28">
        <v>50665</v>
      </c>
      <c r="P14" s="28">
        <v>52293</v>
      </c>
      <c r="Q14" s="28">
        <v>54913</v>
      </c>
      <c r="R14" s="28">
        <v>39366</v>
      </c>
      <c r="S14" s="281">
        <f>SUM(D14:R14)</f>
        <v>722326</v>
      </c>
    </row>
    <row r="15" spans="1:21" ht="16.5" customHeight="1" x14ac:dyDescent="0.35">
      <c r="A15" s="441" t="s">
        <v>295</v>
      </c>
      <c r="B15" s="441"/>
      <c r="C15" s="36"/>
      <c r="D15" s="282">
        <f>D13/D14</f>
        <v>0.15956013319910167</v>
      </c>
      <c r="E15" s="282">
        <f t="shared" ref="E15:R15" si="3">E13/E14</f>
        <v>0.191625972146862</v>
      </c>
      <c r="F15" s="282">
        <f t="shared" si="3"/>
        <v>0.18522627370536274</v>
      </c>
      <c r="G15" s="282">
        <f t="shared" si="3"/>
        <v>0.2307412878696147</v>
      </c>
      <c r="H15" s="282">
        <f t="shared" si="3"/>
        <v>0.18505373326510061</v>
      </c>
      <c r="I15" s="282">
        <f t="shared" si="3"/>
        <v>0.10902266169920725</v>
      </c>
      <c r="J15" s="282">
        <f t="shared" si="3"/>
        <v>8.9817872982919697E-2</v>
      </c>
      <c r="K15" s="282">
        <f t="shared" si="3"/>
        <v>0.11146263427887107</v>
      </c>
      <c r="L15" s="282">
        <f t="shared" si="3"/>
        <v>0.12522925881972166</v>
      </c>
      <c r="M15" s="282">
        <f t="shared" si="3"/>
        <v>9.6607591354487252E-2</v>
      </c>
      <c r="N15" s="282">
        <f t="shared" si="3"/>
        <v>9.9664312999189722E-2</v>
      </c>
      <c r="O15" s="282">
        <f t="shared" si="3"/>
        <v>9.872693180696733E-2</v>
      </c>
      <c r="P15" s="282">
        <f t="shared" si="3"/>
        <v>7.6358212380242096E-2</v>
      </c>
      <c r="Q15" s="282">
        <f t="shared" si="3"/>
        <v>7.6466410503887972E-2</v>
      </c>
      <c r="R15" s="282">
        <f t="shared" si="3"/>
        <v>8.6241934664431238E-2</v>
      </c>
      <c r="S15" s="282">
        <f>S13/S14</f>
        <v>0.13137696829409434</v>
      </c>
    </row>
    <row r="16" spans="1:21" ht="16.5" customHeight="1" thickBot="1" x14ac:dyDescent="0.4">
      <c r="A16" s="442" t="s">
        <v>296</v>
      </c>
      <c r="B16" s="442"/>
      <c r="C16" s="31"/>
      <c r="D16" s="120">
        <f>D15/$S$15</f>
        <v>1.2145213523417424</v>
      </c>
      <c r="E16" s="120">
        <f t="shared" ref="E16:Q16" si="4">E15/$S$15</f>
        <v>1.4585963935314525</v>
      </c>
      <c r="F16" s="120">
        <f t="shared" si="4"/>
        <v>1.4098839097179032</v>
      </c>
      <c r="G16" s="120">
        <f t="shared" si="4"/>
        <v>1.7563298260398887</v>
      </c>
      <c r="H16" s="120">
        <f t="shared" si="4"/>
        <v>1.4085705863667668</v>
      </c>
      <c r="I16" s="120">
        <f t="shared" si="4"/>
        <v>0.82984607663615906</v>
      </c>
      <c r="J16" s="120">
        <f t="shared" si="4"/>
        <v>0.68366528889491196</v>
      </c>
      <c r="K16" s="120">
        <f t="shared" si="4"/>
        <v>0.848418377484218</v>
      </c>
      <c r="L16" s="120">
        <f t="shared" si="4"/>
        <v>0.95320557663797889</v>
      </c>
      <c r="M16" s="120">
        <f t="shared" si="4"/>
        <v>0.73534648126622937</v>
      </c>
      <c r="N16" s="120">
        <f t="shared" si="4"/>
        <v>0.75861328125707583</v>
      </c>
      <c r="O16" s="120">
        <f t="shared" si="4"/>
        <v>0.75147823160267968</v>
      </c>
      <c r="P16" s="120">
        <f t="shared" si="4"/>
        <v>0.58121460231377975</v>
      </c>
      <c r="Q16" s="120">
        <f t="shared" si="4"/>
        <v>0.58203817226710419</v>
      </c>
      <c r="R16" s="120">
        <f>R15/$S$15</f>
        <v>0.65644637552736085</v>
      </c>
      <c r="S16" s="120">
        <v>1</v>
      </c>
    </row>
    <row r="17" spans="1:36" ht="16.5" customHeight="1" x14ac:dyDescent="0.35">
      <c r="A17" s="438" t="s">
        <v>292</v>
      </c>
      <c r="B17" s="438"/>
      <c r="C17" s="17"/>
      <c r="D17" s="17"/>
      <c r="E17" s="17"/>
      <c r="F17" s="17"/>
      <c r="G17" s="17"/>
      <c r="H17" s="17"/>
      <c r="I17" s="17"/>
      <c r="J17" s="17"/>
      <c r="K17" s="17"/>
      <c r="L17" s="17"/>
      <c r="M17" s="17"/>
      <c r="N17" s="17"/>
      <c r="O17" s="17"/>
      <c r="P17" s="17"/>
      <c r="Q17" s="17"/>
      <c r="R17" s="17"/>
      <c r="S17" s="17"/>
    </row>
    <row r="18" spans="1:36" ht="16.5" customHeight="1" x14ac:dyDescent="0.35">
      <c r="A18" s="390"/>
      <c r="B18" s="390"/>
      <c r="C18" s="17"/>
      <c r="D18" s="17"/>
      <c r="E18" s="17"/>
      <c r="F18" s="17"/>
      <c r="G18" s="17"/>
      <c r="H18" s="17"/>
      <c r="I18" s="17"/>
      <c r="J18" s="17"/>
      <c r="K18" s="17"/>
      <c r="L18" s="17"/>
      <c r="M18" s="17"/>
      <c r="N18" s="17"/>
      <c r="O18" s="17"/>
      <c r="P18" s="17"/>
      <c r="Q18" s="17"/>
      <c r="R18" s="17"/>
      <c r="S18" s="17"/>
    </row>
    <row r="19" spans="1:36" ht="16.5" customHeight="1" x14ac:dyDescent="0.35">
      <c r="A19" s="381" t="s">
        <v>10</v>
      </c>
      <c r="B19" s="381"/>
      <c r="C19" s="19"/>
      <c r="D19" s="263"/>
      <c r="E19" s="263"/>
      <c r="F19" s="263"/>
      <c r="G19" s="263"/>
      <c r="H19" s="263"/>
      <c r="I19" s="263"/>
      <c r="J19" s="263"/>
      <c r="K19" s="263"/>
      <c r="L19" s="263"/>
      <c r="M19" s="263"/>
      <c r="N19" s="263"/>
      <c r="O19" s="263"/>
      <c r="P19" s="263"/>
      <c r="Q19" s="263"/>
      <c r="R19" s="263"/>
      <c r="S19" s="17"/>
    </row>
    <row r="20" spans="1:36" ht="54.75" customHeight="1" x14ac:dyDescent="0.35">
      <c r="A20" s="382"/>
      <c r="B20" s="382"/>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35">
      <c r="A21" s="392"/>
      <c r="B21" s="392"/>
      <c r="C21" s="17"/>
      <c r="D21" s="17"/>
      <c r="E21" s="17"/>
      <c r="F21" s="17"/>
      <c r="G21" s="17"/>
      <c r="H21" s="17"/>
      <c r="I21" s="17"/>
      <c r="J21" s="17"/>
      <c r="K21" s="17"/>
      <c r="L21" s="17"/>
      <c r="M21" s="17"/>
      <c r="N21" s="17"/>
      <c r="O21" s="17"/>
      <c r="P21" s="17"/>
      <c r="Q21" s="17"/>
      <c r="R21" s="17"/>
      <c r="S21" s="17"/>
    </row>
    <row r="22" spans="1:36" ht="16.5" customHeight="1" x14ac:dyDescent="0.35">
      <c r="A22" s="17" t="s">
        <v>297</v>
      </c>
      <c r="B22" s="17"/>
      <c r="C22" s="17"/>
      <c r="D22" s="121">
        <v>12.663562274151648</v>
      </c>
      <c r="E22" s="121">
        <v>11.849040795180834</v>
      </c>
      <c r="F22" s="121">
        <v>11.984249368330516</v>
      </c>
      <c r="G22" s="121">
        <v>9.5225704855824027</v>
      </c>
      <c r="H22" s="121">
        <v>7.0779435667462511</v>
      </c>
      <c r="I22" s="121">
        <v>7.4450427601596036</v>
      </c>
      <c r="J22" s="121">
        <v>5.8385973513401339</v>
      </c>
      <c r="K22" s="121">
        <v>5.589981791281728</v>
      </c>
      <c r="L22" s="121">
        <v>8.1301812055680518</v>
      </c>
      <c r="M22" s="121">
        <v>11.615861270274376</v>
      </c>
      <c r="N22" s="121">
        <v>8.0574259047605779</v>
      </c>
      <c r="O22" s="121">
        <v>9.3438943587075638</v>
      </c>
      <c r="P22" s="121">
        <v>9.8851346139981153</v>
      </c>
      <c r="Q22" s="121">
        <v>6.605871277896429</v>
      </c>
      <c r="R22" s="121">
        <v>8.0117314393182166</v>
      </c>
      <c r="S22" s="121">
        <v>8.4245452497572586</v>
      </c>
      <c r="T22" s="102"/>
      <c r="U22" s="102"/>
      <c r="V22" s="102"/>
      <c r="W22" s="102"/>
      <c r="X22" s="102"/>
      <c r="Y22" s="102"/>
      <c r="Z22" s="102"/>
      <c r="AA22" s="102"/>
      <c r="AB22" s="102"/>
      <c r="AC22" s="102"/>
      <c r="AD22" s="102"/>
      <c r="AE22" s="102"/>
      <c r="AF22" s="102"/>
      <c r="AG22" s="102"/>
      <c r="AH22" s="102"/>
      <c r="AI22" s="102"/>
      <c r="AJ22" s="102"/>
    </row>
    <row r="23" spans="1:36" ht="16.5" customHeight="1" x14ac:dyDescent="0.35">
      <c r="A23" s="17" t="s">
        <v>298</v>
      </c>
      <c r="B23" s="17"/>
      <c r="C23" s="17"/>
      <c r="D23" s="121">
        <v>10.412513569565697</v>
      </c>
      <c r="E23" s="121">
        <v>10.716910759297475</v>
      </c>
      <c r="F23" s="121">
        <v>14.680016450122963</v>
      </c>
      <c r="G23" s="121">
        <v>6.4440856556956447</v>
      </c>
      <c r="H23" s="121">
        <v>8.2887791267044655</v>
      </c>
      <c r="I23" s="121">
        <v>6.2989077515056477</v>
      </c>
      <c r="J23" s="121">
        <v>4.8310492259078934</v>
      </c>
      <c r="K23" s="121">
        <v>5.3218161365564383</v>
      </c>
      <c r="L23" s="121">
        <v>9.2686985622955156</v>
      </c>
      <c r="M23" s="121">
        <v>11.463812882927073</v>
      </c>
      <c r="N23" s="121">
        <v>8.1905421037097152</v>
      </c>
      <c r="O23" s="121">
        <v>9.2446513245202215</v>
      </c>
      <c r="P23" s="121">
        <v>7.2919306897381819</v>
      </c>
      <c r="Q23" s="121">
        <v>5.8844443728198561</v>
      </c>
      <c r="R23" s="121">
        <v>7.3663801284476165</v>
      </c>
      <c r="S23" s="121">
        <v>7.8993087351712905</v>
      </c>
      <c r="T23" s="102"/>
      <c r="U23" s="102"/>
      <c r="V23" s="102"/>
      <c r="W23" s="102"/>
      <c r="X23" s="102"/>
      <c r="Y23" s="102"/>
      <c r="Z23" s="102"/>
      <c r="AA23" s="102"/>
      <c r="AB23" s="102"/>
      <c r="AC23" s="102"/>
      <c r="AD23" s="102"/>
      <c r="AE23" s="102"/>
      <c r="AF23" s="102"/>
      <c r="AG23" s="102"/>
      <c r="AH23" s="102"/>
      <c r="AI23" s="102"/>
      <c r="AJ23" s="102"/>
    </row>
    <row r="24" spans="1:36" ht="16.5" customHeight="1" x14ac:dyDescent="0.35">
      <c r="A24" s="17" t="s">
        <v>299</v>
      </c>
      <c r="B24" s="17"/>
      <c r="C24" s="17"/>
      <c r="D24" s="121">
        <v>13.508785457311561</v>
      </c>
      <c r="E24" s="121">
        <v>9.7495138509813586</v>
      </c>
      <c r="F24" s="121">
        <v>11.790789529638385</v>
      </c>
      <c r="G24" s="121">
        <v>9.5707195729199501</v>
      </c>
      <c r="H24" s="121">
        <v>7.506574740375572</v>
      </c>
      <c r="I24" s="121">
        <v>5.0795790177036277</v>
      </c>
      <c r="J24" s="121">
        <v>4.7521428379551187</v>
      </c>
      <c r="K24" s="121">
        <v>5.2456848460899348</v>
      </c>
      <c r="L24" s="121">
        <v>8.4156816318010943</v>
      </c>
      <c r="M24" s="121">
        <v>11.214651533942407</v>
      </c>
      <c r="N24" s="121">
        <v>10.412756600413275</v>
      </c>
      <c r="O24" s="121">
        <v>9.8996262883920636</v>
      </c>
      <c r="P24" s="121">
        <v>7.3149897706359344</v>
      </c>
      <c r="Q24" s="121">
        <v>6.0048300079116732</v>
      </c>
      <c r="R24" s="121">
        <v>7.7022948239809086</v>
      </c>
      <c r="S24" s="121">
        <v>8.0158390981225232</v>
      </c>
      <c r="T24" s="102"/>
      <c r="U24" s="102"/>
      <c r="V24" s="102"/>
      <c r="W24" s="102"/>
      <c r="X24" s="102"/>
      <c r="Y24" s="102"/>
      <c r="Z24" s="102"/>
      <c r="AA24" s="102"/>
      <c r="AB24" s="102"/>
      <c r="AC24" s="102"/>
      <c r="AD24" s="102"/>
      <c r="AE24" s="102"/>
      <c r="AF24" s="102"/>
      <c r="AG24" s="102"/>
      <c r="AH24" s="102"/>
      <c r="AI24" s="102"/>
      <c r="AJ24" s="102"/>
    </row>
    <row r="25" spans="1:36" ht="16.5" customHeight="1" x14ac:dyDescent="0.35">
      <c r="A25" s="17" t="s">
        <v>300</v>
      </c>
      <c r="B25" s="17"/>
      <c r="C25" s="17"/>
      <c r="D25" s="121">
        <v>10.202</v>
      </c>
      <c r="E25" s="121">
        <v>14.496</v>
      </c>
      <c r="F25" s="121">
        <v>11.747999999999999</v>
      </c>
      <c r="G25" s="121">
        <v>9.3480000000000008</v>
      </c>
      <c r="H25" s="121">
        <v>6.827</v>
      </c>
      <c r="I25" s="121">
        <v>5.6980000000000004</v>
      </c>
      <c r="J25" s="121">
        <v>5.524</v>
      </c>
      <c r="K25" s="121">
        <v>3.7149999999999999</v>
      </c>
      <c r="L25" s="121">
        <v>9.2569999999999997</v>
      </c>
      <c r="M25" s="121">
        <v>12.2</v>
      </c>
      <c r="N25" s="121">
        <v>7.5339999999999998</v>
      </c>
      <c r="O25" s="121">
        <v>8.8179999999999996</v>
      </c>
      <c r="P25" s="121">
        <v>8.2550000000000008</v>
      </c>
      <c r="Q25" s="121">
        <v>5.9429999999999996</v>
      </c>
      <c r="R25" s="121">
        <v>6.734</v>
      </c>
      <c r="S25" s="121">
        <v>7.8540000000000001</v>
      </c>
      <c r="T25" s="102"/>
      <c r="U25" s="102"/>
      <c r="V25" s="102"/>
      <c r="W25" s="102"/>
      <c r="X25" s="102"/>
      <c r="Y25" s="102"/>
      <c r="Z25" s="102"/>
      <c r="AA25" s="102"/>
      <c r="AB25" s="102"/>
      <c r="AC25" s="102"/>
      <c r="AD25" s="102"/>
      <c r="AE25" s="102"/>
      <c r="AF25" s="102"/>
      <c r="AG25" s="102"/>
      <c r="AH25" s="102"/>
      <c r="AI25" s="102"/>
      <c r="AJ25" s="102"/>
    </row>
    <row r="26" spans="1:36" ht="16.5" customHeight="1" x14ac:dyDescent="0.35">
      <c r="A26" s="440" t="s">
        <v>301</v>
      </c>
      <c r="B26" s="440"/>
      <c r="C26" s="117"/>
      <c r="D26" s="122">
        <v>10.465</v>
      </c>
      <c r="E26" s="122">
        <v>8.4250000000000007</v>
      </c>
      <c r="F26" s="122">
        <v>13.297000000000001</v>
      </c>
      <c r="G26" s="122">
        <v>7.8479999999999999</v>
      </c>
      <c r="H26" s="122">
        <v>5.5990000000000002</v>
      </c>
      <c r="I26" s="122">
        <v>4.4349999999999996</v>
      </c>
      <c r="J26" s="122">
        <v>6.0469999999999997</v>
      </c>
      <c r="K26" s="122">
        <v>5.1790000000000003</v>
      </c>
      <c r="L26" s="122">
        <v>7.7939999999999996</v>
      </c>
      <c r="M26" s="122">
        <v>12.664</v>
      </c>
      <c r="N26" s="122">
        <v>9.8680000000000003</v>
      </c>
      <c r="O26" s="122">
        <v>9.4350000000000005</v>
      </c>
      <c r="P26" s="122">
        <v>7.3289999999999997</v>
      </c>
      <c r="Q26" s="122">
        <v>5.407</v>
      </c>
      <c r="R26" s="122">
        <v>8.4540000000000006</v>
      </c>
      <c r="S26" s="122">
        <v>7.6520000000000001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35">
      <c r="A27" s="440" t="s">
        <v>302</v>
      </c>
      <c r="B27" s="440"/>
      <c r="C27" s="117"/>
      <c r="D27" s="291">
        <v>9.2611417492054962</v>
      </c>
      <c r="E27" s="291">
        <v>9.3411958213522812</v>
      </c>
      <c r="F27" s="291">
        <v>11.59278150168219</v>
      </c>
      <c r="G27" s="291">
        <v>8.3360450174213465</v>
      </c>
      <c r="H27" s="291">
        <v>7.3414499859464808</v>
      </c>
      <c r="I27" s="291">
        <v>7.6805345286522781</v>
      </c>
      <c r="J27" s="291">
        <v>4.1944198004785118</v>
      </c>
      <c r="K27" s="291">
        <v>5.9402838444787252</v>
      </c>
      <c r="L27" s="291">
        <v>10.267681945423403</v>
      </c>
      <c r="M27" s="291">
        <v>14.050172299740549</v>
      </c>
      <c r="N27" s="291">
        <v>10.332600007793967</v>
      </c>
      <c r="O27" s="291">
        <v>8.6634097296684782</v>
      </c>
      <c r="P27" s="291">
        <v>7.4917757762823856</v>
      </c>
      <c r="Q27" s="291">
        <v>6.2942264251647018</v>
      </c>
      <c r="R27" s="291">
        <v>7.2497817649566914</v>
      </c>
      <c r="S27" s="122">
        <v>8.0145623167548514</v>
      </c>
    </row>
    <row r="28" spans="1:36" ht="16.5" customHeight="1" x14ac:dyDescent="0.35">
      <c r="A28" s="17" t="s">
        <v>303</v>
      </c>
      <c r="B28" s="17"/>
      <c r="C28" s="280"/>
      <c r="D28" s="291">
        <v>9.8339999999999996</v>
      </c>
      <c r="E28" s="291">
        <v>11.276999999999999</v>
      </c>
      <c r="F28" s="291">
        <v>10.195</v>
      </c>
      <c r="G28" s="291">
        <v>7.99</v>
      </c>
      <c r="H28" s="291">
        <v>6.7939999999999996</v>
      </c>
      <c r="I28" s="291">
        <v>5.6550000000000002</v>
      </c>
      <c r="J28" s="291">
        <v>4.6529999999999996</v>
      </c>
      <c r="K28" s="291">
        <v>7.52</v>
      </c>
      <c r="L28" s="291">
        <v>7.4420000000000002</v>
      </c>
      <c r="M28" s="291">
        <v>10.561</v>
      </c>
      <c r="N28" s="291">
        <v>9.0779999999999994</v>
      </c>
      <c r="O28" s="291">
        <v>8.3740000000000006</v>
      </c>
      <c r="P28" s="291">
        <v>8.8030000000000008</v>
      </c>
      <c r="Q28" s="291">
        <v>6.0949999999999998</v>
      </c>
      <c r="R28" s="291">
        <v>5.8550000000000004</v>
      </c>
      <c r="S28" s="291">
        <v>7.6920000000000002</v>
      </c>
    </row>
    <row r="29" spans="1:36" ht="16.5" customHeight="1" x14ac:dyDescent="0.35">
      <c r="A29" s="441" t="s">
        <v>304</v>
      </c>
      <c r="B29" s="441"/>
      <c r="C29" s="36"/>
      <c r="D29" s="119">
        <f>AVERAGE(D22:D28)</f>
        <v>10.906714721462057</v>
      </c>
      <c r="E29" s="119">
        <f t="shared" ref="E29:S29" si="6">AVERAGE(E22:E28)</f>
        <v>10.836380175258851</v>
      </c>
      <c r="F29" s="119">
        <f t="shared" si="6"/>
        <v>12.183976692824862</v>
      </c>
      <c r="G29" s="119">
        <f t="shared" si="6"/>
        <v>8.4370601045170499</v>
      </c>
      <c r="H29" s="119">
        <f t="shared" si="6"/>
        <v>7.0621067742532517</v>
      </c>
      <c r="I29" s="119">
        <f t="shared" si="6"/>
        <v>6.0417234368601651</v>
      </c>
      <c r="J29" s="119">
        <f t="shared" si="6"/>
        <v>5.120029887954523</v>
      </c>
      <c r="K29" s="119">
        <f t="shared" si="6"/>
        <v>5.5016809454866893</v>
      </c>
      <c r="L29" s="119">
        <f t="shared" si="6"/>
        <v>8.6536061921554381</v>
      </c>
      <c r="M29" s="119">
        <f t="shared" si="6"/>
        <v>11.967071140983487</v>
      </c>
      <c r="N29" s="119">
        <f t="shared" si="6"/>
        <v>9.0676178023825056</v>
      </c>
      <c r="O29" s="119">
        <f t="shared" si="6"/>
        <v>9.111225957326905</v>
      </c>
      <c r="P29" s="119">
        <f t="shared" si="6"/>
        <v>8.0529758358078034</v>
      </c>
      <c r="Q29" s="119">
        <f t="shared" si="6"/>
        <v>6.0334817262560945</v>
      </c>
      <c r="R29" s="119">
        <f t="shared" si="6"/>
        <v>7.3390268795290625</v>
      </c>
      <c r="S29" s="119">
        <f t="shared" si="6"/>
        <v>7.9360364856865599</v>
      </c>
    </row>
    <row r="30" spans="1:36" ht="16.5" customHeight="1" thickBot="1" x14ac:dyDescent="0.4">
      <c r="A30" s="442" t="s">
        <v>305</v>
      </c>
      <c r="B30" s="442"/>
      <c r="C30" s="31"/>
      <c r="D30" s="120">
        <f>D29/$S$29</f>
        <v>1.3743276938221509</v>
      </c>
      <c r="E30" s="120">
        <f t="shared" ref="E30:R30" si="7">E29/$S$29</f>
        <v>1.3654650145325506</v>
      </c>
      <c r="F30" s="120">
        <f t="shared" si="7"/>
        <v>1.5352722627724671</v>
      </c>
      <c r="G30" s="120">
        <f t="shared" si="7"/>
        <v>1.0631327262335721</v>
      </c>
      <c r="H30" s="120">
        <f t="shared" si="7"/>
        <v>0.88987831482257818</v>
      </c>
      <c r="I30" s="120">
        <f t="shared" si="7"/>
        <v>0.76130237653985344</v>
      </c>
      <c r="J30" s="120">
        <f t="shared" si="7"/>
        <v>0.64516209031914251</v>
      </c>
      <c r="K30" s="120">
        <f t="shared" si="7"/>
        <v>0.69325298030188298</v>
      </c>
      <c r="L30" s="120">
        <f t="shared" si="7"/>
        <v>1.0904191541663257</v>
      </c>
      <c r="M30" s="120">
        <f t="shared" si="7"/>
        <v>1.5079405396594765</v>
      </c>
      <c r="N30" s="120">
        <f t="shared" si="7"/>
        <v>1.1425877160137641</v>
      </c>
      <c r="O30" s="120">
        <f t="shared" si="7"/>
        <v>1.1480826699524274</v>
      </c>
      <c r="P30" s="120">
        <f t="shared" si="7"/>
        <v>1.0147352334294526</v>
      </c>
      <c r="Q30" s="120">
        <f t="shared" si="7"/>
        <v>0.76026385931290585</v>
      </c>
      <c r="R30" s="120">
        <f t="shared" si="7"/>
        <v>0.92477232088911587</v>
      </c>
      <c r="S30" s="120">
        <f>S29/$S$29</f>
        <v>1</v>
      </c>
    </row>
    <row r="31" spans="1:36" ht="16.5" customHeight="1" x14ac:dyDescent="0.35">
      <c r="A31" s="438" t="s">
        <v>292</v>
      </c>
      <c r="B31" s="438"/>
      <c r="C31" s="17"/>
      <c r="D31" s="17"/>
      <c r="E31" s="17"/>
      <c r="F31" s="17"/>
      <c r="G31" s="17"/>
      <c r="H31" s="17"/>
      <c r="I31" s="17"/>
      <c r="J31" s="17"/>
      <c r="K31" s="17"/>
      <c r="L31" s="17"/>
      <c r="M31" s="17"/>
      <c r="N31" s="17"/>
      <c r="O31" s="17"/>
      <c r="P31" s="17"/>
      <c r="Q31" s="17"/>
      <c r="R31" s="17"/>
      <c r="S31" s="17"/>
    </row>
    <row r="32" spans="1:36" x14ac:dyDescent="0.35">
      <c r="D32" s="102"/>
      <c r="E32" s="102"/>
      <c r="F32" s="102"/>
      <c r="G32" s="102"/>
      <c r="H32" s="102"/>
      <c r="I32" s="102"/>
      <c r="J32" s="102"/>
      <c r="K32" s="102"/>
      <c r="L32" s="102"/>
      <c r="M32" s="102"/>
      <c r="N32" s="102"/>
      <c r="O32" s="102"/>
      <c r="P32" s="102"/>
      <c r="Q32" s="102"/>
      <c r="R32" s="102"/>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36"/>
  <sheetViews>
    <sheetView zoomScale="80" zoomScaleNormal="80" workbookViewId="0">
      <selection activeCell="D17" sqref="D17"/>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43" t="s">
        <v>306</v>
      </c>
      <c r="B1" s="443"/>
      <c r="C1" s="443"/>
      <c r="D1" s="17"/>
      <c r="E1" s="17"/>
      <c r="F1" s="17"/>
      <c r="G1" s="17"/>
      <c r="H1" s="17"/>
      <c r="I1" s="17"/>
      <c r="J1" s="17"/>
      <c r="K1" s="17"/>
      <c r="L1" s="17"/>
      <c r="M1" s="17"/>
      <c r="N1" s="17"/>
      <c r="O1" s="17"/>
      <c r="P1" s="17"/>
      <c r="Q1" s="17"/>
      <c r="R1" s="17"/>
      <c r="S1" s="17"/>
    </row>
    <row r="2" spans="1:19" ht="54.75" customHeight="1" x14ac:dyDescent="0.35">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17"/>
      <c r="B3" s="17"/>
      <c r="C3" s="124"/>
      <c r="D3" s="51"/>
      <c r="E3" s="74"/>
      <c r="F3" s="74"/>
      <c r="G3" s="74"/>
      <c r="H3" s="51"/>
      <c r="I3" s="51"/>
      <c r="J3" s="51"/>
      <c r="K3" s="51"/>
      <c r="L3" s="51"/>
      <c r="M3" s="51"/>
      <c r="N3" s="51"/>
      <c r="O3" s="51"/>
      <c r="P3" s="51"/>
      <c r="Q3" s="51"/>
      <c r="R3" s="51"/>
      <c r="S3" s="51"/>
    </row>
    <row r="4" spans="1:19" ht="16.5" customHeight="1" x14ac:dyDescent="0.35">
      <c r="A4" s="69" t="s">
        <v>310</v>
      </c>
      <c r="B4" s="69" t="s">
        <v>311</v>
      </c>
      <c r="C4" s="125" t="s">
        <v>202</v>
      </c>
      <c r="D4" s="126">
        <f t="shared" ref="D4:R4" si="0">SUM(D5:D7)</f>
        <v>837</v>
      </c>
      <c r="E4" s="126">
        <f t="shared" si="0"/>
        <v>861</v>
      </c>
      <c r="F4" s="126">
        <f t="shared" si="0"/>
        <v>698</v>
      </c>
      <c r="G4" s="126">
        <f t="shared" si="0"/>
        <v>334</v>
      </c>
      <c r="H4" s="126">
        <f t="shared" si="0"/>
        <v>328</v>
      </c>
      <c r="I4" s="126">
        <f t="shared" si="0"/>
        <v>445</v>
      </c>
      <c r="J4" s="126">
        <f t="shared" si="0"/>
        <v>451</v>
      </c>
      <c r="K4" s="126">
        <f t="shared" si="0"/>
        <v>468</v>
      </c>
      <c r="L4" s="126">
        <f t="shared" si="0"/>
        <v>461</v>
      </c>
      <c r="M4" s="126">
        <f t="shared" si="0"/>
        <v>371</v>
      </c>
      <c r="N4" s="126">
        <f t="shared" si="0"/>
        <v>356</v>
      </c>
      <c r="O4" s="126">
        <f t="shared" si="0"/>
        <v>438</v>
      </c>
      <c r="P4" s="126">
        <f t="shared" si="0"/>
        <v>703</v>
      </c>
      <c r="Q4" s="126">
        <f t="shared" si="0"/>
        <v>639</v>
      </c>
      <c r="R4" s="126">
        <f t="shared" si="0"/>
        <v>360</v>
      </c>
      <c r="S4" s="126">
        <f>SUM(D4:R4)</f>
        <v>7750</v>
      </c>
    </row>
    <row r="5" spans="1:19" ht="16.5" customHeight="1" x14ac:dyDescent="0.35">
      <c r="A5" s="17"/>
      <c r="B5" s="17" t="s">
        <v>416</v>
      </c>
      <c r="C5" s="348">
        <v>0.46666666666666667</v>
      </c>
      <c r="D5" s="349">
        <v>0</v>
      </c>
      <c r="E5" s="349">
        <v>0</v>
      </c>
      <c r="F5" s="349">
        <v>0</v>
      </c>
      <c r="G5" s="349">
        <v>0</v>
      </c>
      <c r="H5" s="349">
        <v>0</v>
      </c>
      <c r="I5" s="349">
        <v>0</v>
      </c>
      <c r="J5" s="349">
        <v>0</v>
      </c>
      <c r="K5" s="349">
        <v>0</v>
      </c>
      <c r="L5" s="349">
        <v>0</v>
      </c>
      <c r="M5" s="349">
        <v>0</v>
      </c>
      <c r="N5" s="349">
        <v>0</v>
      </c>
      <c r="O5" s="349">
        <v>0</v>
      </c>
      <c r="P5" s="349">
        <v>0</v>
      </c>
      <c r="Q5" s="349">
        <v>0</v>
      </c>
      <c r="R5" s="349">
        <v>0</v>
      </c>
      <c r="S5" s="28">
        <f>SUM(D5:R5)</f>
        <v>0</v>
      </c>
    </row>
    <row r="6" spans="1:19" ht="16.5" customHeight="1" x14ac:dyDescent="0.35">
      <c r="A6" s="17"/>
      <c r="B6" s="17" t="s">
        <v>316</v>
      </c>
      <c r="C6" s="348">
        <v>0.82222222222222219</v>
      </c>
      <c r="D6" s="349">
        <v>0</v>
      </c>
      <c r="E6" s="349">
        <v>0</v>
      </c>
      <c r="F6" s="349">
        <v>0</v>
      </c>
      <c r="G6" s="349">
        <v>0</v>
      </c>
      <c r="H6" s="349">
        <v>0</v>
      </c>
      <c r="I6" s="349">
        <v>0</v>
      </c>
      <c r="J6" s="349">
        <v>0</v>
      </c>
      <c r="K6" s="349">
        <v>0</v>
      </c>
      <c r="L6" s="349">
        <v>0</v>
      </c>
      <c r="M6" s="349">
        <v>0</v>
      </c>
      <c r="N6" s="349">
        <v>0</v>
      </c>
      <c r="O6" s="349">
        <v>0</v>
      </c>
      <c r="P6" s="349">
        <v>0</v>
      </c>
      <c r="Q6" s="349">
        <v>0</v>
      </c>
      <c r="R6" s="349">
        <v>0</v>
      </c>
      <c r="S6" s="28">
        <f t="shared" ref="S6:S7" si="1">SUM(D6:R6)</f>
        <v>0</v>
      </c>
    </row>
    <row r="7" spans="1:19" ht="16.5" customHeight="1" x14ac:dyDescent="0.35">
      <c r="A7" s="17"/>
      <c r="B7" s="17" t="s">
        <v>317</v>
      </c>
      <c r="C7" s="104">
        <v>1</v>
      </c>
      <c r="D7" s="349">
        <v>837</v>
      </c>
      <c r="E7" s="349">
        <v>861</v>
      </c>
      <c r="F7" s="349">
        <v>698</v>
      </c>
      <c r="G7" s="349">
        <v>334</v>
      </c>
      <c r="H7" s="349">
        <v>328</v>
      </c>
      <c r="I7" s="349">
        <v>445</v>
      </c>
      <c r="J7" s="349">
        <v>451</v>
      </c>
      <c r="K7" s="349">
        <v>468</v>
      </c>
      <c r="L7" s="349">
        <v>461</v>
      </c>
      <c r="M7" s="349">
        <v>371</v>
      </c>
      <c r="N7" s="349">
        <v>356</v>
      </c>
      <c r="O7" s="349">
        <v>438</v>
      </c>
      <c r="P7" s="349">
        <v>703</v>
      </c>
      <c r="Q7" s="349">
        <v>639</v>
      </c>
      <c r="R7" s="349">
        <v>360</v>
      </c>
      <c r="S7" s="28">
        <f t="shared" si="1"/>
        <v>7750</v>
      </c>
    </row>
    <row r="8" spans="1:19" ht="16.5" customHeight="1" x14ac:dyDescent="0.35">
      <c r="A8" s="17"/>
      <c r="B8" s="17"/>
      <c r="C8" s="104"/>
      <c r="D8" s="28"/>
      <c r="E8" s="28"/>
      <c r="F8" s="28"/>
      <c r="G8" s="28"/>
      <c r="H8" s="28"/>
      <c r="I8" s="28"/>
      <c r="J8" s="28"/>
      <c r="K8" s="28"/>
      <c r="L8" s="28"/>
      <c r="M8" s="28"/>
      <c r="N8" s="28"/>
      <c r="O8" s="28"/>
      <c r="P8" s="28"/>
      <c r="Q8" s="28"/>
      <c r="R8" s="28"/>
      <c r="S8" s="28"/>
    </row>
    <row r="9" spans="1:19" ht="16.5" customHeight="1" x14ac:dyDescent="0.35">
      <c r="A9" s="69" t="s">
        <v>318</v>
      </c>
      <c r="B9" s="69" t="s">
        <v>311</v>
      </c>
      <c r="C9" s="125" t="s">
        <v>202</v>
      </c>
      <c r="D9" s="126">
        <f t="shared" ref="D9:R9" si="2">SUM(D10:D12)</f>
        <v>1047</v>
      </c>
      <c r="E9" s="126">
        <f t="shared" si="2"/>
        <v>1091</v>
      </c>
      <c r="F9" s="126">
        <f t="shared" si="2"/>
        <v>671</v>
      </c>
      <c r="G9" s="126">
        <f t="shared" si="2"/>
        <v>443</v>
      </c>
      <c r="H9" s="126">
        <f t="shared" si="2"/>
        <v>441</v>
      </c>
      <c r="I9" s="126">
        <f t="shared" si="2"/>
        <v>703</v>
      </c>
      <c r="J9" s="126">
        <f t="shared" si="2"/>
        <v>723</v>
      </c>
      <c r="K9" s="126">
        <f t="shared" si="2"/>
        <v>909</v>
      </c>
      <c r="L9" s="126">
        <f t="shared" si="2"/>
        <v>792</v>
      </c>
      <c r="M9" s="126">
        <f t="shared" si="2"/>
        <v>734</v>
      </c>
      <c r="N9" s="126">
        <f t="shared" si="2"/>
        <v>956</v>
      </c>
      <c r="O9" s="126">
        <f t="shared" si="2"/>
        <v>882</v>
      </c>
      <c r="P9" s="126">
        <f t="shared" si="2"/>
        <v>1214</v>
      </c>
      <c r="Q9" s="126">
        <f t="shared" si="2"/>
        <v>1134</v>
      </c>
      <c r="R9" s="126">
        <f t="shared" si="2"/>
        <v>796</v>
      </c>
      <c r="S9" s="126">
        <f>SUM(D9:R9)</f>
        <v>12536</v>
      </c>
    </row>
    <row r="10" spans="1:19" ht="16.5" customHeight="1" x14ac:dyDescent="0.35">
      <c r="A10" s="17"/>
      <c r="B10" s="17" t="s">
        <v>416</v>
      </c>
      <c r="C10" s="104">
        <f>21/45</f>
        <v>0.46666666666666667</v>
      </c>
      <c r="D10" s="349">
        <v>0</v>
      </c>
      <c r="E10" s="349">
        <v>0</v>
      </c>
      <c r="F10" s="349">
        <v>0</v>
      </c>
      <c r="G10" s="349">
        <v>0</v>
      </c>
      <c r="H10" s="349">
        <v>0</v>
      </c>
      <c r="I10" s="349">
        <v>0</v>
      </c>
      <c r="J10" s="349">
        <v>0</v>
      </c>
      <c r="K10" s="349">
        <v>0</v>
      </c>
      <c r="L10" s="349">
        <v>12</v>
      </c>
      <c r="M10" s="349">
        <v>0</v>
      </c>
      <c r="N10" s="349">
        <v>0</v>
      </c>
      <c r="O10" s="349">
        <v>0</v>
      </c>
      <c r="P10" s="349">
        <v>0</v>
      </c>
      <c r="Q10" s="349">
        <v>0</v>
      </c>
      <c r="R10" s="349">
        <v>0</v>
      </c>
      <c r="S10" s="28">
        <f>SUM(D10:R10)</f>
        <v>12</v>
      </c>
    </row>
    <row r="11" spans="1:19" ht="16.5" customHeight="1" x14ac:dyDescent="0.35">
      <c r="A11" s="17"/>
      <c r="B11" s="17" t="s">
        <v>316</v>
      </c>
      <c r="C11" s="104">
        <v>0.82222222222222219</v>
      </c>
      <c r="D11" s="349">
        <v>0</v>
      </c>
      <c r="E11" s="349">
        <v>0</v>
      </c>
      <c r="F11" s="349">
        <v>0</v>
      </c>
      <c r="G11" s="349">
        <v>0</v>
      </c>
      <c r="H11" s="349">
        <v>0</v>
      </c>
      <c r="I11" s="349">
        <v>0</v>
      </c>
      <c r="J11" s="349">
        <v>0</v>
      </c>
      <c r="K11" s="349">
        <v>0</v>
      </c>
      <c r="L11" s="349">
        <v>0</v>
      </c>
      <c r="M11" s="349">
        <v>0</v>
      </c>
      <c r="N11" s="349">
        <v>0</v>
      </c>
      <c r="O11" s="349">
        <v>0</v>
      </c>
      <c r="P11" s="349">
        <v>0</v>
      </c>
      <c r="Q11" s="349">
        <v>0</v>
      </c>
      <c r="R11" s="349">
        <v>0</v>
      </c>
      <c r="S11" s="28">
        <f t="shared" ref="S11:S12" si="3">SUM(D11:R11)</f>
        <v>0</v>
      </c>
    </row>
    <row r="12" spans="1:19" ht="16.5" customHeight="1" x14ac:dyDescent="0.35">
      <c r="A12" s="17"/>
      <c r="B12" s="17" t="s">
        <v>317</v>
      </c>
      <c r="C12" s="104">
        <v>1</v>
      </c>
      <c r="D12" s="349">
        <v>1047</v>
      </c>
      <c r="E12" s="349">
        <v>1091</v>
      </c>
      <c r="F12" s="349">
        <v>671</v>
      </c>
      <c r="G12" s="349">
        <v>443</v>
      </c>
      <c r="H12" s="349">
        <v>441</v>
      </c>
      <c r="I12" s="349">
        <v>703</v>
      </c>
      <c r="J12" s="349">
        <v>723</v>
      </c>
      <c r="K12" s="349">
        <v>909</v>
      </c>
      <c r="L12" s="349">
        <v>780</v>
      </c>
      <c r="M12" s="349">
        <v>734</v>
      </c>
      <c r="N12" s="349">
        <v>956</v>
      </c>
      <c r="O12" s="349">
        <v>882</v>
      </c>
      <c r="P12" s="349">
        <v>1214</v>
      </c>
      <c r="Q12" s="349">
        <v>1134</v>
      </c>
      <c r="R12" s="349">
        <v>796</v>
      </c>
      <c r="S12" s="28">
        <f t="shared" si="3"/>
        <v>12524</v>
      </c>
    </row>
    <row r="13" spans="1:19" ht="16.5" customHeight="1" x14ac:dyDescent="0.35">
      <c r="A13" s="17"/>
      <c r="B13" s="17"/>
      <c r="C13" s="104"/>
      <c r="D13" s="28"/>
      <c r="E13" s="28"/>
      <c r="F13" s="28"/>
      <c r="G13" s="28"/>
      <c r="H13" s="28"/>
      <c r="I13" s="28"/>
      <c r="J13" s="28"/>
      <c r="K13" s="28"/>
      <c r="L13" s="28"/>
      <c r="M13" s="28"/>
      <c r="N13" s="28"/>
      <c r="O13" s="28"/>
      <c r="P13" s="28"/>
      <c r="Q13" s="28"/>
      <c r="R13" s="28"/>
      <c r="S13" s="28"/>
    </row>
    <row r="14" spans="1:19" ht="16.5" customHeight="1" x14ac:dyDescent="0.35">
      <c r="A14" s="17"/>
      <c r="B14" s="17"/>
      <c r="C14" s="17"/>
      <c r="D14" s="28"/>
      <c r="E14" s="28"/>
      <c r="F14" s="28"/>
      <c r="G14" s="28"/>
      <c r="H14" s="28"/>
      <c r="I14" s="28"/>
      <c r="J14" s="28"/>
      <c r="K14" s="28"/>
      <c r="L14" s="28"/>
      <c r="M14" s="28"/>
      <c r="N14" s="28"/>
      <c r="O14" s="28"/>
      <c r="P14" s="28"/>
      <c r="Q14" s="28"/>
      <c r="R14" s="28"/>
      <c r="S14" s="28"/>
    </row>
    <row r="15" spans="1:19" ht="16.5" customHeight="1" x14ac:dyDescent="0.35">
      <c r="A15" s="128" t="s">
        <v>310</v>
      </c>
      <c r="B15" s="128" t="s">
        <v>319</v>
      </c>
      <c r="C15" s="129" t="s">
        <v>202</v>
      </c>
      <c r="D15" s="130">
        <f>SUMPRODUCT($C$5:$C$7,D5:D7)</f>
        <v>837</v>
      </c>
      <c r="E15" s="130">
        <f t="shared" ref="E15:R15" si="4">SUMPRODUCT($C$5:$C$7,E5:E7)</f>
        <v>861</v>
      </c>
      <c r="F15" s="130">
        <f t="shared" si="4"/>
        <v>698</v>
      </c>
      <c r="G15" s="130">
        <f t="shared" si="4"/>
        <v>334</v>
      </c>
      <c r="H15" s="130">
        <f t="shared" si="4"/>
        <v>328</v>
      </c>
      <c r="I15" s="130">
        <f t="shared" si="4"/>
        <v>445</v>
      </c>
      <c r="J15" s="130">
        <f t="shared" si="4"/>
        <v>451</v>
      </c>
      <c r="K15" s="130">
        <f t="shared" si="4"/>
        <v>468</v>
      </c>
      <c r="L15" s="130">
        <f t="shared" si="4"/>
        <v>461</v>
      </c>
      <c r="M15" s="130">
        <f t="shared" si="4"/>
        <v>371</v>
      </c>
      <c r="N15" s="130">
        <f t="shared" si="4"/>
        <v>356</v>
      </c>
      <c r="O15" s="130">
        <f t="shared" si="4"/>
        <v>438</v>
      </c>
      <c r="P15" s="130">
        <f t="shared" si="4"/>
        <v>703</v>
      </c>
      <c r="Q15" s="130">
        <f t="shared" si="4"/>
        <v>639</v>
      </c>
      <c r="R15" s="130">
        <f t="shared" si="4"/>
        <v>360</v>
      </c>
      <c r="S15" s="130">
        <f>SUM(D15:R15)</f>
        <v>7750</v>
      </c>
    </row>
    <row r="16" spans="1:19" ht="16.5" customHeight="1" thickBot="1" x14ac:dyDescent="0.4">
      <c r="A16" s="244" t="s">
        <v>318</v>
      </c>
      <c r="B16" s="244" t="s">
        <v>319</v>
      </c>
      <c r="C16" s="132" t="s">
        <v>202</v>
      </c>
      <c r="D16" s="133">
        <f>SUMPRODUCT($C$10:$C$12,D10:D12)</f>
        <v>1047</v>
      </c>
      <c r="E16" s="133">
        <f t="shared" ref="E16:R16" si="5">SUMPRODUCT($C$10:$C$12,E10:E12)</f>
        <v>1091</v>
      </c>
      <c r="F16" s="133">
        <f t="shared" si="5"/>
        <v>671</v>
      </c>
      <c r="G16" s="133">
        <f t="shared" si="5"/>
        <v>443</v>
      </c>
      <c r="H16" s="133">
        <f t="shared" si="5"/>
        <v>441</v>
      </c>
      <c r="I16" s="133">
        <f t="shared" si="5"/>
        <v>703</v>
      </c>
      <c r="J16" s="133">
        <f t="shared" si="5"/>
        <v>723</v>
      </c>
      <c r="K16" s="133">
        <f t="shared" si="5"/>
        <v>909</v>
      </c>
      <c r="L16" s="133">
        <f t="shared" si="5"/>
        <v>785.6</v>
      </c>
      <c r="M16" s="133">
        <f t="shared" si="5"/>
        <v>734</v>
      </c>
      <c r="N16" s="133">
        <f t="shared" si="5"/>
        <v>956</v>
      </c>
      <c r="O16" s="133">
        <f t="shared" si="5"/>
        <v>882</v>
      </c>
      <c r="P16" s="133">
        <f t="shared" si="5"/>
        <v>1214</v>
      </c>
      <c r="Q16" s="133">
        <f t="shared" si="5"/>
        <v>1134</v>
      </c>
      <c r="R16" s="133">
        <f t="shared" si="5"/>
        <v>796</v>
      </c>
      <c r="S16" s="133">
        <f>SUM(D16:R16)</f>
        <v>12529.6</v>
      </c>
    </row>
    <row r="17" spans="1:16346" ht="16.5" customHeight="1" x14ac:dyDescent="0.35">
      <c r="A17" s="134" t="s">
        <v>439</v>
      </c>
      <c r="B17" s="134"/>
      <c r="C17" s="134"/>
      <c r="D17" s="134"/>
      <c r="E17" s="134"/>
      <c r="F17" s="134"/>
      <c r="G17" s="134"/>
      <c r="H17" s="134"/>
      <c r="I17" s="134"/>
      <c r="J17" s="134"/>
      <c r="K17" s="134"/>
      <c r="L17" s="134"/>
      <c r="M17" s="134"/>
      <c r="N17" s="134"/>
      <c r="O17" s="134"/>
      <c r="P17" s="134"/>
      <c r="Q17" s="134"/>
      <c r="R17" s="134"/>
      <c r="S17" s="134"/>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c r="GT17" s="123"/>
      <c r="GU17" s="123"/>
      <c r="GV17" s="123"/>
      <c r="GW17" s="123"/>
      <c r="GX17" s="123"/>
      <c r="GY17" s="123"/>
      <c r="GZ17" s="123"/>
      <c r="HA17" s="123"/>
      <c r="HB17" s="123"/>
      <c r="HC17" s="123"/>
      <c r="HD17" s="123"/>
      <c r="HE17" s="123"/>
      <c r="HF17" s="123"/>
      <c r="HG17" s="123"/>
      <c r="HH17" s="123"/>
      <c r="HI17" s="123"/>
      <c r="HJ17" s="123"/>
      <c r="HK17" s="123"/>
      <c r="HL17" s="123"/>
      <c r="HM17" s="123"/>
      <c r="HN17" s="123"/>
      <c r="HO17" s="123"/>
      <c r="HP17" s="123"/>
      <c r="HQ17" s="123"/>
      <c r="HR17" s="123"/>
      <c r="HS17" s="123"/>
      <c r="HT17" s="123"/>
      <c r="HU17" s="123"/>
      <c r="HV17" s="123"/>
      <c r="HW17" s="123"/>
      <c r="HX17" s="123"/>
      <c r="HY17" s="123"/>
      <c r="HZ17" s="123"/>
      <c r="IA17" s="123"/>
      <c r="IB17" s="123"/>
      <c r="IC17" s="123"/>
      <c r="ID17" s="123"/>
      <c r="IE17" s="123"/>
      <c r="IF17" s="123"/>
      <c r="IG17" s="123"/>
      <c r="IH17" s="123"/>
      <c r="II17" s="123"/>
      <c r="IJ17" s="123"/>
      <c r="IK17" s="123"/>
      <c r="IL17" s="123"/>
      <c r="IM17" s="123"/>
      <c r="IN17" s="123"/>
      <c r="IO17" s="123"/>
      <c r="IP17" s="123"/>
      <c r="IQ17" s="123"/>
      <c r="IR17" s="123"/>
      <c r="IS17" s="123"/>
      <c r="IT17" s="123"/>
      <c r="IU17" s="123"/>
      <c r="IV17" s="123"/>
      <c r="IW17" s="123"/>
      <c r="IX17" s="123"/>
      <c r="IY17" s="123"/>
      <c r="IZ17" s="123"/>
      <c r="JA17" s="123"/>
      <c r="JB17" s="123"/>
      <c r="JC17" s="123"/>
      <c r="JD17" s="123"/>
      <c r="JE17" s="123"/>
      <c r="JF17" s="123"/>
      <c r="JG17" s="123"/>
      <c r="JH17" s="123"/>
      <c r="JI17" s="123"/>
      <c r="JJ17" s="123"/>
      <c r="JK17" s="123"/>
      <c r="JL17" s="123"/>
      <c r="JM17" s="123"/>
      <c r="JN17" s="123"/>
      <c r="JO17" s="123"/>
      <c r="JP17" s="123"/>
      <c r="JQ17" s="123"/>
      <c r="JR17" s="123"/>
      <c r="JS17" s="123"/>
      <c r="JT17" s="123"/>
      <c r="JU17" s="123"/>
      <c r="JV17" s="123"/>
      <c r="JW17" s="123"/>
      <c r="JX17" s="123"/>
      <c r="JY17" s="123"/>
      <c r="JZ17" s="123"/>
      <c r="KA17" s="123"/>
      <c r="KB17" s="123"/>
      <c r="KC17" s="123"/>
      <c r="KD17" s="123"/>
      <c r="KE17" s="123"/>
      <c r="KF17" s="123"/>
      <c r="KG17" s="123"/>
      <c r="KH17" s="123"/>
      <c r="KI17" s="123"/>
      <c r="KJ17" s="123"/>
      <c r="KK17" s="123"/>
      <c r="KL17" s="123"/>
      <c r="KM17" s="123"/>
      <c r="KN17" s="123"/>
      <c r="KO17" s="123"/>
      <c r="KP17" s="123"/>
      <c r="KQ17" s="123"/>
      <c r="KR17" s="123"/>
      <c r="KS17" s="123"/>
      <c r="KT17" s="123"/>
      <c r="KU17" s="123"/>
      <c r="KV17" s="123"/>
      <c r="KW17" s="123"/>
      <c r="KX17" s="123"/>
      <c r="KY17" s="123"/>
      <c r="KZ17" s="123"/>
      <c r="LA17" s="123"/>
      <c r="LB17" s="123"/>
      <c r="LC17" s="123"/>
      <c r="LD17" s="123"/>
      <c r="LE17" s="123"/>
      <c r="LF17" s="123"/>
      <c r="LG17" s="123"/>
      <c r="LH17" s="123"/>
      <c r="LI17" s="123"/>
      <c r="LJ17" s="123"/>
      <c r="LK17" s="123"/>
      <c r="LL17" s="123"/>
      <c r="LM17" s="123"/>
      <c r="LN17" s="123"/>
      <c r="LO17" s="123"/>
      <c r="LP17" s="123"/>
      <c r="LQ17" s="123"/>
      <c r="LR17" s="123"/>
      <c r="LS17" s="123"/>
      <c r="LT17" s="123"/>
      <c r="LU17" s="123"/>
      <c r="LV17" s="123"/>
      <c r="LW17" s="123"/>
      <c r="LX17" s="123"/>
      <c r="LY17" s="123"/>
      <c r="LZ17" s="123"/>
      <c r="MA17" s="123"/>
      <c r="MB17" s="123"/>
      <c r="MC17" s="123"/>
      <c r="MD17" s="123"/>
      <c r="ME17" s="123"/>
      <c r="MF17" s="123"/>
      <c r="MG17" s="123"/>
      <c r="MH17" s="123"/>
      <c r="MI17" s="123"/>
      <c r="MJ17" s="123"/>
      <c r="MK17" s="123"/>
      <c r="ML17" s="123"/>
      <c r="MM17" s="123"/>
      <c r="MN17" s="123"/>
      <c r="MO17" s="123"/>
      <c r="MP17" s="123"/>
      <c r="MQ17" s="123"/>
      <c r="MR17" s="123"/>
      <c r="MS17" s="123"/>
      <c r="MT17" s="123"/>
      <c r="MU17" s="123"/>
      <c r="MV17" s="123"/>
      <c r="MW17" s="123"/>
      <c r="MX17" s="123"/>
      <c r="MY17" s="123"/>
      <c r="MZ17" s="123"/>
      <c r="NA17" s="123"/>
      <c r="NB17" s="123"/>
      <c r="NC17" s="123"/>
      <c r="ND17" s="123"/>
      <c r="NE17" s="123"/>
      <c r="NF17" s="123"/>
      <c r="NG17" s="123"/>
      <c r="NH17" s="123"/>
      <c r="NI17" s="123"/>
      <c r="NJ17" s="123"/>
      <c r="NK17" s="123"/>
      <c r="NL17" s="123"/>
      <c r="NM17" s="123"/>
      <c r="NN17" s="123"/>
      <c r="NO17" s="123"/>
      <c r="NP17" s="123"/>
      <c r="NQ17" s="123"/>
      <c r="NR17" s="123"/>
      <c r="NS17" s="123"/>
      <c r="NT17" s="123"/>
      <c r="NU17" s="123"/>
      <c r="NV17" s="123"/>
      <c r="NW17" s="123"/>
      <c r="NX17" s="123"/>
      <c r="NY17" s="123"/>
      <c r="NZ17" s="123"/>
      <c r="OA17" s="123"/>
      <c r="OB17" s="123"/>
      <c r="OC17" s="123"/>
      <c r="OD17" s="123"/>
      <c r="OE17" s="123"/>
      <c r="OF17" s="123"/>
      <c r="OG17" s="123"/>
      <c r="OH17" s="123"/>
      <c r="OI17" s="123"/>
      <c r="OJ17" s="123"/>
      <c r="OK17" s="123"/>
      <c r="OL17" s="123"/>
      <c r="OM17" s="123"/>
      <c r="ON17" s="123"/>
      <c r="OO17" s="123"/>
      <c r="OP17" s="123"/>
      <c r="OQ17" s="123"/>
      <c r="OR17" s="123"/>
      <c r="OS17" s="123"/>
      <c r="OT17" s="123"/>
      <c r="OU17" s="123"/>
      <c r="OV17" s="123"/>
      <c r="OW17" s="123"/>
      <c r="OX17" s="123"/>
      <c r="OY17" s="123"/>
      <c r="OZ17" s="123"/>
      <c r="PA17" s="123"/>
      <c r="PB17" s="123"/>
      <c r="PC17" s="123"/>
      <c r="PD17" s="123"/>
      <c r="PE17" s="123"/>
      <c r="PF17" s="123"/>
      <c r="PG17" s="123"/>
      <c r="PH17" s="123"/>
      <c r="PI17" s="123"/>
      <c r="PJ17" s="123"/>
      <c r="PK17" s="123"/>
      <c r="PL17" s="123"/>
      <c r="PM17" s="123"/>
      <c r="PN17" s="123"/>
      <c r="PO17" s="123"/>
      <c r="PP17" s="123"/>
      <c r="PQ17" s="123"/>
      <c r="PR17" s="123"/>
      <c r="PS17" s="123"/>
      <c r="PT17" s="123"/>
      <c r="PU17" s="123"/>
      <c r="PV17" s="123"/>
      <c r="PW17" s="123"/>
      <c r="PX17" s="123"/>
      <c r="PY17" s="123"/>
      <c r="PZ17" s="123"/>
      <c r="QA17" s="123"/>
      <c r="QB17" s="123"/>
      <c r="QC17" s="123"/>
      <c r="QD17" s="123"/>
      <c r="QE17" s="123"/>
      <c r="QF17" s="123"/>
      <c r="QG17" s="123"/>
      <c r="QH17" s="123"/>
      <c r="QI17" s="123"/>
      <c r="QJ17" s="123"/>
      <c r="QK17" s="123"/>
      <c r="QL17" s="123"/>
      <c r="QM17" s="123"/>
      <c r="QN17" s="123"/>
      <c r="QO17" s="123"/>
      <c r="QP17" s="123"/>
      <c r="QQ17" s="123"/>
      <c r="QR17" s="123"/>
      <c r="QS17" s="123"/>
      <c r="QT17" s="123"/>
      <c r="QU17" s="123"/>
      <c r="QV17" s="123"/>
      <c r="QW17" s="123"/>
      <c r="QX17" s="123"/>
      <c r="QY17" s="123"/>
      <c r="QZ17" s="123"/>
      <c r="RA17" s="123"/>
      <c r="RB17" s="123"/>
      <c r="RC17" s="123"/>
      <c r="RD17" s="123"/>
      <c r="RE17" s="123"/>
      <c r="RF17" s="123"/>
      <c r="RG17" s="123"/>
      <c r="RH17" s="123"/>
      <c r="RI17" s="123"/>
      <c r="RJ17" s="123"/>
      <c r="RK17" s="123"/>
      <c r="RL17" s="123"/>
      <c r="RM17" s="123"/>
      <c r="RN17" s="123"/>
      <c r="RO17" s="123"/>
      <c r="RP17" s="123"/>
      <c r="RQ17" s="123"/>
      <c r="RR17" s="123"/>
      <c r="RS17" s="123"/>
      <c r="RT17" s="123"/>
      <c r="RU17" s="123"/>
      <c r="RV17" s="123"/>
      <c r="RW17" s="123"/>
      <c r="RX17" s="123"/>
      <c r="RY17" s="123"/>
      <c r="RZ17" s="123"/>
      <c r="SA17" s="123"/>
      <c r="SB17" s="123"/>
      <c r="SC17" s="123"/>
      <c r="SD17" s="123"/>
      <c r="SE17" s="123"/>
      <c r="SF17" s="123"/>
      <c r="SG17" s="123"/>
      <c r="SH17" s="123"/>
      <c r="SI17" s="123"/>
      <c r="SJ17" s="123"/>
      <c r="SK17" s="123"/>
      <c r="SL17" s="123"/>
      <c r="SM17" s="123"/>
      <c r="SN17" s="123"/>
      <c r="SO17" s="123"/>
      <c r="SP17" s="123"/>
      <c r="SQ17" s="123"/>
      <c r="SR17" s="123"/>
      <c r="SS17" s="123"/>
      <c r="ST17" s="123"/>
      <c r="SU17" s="123"/>
      <c r="SV17" s="123"/>
      <c r="SW17" s="123"/>
      <c r="SX17" s="123"/>
      <c r="SY17" s="123"/>
      <c r="SZ17" s="123"/>
      <c r="TA17" s="123"/>
      <c r="TB17" s="123"/>
      <c r="TC17" s="123"/>
      <c r="TD17" s="123"/>
      <c r="TE17" s="123"/>
      <c r="TF17" s="123"/>
      <c r="TG17" s="123"/>
      <c r="TH17" s="123"/>
      <c r="TI17" s="123"/>
      <c r="TJ17" s="123"/>
      <c r="TK17" s="123"/>
      <c r="TL17" s="123"/>
      <c r="TM17" s="123"/>
      <c r="TN17" s="123"/>
      <c r="TO17" s="123"/>
      <c r="TP17" s="123"/>
      <c r="TQ17" s="123"/>
      <c r="TR17" s="123"/>
      <c r="TS17" s="123"/>
      <c r="TT17" s="123"/>
      <c r="TU17" s="123"/>
      <c r="TV17" s="123"/>
      <c r="TW17" s="123"/>
      <c r="TX17" s="123"/>
      <c r="TY17" s="123"/>
      <c r="TZ17" s="123"/>
      <c r="UA17" s="123"/>
      <c r="UB17" s="123"/>
      <c r="UC17" s="123"/>
      <c r="UD17" s="123"/>
      <c r="UE17" s="123"/>
      <c r="UF17" s="123"/>
      <c r="UG17" s="123"/>
      <c r="UH17" s="123"/>
      <c r="UI17" s="123"/>
      <c r="UJ17" s="123"/>
      <c r="UK17" s="123"/>
      <c r="UL17" s="123"/>
      <c r="UM17" s="123"/>
      <c r="UN17" s="123"/>
      <c r="UO17" s="123"/>
      <c r="UP17" s="123"/>
      <c r="UQ17" s="123"/>
      <c r="UR17" s="123"/>
      <c r="US17" s="123"/>
      <c r="UT17" s="123"/>
      <c r="UU17" s="123"/>
      <c r="UV17" s="123"/>
      <c r="UW17" s="123"/>
      <c r="UX17" s="123"/>
      <c r="UY17" s="123"/>
      <c r="UZ17" s="123"/>
      <c r="VA17" s="123"/>
      <c r="VB17" s="123"/>
      <c r="VC17" s="123"/>
      <c r="VD17" s="123"/>
      <c r="VE17" s="123"/>
      <c r="VF17" s="123"/>
      <c r="VG17" s="123"/>
      <c r="VH17" s="123"/>
      <c r="VI17" s="123"/>
      <c r="VJ17" s="123"/>
      <c r="VK17" s="123"/>
      <c r="VL17" s="123"/>
      <c r="VM17" s="123"/>
      <c r="VN17" s="123"/>
      <c r="VO17" s="123"/>
      <c r="VP17" s="123"/>
      <c r="VQ17" s="123"/>
      <c r="VR17" s="123"/>
      <c r="VS17" s="123"/>
      <c r="VT17" s="123"/>
      <c r="VU17" s="123"/>
      <c r="VV17" s="123"/>
      <c r="VW17" s="123"/>
      <c r="VX17" s="123"/>
      <c r="VY17" s="123"/>
      <c r="VZ17" s="123"/>
      <c r="WA17" s="123"/>
      <c r="WB17" s="123"/>
      <c r="WC17" s="123"/>
      <c r="WD17" s="123"/>
      <c r="WE17" s="123"/>
      <c r="WF17" s="123"/>
      <c r="WG17" s="123"/>
      <c r="WH17" s="123"/>
      <c r="WI17" s="123"/>
      <c r="WJ17" s="123"/>
      <c r="WK17" s="123"/>
      <c r="WL17" s="123"/>
      <c r="WM17" s="123"/>
      <c r="WN17" s="123"/>
      <c r="WO17" s="123"/>
      <c r="WP17" s="123"/>
      <c r="WQ17" s="123"/>
      <c r="WR17" s="123"/>
      <c r="WS17" s="123"/>
      <c r="WT17" s="123"/>
      <c r="WU17" s="123"/>
      <c r="WV17" s="123"/>
      <c r="WW17" s="123"/>
      <c r="WX17" s="123"/>
      <c r="WY17" s="123"/>
      <c r="WZ17" s="123"/>
      <c r="XA17" s="123"/>
      <c r="XB17" s="123"/>
      <c r="XC17" s="123"/>
      <c r="XD17" s="123"/>
      <c r="XE17" s="123"/>
      <c r="XF17" s="123"/>
      <c r="XG17" s="123"/>
      <c r="XH17" s="123"/>
      <c r="XI17" s="123"/>
      <c r="XJ17" s="123"/>
      <c r="XK17" s="123"/>
      <c r="XL17" s="123"/>
      <c r="XM17" s="123"/>
      <c r="XN17" s="123"/>
      <c r="XO17" s="123"/>
      <c r="XP17" s="123"/>
      <c r="XQ17" s="123"/>
      <c r="XR17" s="123"/>
      <c r="XS17" s="123"/>
      <c r="XT17" s="123"/>
      <c r="XU17" s="123"/>
      <c r="XV17" s="123"/>
      <c r="XW17" s="123"/>
      <c r="XX17" s="123"/>
      <c r="XY17" s="123"/>
      <c r="XZ17" s="123"/>
      <c r="YA17" s="123"/>
      <c r="YB17" s="123"/>
      <c r="YC17" s="123"/>
      <c r="YD17" s="123"/>
      <c r="YE17" s="123"/>
      <c r="YF17" s="123"/>
      <c r="YG17" s="123"/>
      <c r="YH17" s="123"/>
      <c r="YI17" s="123"/>
      <c r="YJ17" s="123"/>
      <c r="YK17" s="123"/>
      <c r="YL17" s="123"/>
      <c r="YM17" s="123"/>
      <c r="YN17" s="123"/>
      <c r="YO17" s="123"/>
      <c r="YP17" s="123"/>
      <c r="YQ17" s="123"/>
      <c r="YR17" s="123"/>
      <c r="YS17" s="123"/>
      <c r="YT17" s="123"/>
      <c r="YU17" s="123"/>
      <c r="YV17" s="123"/>
      <c r="YW17" s="123"/>
      <c r="YX17" s="123"/>
      <c r="YY17" s="123"/>
      <c r="YZ17" s="123"/>
      <c r="ZA17" s="123"/>
      <c r="ZB17" s="123"/>
      <c r="ZC17" s="123"/>
      <c r="ZD17" s="123"/>
      <c r="ZE17" s="123"/>
      <c r="ZF17" s="123"/>
      <c r="ZG17" s="123"/>
      <c r="ZH17" s="123"/>
      <c r="ZI17" s="123"/>
      <c r="ZJ17" s="123"/>
      <c r="ZK17" s="123"/>
      <c r="ZL17" s="123"/>
      <c r="ZM17" s="123"/>
      <c r="ZN17" s="123"/>
      <c r="ZO17" s="123"/>
      <c r="ZP17" s="123"/>
      <c r="ZQ17" s="123"/>
      <c r="ZR17" s="123"/>
      <c r="ZS17" s="123"/>
      <c r="ZT17" s="123"/>
      <c r="ZU17" s="123"/>
      <c r="ZV17" s="123"/>
      <c r="ZW17" s="123"/>
      <c r="ZX17" s="123"/>
      <c r="ZY17" s="123"/>
      <c r="ZZ17" s="123"/>
      <c r="AAA17" s="123"/>
      <c r="AAB17" s="123"/>
      <c r="AAC17" s="123"/>
      <c r="AAD17" s="123"/>
      <c r="AAE17" s="123"/>
      <c r="AAF17" s="123"/>
      <c r="AAG17" s="123"/>
      <c r="AAH17" s="123"/>
      <c r="AAI17" s="123"/>
      <c r="AAJ17" s="123"/>
      <c r="AAK17" s="123"/>
      <c r="AAL17" s="123"/>
      <c r="AAM17" s="123"/>
      <c r="AAN17" s="123"/>
      <c r="AAO17" s="123"/>
      <c r="AAP17" s="123"/>
      <c r="AAQ17" s="123"/>
      <c r="AAR17" s="123"/>
      <c r="AAS17" s="123"/>
      <c r="AAT17" s="123"/>
      <c r="AAU17" s="123"/>
      <c r="AAV17" s="123"/>
      <c r="AAW17" s="123"/>
      <c r="AAX17" s="123"/>
      <c r="AAY17" s="123"/>
      <c r="AAZ17" s="123"/>
      <c r="ABA17" s="123"/>
      <c r="ABB17" s="123"/>
      <c r="ABC17" s="123"/>
      <c r="ABD17" s="123"/>
      <c r="ABE17" s="123"/>
      <c r="ABF17" s="123"/>
      <c r="ABG17" s="123"/>
      <c r="ABH17" s="123"/>
      <c r="ABI17" s="123"/>
      <c r="ABJ17" s="123"/>
      <c r="ABK17" s="123"/>
      <c r="ABL17" s="123"/>
      <c r="ABM17" s="123"/>
      <c r="ABN17" s="123"/>
      <c r="ABO17" s="123"/>
      <c r="ABP17" s="123"/>
      <c r="ABQ17" s="123"/>
      <c r="ABR17" s="123"/>
      <c r="ABS17" s="123"/>
      <c r="ABT17" s="123"/>
      <c r="ABU17" s="123"/>
      <c r="ABV17" s="123"/>
      <c r="ABW17" s="123"/>
      <c r="ABX17" s="123"/>
      <c r="ABY17" s="123"/>
      <c r="ABZ17" s="123"/>
      <c r="ACA17" s="123"/>
      <c r="ACB17" s="123"/>
      <c r="ACC17" s="123"/>
      <c r="ACD17" s="123"/>
      <c r="ACE17" s="123"/>
      <c r="ACF17" s="123"/>
      <c r="ACG17" s="123"/>
      <c r="ACH17" s="123"/>
      <c r="ACI17" s="123"/>
      <c r="ACJ17" s="123"/>
      <c r="ACK17" s="123"/>
      <c r="ACL17" s="123"/>
      <c r="ACM17" s="123"/>
      <c r="ACN17" s="123"/>
      <c r="ACO17" s="123"/>
      <c r="ACP17" s="123"/>
      <c r="ACQ17" s="123"/>
      <c r="ACR17" s="123"/>
      <c r="ACS17" s="123"/>
      <c r="ACT17" s="123"/>
      <c r="ACU17" s="123"/>
      <c r="ACV17" s="123"/>
      <c r="ACW17" s="123"/>
      <c r="ACX17" s="123"/>
      <c r="ACY17" s="123"/>
      <c r="ACZ17" s="123"/>
      <c r="ADA17" s="123"/>
      <c r="ADB17" s="123"/>
      <c r="ADC17" s="123"/>
      <c r="ADD17" s="123"/>
      <c r="ADE17" s="123"/>
      <c r="ADF17" s="123"/>
      <c r="ADG17" s="123"/>
      <c r="ADH17" s="123"/>
      <c r="ADI17" s="123"/>
      <c r="ADJ17" s="123"/>
      <c r="ADK17" s="123"/>
      <c r="ADL17" s="123"/>
      <c r="ADM17" s="123"/>
      <c r="ADN17" s="123"/>
      <c r="ADO17" s="123"/>
      <c r="ADP17" s="123"/>
      <c r="ADQ17" s="123"/>
      <c r="ADR17" s="123"/>
      <c r="ADS17" s="123"/>
      <c r="ADT17" s="123"/>
      <c r="ADU17" s="123"/>
      <c r="ADV17" s="123"/>
      <c r="ADW17" s="123"/>
      <c r="ADX17" s="123"/>
      <c r="ADY17" s="123"/>
      <c r="ADZ17" s="123"/>
      <c r="AEA17" s="123"/>
      <c r="AEB17" s="123"/>
      <c r="AEC17" s="123"/>
      <c r="AED17" s="123"/>
      <c r="AEE17" s="123"/>
      <c r="AEF17" s="123"/>
      <c r="AEG17" s="123"/>
      <c r="AEH17" s="123"/>
      <c r="AEI17" s="123"/>
      <c r="AEJ17" s="123"/>
      <c r="AEK17" s="123"/>
      <c r="AEL17" s="123"/>
      <c r="AEM17" s="123"/>
      <c r="AEN17" s="123"/>
      <c r="AEO17" s="123"/>
      <c r="AEP17" s="123"/>
      <c r="AEQ17" s="123"/>
      <c r="AER17" s="123"/>
      <c r="AES17" s="123"/>
      <c r="AET17" s="123"/>
      <c r="AEU17" s="123"/>
      <c r="AEV17" s="123"/>
      <c r="AEW17" s="123"/>
      <c r="AEX17" s="123"/>
      <c r="AEY17" s="123"/>
      <c r="AEZ17" s="123"/>
      <c r="AFA17" s="123"/>
      <c r="AFB17" s="123"/>
      <c r="AFC17" s="123"/>
      <c r="AFD17" s="123"/>
      <c r="AFE17" s="123"/>
      <c r="AFF17" s="123"/>
      <c r="AFG17" s="123"/>
      <c r="AFH17" s="123"/>
      <c r="AFI17" s="123"/>
      <c r="AFJ17" s="123"/>
      <c r="AFK17" s="123"/>
      <c r="AFL17" s="123"/>
      <c r="AFM17" s="123"/>
      <c r="AFN17" s="123"/>
      <c r="AFO17" s="123"/>
      <c r="AFP17" s="123"/>
      <c r="AFQ17" s="123"/>
      <c r="AFR17" s="123"/>
      <c r="AFS17" s="123"/>
      <c r="AFT17" s="123"/>
      <c r="AFU17" s="123"/>
      <c r="AFV17" s="123"/>
      <c r="AFW17" s="123"/>
      <c r="AFX17" s="123"/>
      <c r="AFY17" s="123"/>
      <c r="AFZ17" s="123"/>
      <c r="AGA17" s="123"/>
      <c r="AGB17" s="123"/>
      <c r="AGC17" s="123"/>
      <c r="AGD17" s="123"/>
      <c r="AGE17" s="123"/>
      <c r="AGF17" s="123"/>
      <c r="AGG17" s="123"/>
      <c r="AGH17" s="123"/>
      <c r="AGI17" s="123"/>
      <c r="AGJ17" s="123"/>
      <c r="AGK17" s="123"/>
      <c r="AGL17" s="123"/>
      <c r="AGM17" s="123"/>
      <c r="AGN17" s="123"/>
      <c r="AGO17" s="123"/>
      <c r="AGP17" s="123"/>
      <c r="AGQ17" s="123"/>
      <c r="AGR17" s="123"/>
      <c r="AGS17" s="123"/>
      <c r="AGT17" s="123"/>
      <c r="AGU17" s="123"/>
      <c r="AGV17" s="123"/>
      <c r="AGW17" s="123"/>
      <c r="AGX17" s="123"/>
      <c r="AGY17" s="123"/>
      <c r="AGZ17" s="123"/>
      <c r="AHA17" s="123"/>
      <c r="AHB17" s="123"/>
      <c r="AHC17" s="123"/>
      <c r="AHD17" s="123"/>
      <c r="AHE17" s="123"/>
      <c r="AHF17" s="123"/>
      <c r="AHG17" s="123"/>
      <c r="AHH17" s="123"/>
      <c r="AHI17" s="123"/>
      <c r="AHJ17" s="123"/>
      <c r="AHK17" s="123"/>
      <c r="AHL17" s="123"/>
      <c r="AHM17" s="123"/>
      <c r="AHN17" s="123"/>
      <c r="AHO17" s="123"/>
      <c r="AHP17" s="123"/>
      <c r="AHQ17" s="123"/>
      <c r="AHR17" s="123"/>
      <c r="AHS17" s="123"/>
      <c r="AHT17" s="123"/>
      <c r="AHU17" s="123"/>
      <c r="AHV17" s="123"/>
      <c r="AHW17" s="123"/>
      <c r="AHX17" s="123"/>
      <c r="AHY17" s="123"/>
      <c r="AHZ17" s="123"/>
      <c r="AIA17" s="123"/>
      <c r="AIB17" s="123"/>
      <c r="AIC17" s="123"/>
      <c r="AID17" s="123"/>
      <c r="AIE17" s="123"/>
      <c r="AIF17" s="123"/>
      <c r="AIG17" s="123"/>
      <c r="AIH17" s="123"/>
      <c r="AII17" s="123"/>
      <c r="AIJ17" s="123"/>
      <c r="AIK17" s="123"/>
      <c r="AIL17" s="123"/>
      <c r="AIM17" s="123"/>
      <c r="AIN17" s="123"/>
      <c r="AIO17" s="123"/>
      <c r="AIP17" s="123"/>
      <c r="AIQ17" s="123"/>
      <c r="AIR17" s="123"/>
      <c r="AIS17" s="123"/>
      <c r="AIT17" s="123"/>
      <c r="AIU17" s="123"/>
      <c r="AIV17" s="123"/>
      <c r="AIW17" s="123"/>
      <c r="AIX17" s="123"/>
      <c r="AIY17" s="123"/>
      <c r="AIZ17" s="123"/>
      <c r="AJA17" s="123"/>
      <c r="AJB17" s="123"/>
      <c r="AJC17" s="123"/>
      <c r="AJD17" s="123"/>
      <c r="AJE17" s="123"/>
      <c r="AJF17" s="123"/>
      <c r="AJG17" s="123"/>
      <c r="AJH17" s="123"/>
      <c r="AJI17" s="123"/>
      <c r="AJJ17" s="123"/>
      <c r="AJK17" s="123"/>
      <c r="AJL17" s="123"/>
      <c r="AJM17" s="123"/>
      <c r="AJN17" s="123"/>
      <c r="AJO17" s="123"/>
      <c r="AJP17" s="123"/>
      <c r="AJQ17" s="123"/>
      <c r="AJR17" s="123"/>
      <c r="AJS17" s="123"/>
      <c r="AJT17" s="123"/>
      <c r="AJU17" s="123"/>
      <c r="AJV17" s="123"/>
      <c r="AJW17" s="123"/>
      <c r="AJX17" s="123"/>
      <c r="AJY17" s="123"/>
      <c r="AJZ17" s="123"/>
      <c r="AKA17" s="123"/>
      <c r="AKB17" s="123"/>
      <c r="AKC17" s="123"/>
      <c r="AKD17" s="123"/>
      <c r="AKE17" s="123"/>
      <c r="AKF17" s="123"/>
      <c r="AKG17" s="123"/>
      <c r="AKH17" s="123"/>
      <c r="AKI17" s="123"/>
      <c r="AKJ17" s="123"/>
      <c r="AKK17" s="123"/>
      <c r="AKL17" s="123"/>
      <c r="AKM17" s="123"/>
      <c r="AKN17" s="123"/>
      <c r="AKO17" s="123"/>
      <c r="AKP17" s="123"/>
      <c r="AKQ17" s="123"/>
      <c r="AKR17" s="123"/>
      <c r="AKS17" s="123"/>
      <c r="AKT17" s="123"/>
      <c r="AKU17" s="123"/>
      <c r="AKV17" s="123"/>
      <c r="AKW17" s="123"/>
      <c r="AKX17" s="123"/>
      <c r="AKY17" s="123"/>
      <c r="AKZ17" s="123"/>
      <c r="ALA17" s="123"/>
      <c r="ALB17" s="123"/>
      <c r="ALC17" s="123"/>
      <c r="ALD17" s="123"/>
      <c r="ALE17" s="123"/>
      <c r="ALF17" s="123"/>
      <c r="ALG17" s="123"/>
      <c r="ALH17" s="123"/>
      <c r="ALI17" s="123"/>
      <c r="ALJ17" s="123"/>
      <c r="ALK17" s="123"/>
      <c r="ALL17" s="123"/>
      <c r="ALM17" s="123"/>
      <c r="ALN17" s="123"/>
      <c r="ALO17" s="123"/>
      <c r="ALP17" s="123"/>
      <c r="ALQ17" s="123"/>
      <c r="ALR17" s="123"/>
      <c r="ALS17" s="123"/>
      <c r="ALT17" s="123"/>
      <c r="ALU17" s="123"/>
      <c r="ALV17" s="123"/>
      <c r="ALW17" s="123"/>
      <c r="ALX17" s="123"/>
      <c r="ALY17" s="123"/>
      <c r="ALZ17" s="123"/>
      <c r="AMA17" s="123"/>
      <c r="AMB17" s="123"/>
      <c r="AMC17" s="123"/>
      <c r="AMD17" s="123"/>
      <c r="AME17" s="123"/>
      <c r="AMF17" s="123"/>
      <c r="AMG17" s="123"/>
      <c r="AMH17" s="123"/>
      <c r="AMI17" s="123"/>
      <c r="AMJ17" s="123"/>
      <c r="AMK17" s="123"/>
      <c r="AML17" s="123"/>
      <c r="AMM17" s="123"/>
      <c r="AMN17" s="123"/>
      <c r="AMO17" s="123"/>
      <c r="AMP17" s="123"/>
      <c r="AMQ17" s="123"/>
      <c r="AMR17" s="123"/>
      <c r="AMS17" s="123"/>
      <c r="AMT17" s="123"/>
      <c r="AMU17" s="123"/>
      <c r="AMV17" s="123"/>
      <c r="AMW17" s="123"/>
      <c r="AMX17" s="123"/>
      <c r="AMY17" s="123"/>
      <c r="AMZ17" s="123"/>
      <c r="ANA17" s="123"/>
      <c r="ANB17" s="123"/>
      <c r="ANC17" s="123"/>
      <c r="AND17" s="123"/>
      <c r="ANE17" s="123"/>
      <c r="ANF17" s="123"/>
      <c r="ANG17" s="123"/>
      <c r="ANH17" s="123"/>
      <c r="ANI17" s="123"/>
      <c r="ANJ17" s="123"/>
      <c r="ANK17" s="123"/>
      <c r="ANL17" s="123"/>
      <c r="ANM17" s="123"/>
      <c r="ANN17" s="123"/>
      <c r="ANO17" s="123"/>
      <c r="ANP17" s="123"/>
      <c r="ANQ17" s="123"/>
      <c r="ANR17" s="123"/>
      <c r="ANS17" s="123"/>
      <c r="ANT17" s="123"/>
      <c r="ANU17" s="123"/>
      <c r="ANV17" s="123"/>
      <c r="ANW17" s="123"/>
      <c r="ANX17" s="123"/>
      <c r="ANY17" s="123"/>
      <c r="ANZ17" s="123"/>
      <c r="AOA17" s="123"/>
      <c r="AOB17" s="123"/>
      <c r="AOC17" s="123"/>
      <c r="AOD17" s="123"/>
      <c r="AOE17" s="123"/>
      <c r="AOF17" s="123"/>
      <c r="AOG17" s="123"/>
      <c r="AOH17" s="123"/>
      <c r="AOI17" s="123"/>
      <c r="AOJ17" s="123"/>
      <c r="AOK17" s="123"/>
      <c r="AOL17" s="123"/>
      <c r="AOM17" s="123"/>
      <c r="AON17" s="123"/>
      <c r="AOO17" s="123"/>
      <c r="AOP17" s="123"/>
      <c r="AOQ17" s="123"/>
      <c r="AOR17" s="123"/>
      <c r="AOS17" s="123"/>
      <c r="AOT17" s="123"/>
      <c r="AOU17" s="123"/>
      <c r="AOV17" s="123"/>
      <c r="AOW17" s="123"/>
      <c r="AOX17" s="123"/>
      <c r="AOY17" s="123"/>
      <c r="AOZ17" s="123"/>
      <c r="APA17" s="123"/>
      <c r="APB17" s="123"/>
      <c r="APC17" s="123"/>
      <c r="APD17" s="123"/>
      <c r="APE17" s="123"/>
      <c r="APF17" s="123"/>
      <c r="APG17" s="123"/>
      <c r="APH17" s="123"/>
      <c r="API17" s="123"/>
      <c r="APJ17" s="123"/>
      <c r="APK17" s="123"/>
      <c r="APL17" s="123"/>
      <c r="APM17" s="123"/>
      <c r="APN17" s="123"/>
      <c r="APO17" s="123"/>
      <c r="APP17" s="123"/>
      <c r="APQ17" s="123"/>
      <c r="APR17" s="123"/>
      <c r="APS17" s="123"/>
      <c r="APT17" s="123"/>
      <c r="APU17" s="123"/>
      <c r="APV17" s="123"/>
      <c r="APW17" s="123"/>
      <c r="APX17" s="123"/>
      <c r="APY17" s="123"/>
      <c r="APZ17" s="123"/>
      <c r="AQA17" s="123"/>
      <c r="AQB17" s="123"/>
      <c r="AQC17" s="123"/>
      <c r="AQD17" s="123"/>
      <c r="AQE17" s="123"/>
      <c r="AQF17" s="123"/>
      <c r="AQG17" s="123"/>
      <c r="AQH17" s="123"/>
      <c r="AQI17" s="123"/>
      <c r="AQJ17" s="123"/>
      <c r="AQK17" s="123"/>
      <c r="AQL17" s="123"/>
      <c r="AQM17" s="123"/>
      <c r="AQN17" s="123"/>
      <c r="AQO17" s="123"/>
      <c r="AQP17" s="123"/>
      <c r="AQQ17" s="123"/>
      <c r="AQR17" s="123"/>
      <c r="AQS17" s="123"/>
      <c r="AQT17" s="123"/>
      <c r="AQU17" s="123"/>
      <c r="AQV17" s="123"/>
      <c r="AQW17" s="123"/>
      <c r="AQX17" s="123"/>
      <c r="AQY17" s="123"/>
      <c r="AQZ17" s="123"/>
      <c r="ARA17" s="123"/>
      <c r="ARB17" s="123"/>
      <c r="ARC17" s="123"/>
      <c r="ARD17" s="123"/>
      <c r="ARE17" s="123"/>
      <c r="ARF17" s="123"/>
      <c r="ARG17" s="123"/>
      <c r="ARH17" s="123"/>
      <c r="ARI17" s="123"/>
      <c r="ARJ17" s="123"/>
      <c r="ARK17" s="123"/>
      <c r="ARL17" s="123"/>
      <c r="ARM17" s="123"/>
      <c r="ARN17" s="123"/>
      <c r="ARO17" s="123"/>
      <c r="ARP17" s="123"/>
      <c r="ARQ17" s="123"/>
      <c r="ARR17" s="123"/>
      <c r="ARS17" s="123"/>
      <c r="ART17" s="123"/>
      <c r="ARU17" s="123"/>
      <c r="ARV17" s="123"/>
      <c r="ARW17" s="123"/>
      <c r="ARX17" s="123"/>
      <c r="ARY17" s="123"/>
      <c r="ARZ17" s="123"/>
      <c r="ASA17" s="123"/>
      <c r="ASB17" s="123"/>
      <c r="ASC17" s="123"/>
      <c r="ASD17" s="123"/>
      <c r="ASE17" s="123"/>
      <c r="ASF17" s="123"/>
      <c r="ASG17" s="123"/>
      <c r="ASH17" s="123"/>
      <c r="ASI17" s="123"/>
      <c r="ASJ17" s="123"/>
      <c r="ASK17" s="123"/>
      <c r="ASL17" s="123"/>
      <c r="ASM17" s="123"/>
      <c r="ASN17" s="123"/>
      <c r="ASO17" s="123"/>
      <c r="ASP17" s="123"/>
      <c r="ASQ17" s="123"/>
      <c r="ASR17" s="123"/>
      <c r="ASS17" s="123"/>
      <c r="AST17" s="123"/>
      <c r="ASU17" s="123"/>
      <c r="ASV17" s="123"/>
      <c r="ASW17" s="123"/>
      <c r="ASX17" s="123"/>
      <c r="ASY17" s="123"/>
      <c r="ASZ17" s="123"/>
      <c r="ATA17" s="123"/>
      <c r="ATB17" s="123"/>
      <c r="ATC17" s="123"/>
      <c r="ATD17" s="123"/>
      <c r="ATE17" s="123"/>
      <c r="ATF17" s="123"/>
      <c r="ATG17" s="123"/>
      <c r="ATH17" s="123"/>
      <c r="ATI17" s="123"/>
      <c r="ATJ17" s="123"/>
      <c r="ATK17" s="123"/>
      <c r="ATL17" s="123"/>
      <c r="ATM17" s="123"/>
      <c r="ATN17" s="123"/>
      <c r="ATO17" s="123"/>
      <c r="ATP17" s="123"/>
      <c r="ATQ17" s="123"/>
      <c r="ATR17" s="123"/>
      <c r="ATS17" s="123"/>
      <c r="ATT17" s="123"/>
      <c r="ATU17" s="123"/>
      <c r="ATV17" s="123"/>
      <c r="ATW17" s="123"/>
      <c r="ATX17" s="123"/>
      <c r="ATY17" s="123"/>
      <c r="ATZ17" s="123"/>
      <c r="AUA17" s="123"/>
      <c r="AUB17" s="123"/>
      <c r="AUC17" s="123"/>
      <c r="AUD17" s="123"/>
      <c r="AUE17" s="123"/>
      <c r="AUF17" s="123"/>
      <c r="AUG17" s="123"/>
      <c r="AUH17" s="123"/>
      <c r="AUI17" s="123"/>
      <c r="AUJ17" s="123"/>
      <c r="AUK17" s="123"/>
      <c r="AUL17" s="123"/>
      <c r="AUM17" s="123"/>
      <c r="AUN17" s="123"/>
      <c r="AUO17" s="123"/>
      <c r="AUP17" s="123"/>
      <c r="AUQ17" s="123"/>
      <c r="AUR17" s="123"/>
      <c r="AUS17" s="123"/>
      <c r="AUT17" s="123"/>
      <c r="AUU17" s="123"/>
      <c r="AUV17" s="123"/>
      <c r="AUW17" s="123"/>
      <c r="AUX17" s="123"/>
      <c r="AUY17" s="123"/>
      <c r="AUZ17" s="123"/>
      <c r="AVA17" s="123"/>
      <c r="AVB17" s="123"/>
      <c r="AVC17" s="123"/>
      <c r="AVD17" s="123"/>
      <c r="AVE17" s="123"/>
      <c r="AVF17" s="123"/>
      <c r="AVG17" s="123"/>
      <c r="AVH17" s="123"/>
      <c r="AVI17" s="123"/>
      <c r="AVJ17" s="123"/>
      <c r="AVK17" s="123"/>
      <c r="AVL17" s="123"/>
      <c r="AVM17" s="123"/>
      <c r="AVN17" s="123"/>
      <c r="AVO17" s="123"/>
      <c r="AVP17" s="123"/>
      <c r="AVQ17" s="123"/>
      <c r="AVR17" s="123"/>
      <c r="AVS17" s="123"/>
      <c r="AVT17" s="123"/>
      <c r="AVU17" s="123"/>
      <c r="AVV17" s="123"/>
      <c r="AVW17" s="123"/>
      <c r="AVX17" s="123"/>
      <c r="AVY17" s="123"/>
      <c r="AVZ17" s="123"/>
      <c r="AWA17" s="123"/>
      <c r="AWB17" s="123"/>
      <c r="AWC17" s="123"/>
      <c r="AWD17" s="123"/>
      <c r="AWE17" s="123"/>
      <c r="AWF17" s="123"/>
      <c r="AWG17" s="123"/>
      <c r="AWH17" s="123"/>
      <c r="AWI17" s="123"/>
      <c r="AWJ17" s="123"/>
      <c r="AWK17" s="123"/>
      <c r="AWL17" s="123"/>
      <c r="AWM17" s="123"/>
      <c r="AWN17" s="123"/>
      <c r="AWO17" s="123"/>
      <c r="AWP17" s="123"/>
      <c r="AWQ17" s="123"/>
      <c r="AWR17" s="123"/>
      <c r="AWS17" s="123"/>
      <c r="AWT17" s="123"/>
      <c r="AWU17" s="123"/>
      <c r="AWV17" s="123"/>
      <c r="AWW17" s="123"/>
      <c r="AWX17" s="123"/>
      <c r="AWY17" s="123"/>
      <c r="AWZ17" s="123"/>
      <c r="AXA17" s="123"/>
      <c r="AXB17" s="123"/>
      <c r="AXC17" s="123"/>
      <c r="AXD17" s="123"/>
      <c r="AXE17" s="123"/>
      <c r="AXF17" s="123"/>
      <c r="AXG17" s="123"/>
      <c r="AXH17" s="123"/>
      <c r="AXI17" s="123"/>
      <c r="AXJ17" s="123"/>
      <c r="AXK17" s="123"/>
      <c r="AXL17" s="123"/>
      <c r="AXM17" s="123"/>
      <c r="AXN17" s="123"/>
      <c r="AXO17" s="123"/>
      <c r="AXP17" s="123"/>
      <c r="AXQ17" s="123"/>
      <c r="AXR17" s="123"/>
      <c r="AXS17" s="123"/>
      <c r="AXT17" s="123"/>
      <c r="AXU17" s="123"/>
      <c r="AXV17" s="123"/>
      <c r="AXW17" s="123"/>
      <c r="AXX17" s="123"/>
      <c r="AXY17" s="123"/>
      <c r="AXZ17" s="123"/>
      <c r="AYA17" s="123"/>
      <c r="AYB17" s="123"/>
      <c r="AYC17" s="123"/>
      <c r="AYD17" s="123"/>
      <c r="AYE17" s="123"/>
      <c r="AYF17" s="123"/>
      <c r="AYG17" s="123"/>
      <c r="AYH17" s="123"/>
      <c r="AYI17" s="123"/>
      <c r="AYJ17" s="123"/>
      <c r="AYK17" s="123"/>
      <c r="AYL17" s="123"/>
      <c r="AYM17" s="123"/>
      <c r="AYN17" s="123"/>
      <c r="AYO17" s="123"/>
      <c r="AYP17" s="123"/>
      <c r="AYQ17" s="123"/>
      <c r="AYR17" s="123"/>
      <c r="AYS17" s="123"/>
      <c r="AYT17" s="123"/>
      <c r="AYU17" s="123"/>
      <c r="AYV17" s="123"/>
      <c r="AYW17" s="123"/>
      <c r="AYX17" s="123"/>
      <c r="AYY17" s="123"/>
      <c r="AYZ17" s="123"/>
      <c r="AZA17" s="123"/>
      <c r="AZB17" s="123"/>
      <c r="AZC17" s="123"/>
      <c r="AZD17" s="123"/>
      <c r="AZE17" s="123"/>
      <c r="AZF17" s="123"/>
      <c r="AZG17" s="123"/>
      <c r="AZH17" s="123"/>
      <c r="AZI17" s="123"/>
      <c r="AZJ17" s="123"/>
      <c r="AZK17" s="123"/>
      <c r="AZL17" s="123"/>
      <c r="AZM17" s="123"/>
      <c r="AZN17" s="123"/>
      <c r="AZO17" s="123"/>
      <c r="AZP17" s="123"/>
      <c r="AZQ17" s="123"/>
      <c r="AZR17" s="123"/>
      <c r="AZS17" s="123"/>
      <c r="AZT17" s="123"/>
      <c r="AZU17" s="123"/>
      <c r="AZV17" s="123"/>
      <c r="AZW17" s="123"/>
      <c r="AZX17" s="123"/>
      <c r="AZY17" s="123"/>
      <c r="AZZ17" s="123"/>
      <c r="BAA17" s="123"/>
      <c r="BAB17" s="123"/>
      <c r="BAC17" s="123"/>
      <c r="BAD17" s="123"/>
      <c r="BAE17" s="123"/>
      <c r="BAF17" s="123"/>
      <c r="BAG17" s="123"/>
      <c r="BAH17" s="123"/>
      <c r="BAI17" s="123"/>
      <c r="BAJ17" s="123"/>
      <c r="BAK17" s="123"/>
      <c r="BAL17" s="123"/>
      <c r="BAM17" s="123"/>
      <c r="BAN17" s="123"/>
      <c r="BAO17" s="123"/>
      <c r="BAP17" s="123"/>
      <c r="BAQ17" s="123"/>
      <c r="BAR17" s="123"/>
      <c r="BAS17" s="123"/>
      <c r="BAT17" s="123"/>
      <c r="BAU17" s="123"/>
      <c r="BAV17" s="123"/>
      <c r="BAW17" s="123"/>
      <c r="BAX17" s="123"/>
      <c r="BAY17" s="123"/>
      <c r="BAZ17" s="123"/>
      <c r="BBA17" s="123"/>
      <c r="BBB17" s="123"/>
      <c r="BBC17" s="123"/>
      <c r="BBD17" s="123"/>
      <c r="BBE17" s="123"/>
      <c r="BBF17" s="123"/>
      <c r="BBG17" s="123"/>
      <c r="BBH17" s="123"/>
      <c r="BBI17" s="123"/>
      <c r="BBJ17" s="123"/>
      <c r="BBK17" s="123"/>
      <c r="BBL17" s="123"/>
      <c r="BBM17" s="123"/>
      <c r="BBN17" s="123"/>
      <c r="BBO17" s="123"/>
      <c r="BBP17" s="123"/>
      <c r="BBQ17" s="123"/>
      <c r="BBR17" s="123"/>
      <c r="BBS17" s="123"/>
      <c r="BBT17" s="123"/>
      <c r="BBU17" s="123"/>
      <c r="BBV17" s="123"/>
      <c r="BBW17" s="123"/>
      <c r="BBX17" s="123"/>
      <c r="BBY17" s="123"/>
      <c r="BBZ17" s="123"/>
      <c r="BCA17" s="123"/>
      <c r="BCB17" s="123"/>
      <c r="BCC17" s="123"/>
      <c r="BCD17" s="123"/>
      <c r="BCE17" s="123"/>
      <c r="BCF17" s="123"/>
      <c r="BCG17" s="123"/>
      <c r="BCH17" s="123"/>
      <c r="BCI17" s="123"/>
      <c r="BCJ17" s="123"/>
      <c r="BCK17" s="123"/>
      <c r="BCL17" s="123"/>
      <c r="BCM17" s="123"/>
      <c r="BCN17" s="123"/>
      <c r="BCO17" s="123"/>
      <c r="BCP17" s="123"/>
      <c r="BCQ17" s="123"/>
      <c r="BCR17" s="123"/>
      <c r="BCS17" s="123"/>
      <c r="BCT17" s="123"/>
      <c r="BCU17" s="123"/>
      <c r="BCV17" s="123"/>
      <c r="BCW17" s="123"/>
      <c r="BCX17" s="123"/>
      <c r="BCY17" s="123"/>
      <c r="BCZ17" s="123"/>
      <c r="BDA17" s="123"/>
      <c r="BDB17" s="123"/>
      <c r="BDC17" s="123"/>
      <c r="BDD17" s="123"/>
      <c r="BDE17" s="123"/>
      <c r="BDF17" s="123"/>
      <c r="BDG17" s="123"/>
      <c r="BDH17" s="123"/>
      <c r="BDI17" s="123"/>
      <c r="BDJ17" s="123"/>
      <c r="BDK17" s="123"/>
      <c r="BDL17" s="123"/>
      <c r="BDM17" s="123"/>
      <c r="BDN17" s="123"/>
      <c r="BDO17" s="123"/>
      <c r="BDP17" s="123"/>
      <c r="BDQ17" s="123"/>
      <c r="BDR17" s="123"/>
      <c r="BDS17" s="123"/>
      <c r="BDT17" s="123"/>
      <c r="BDU17" s="123"/>
      <c r="BDV17" s="123"/>
      <c r="BDW17" s="123"/>
      <c r="BDX17" s="123"/>
      <c r="BDY17" s="123"/>
      <c r="BDZ17" s="123"/>
      <c r="BEA17" s="123"/>
      <c r="BEB17" s="123"/>
      <c r="BEC17" s="123"/>
      <c r="BED17" s="123"/>
      <c r="BEE17" s="123"/>
      <c r="BEF17" s="123"/>
      <c r="BEG17" s="123"/>
      <c r="BEH17" s="123"/>
      <c r="BEI17" s="123"/>
      <c r="BEJ17" s="123"/>
      <c r="BEK17" s="123"/>
      <c r="BEL17" s="123"/>
      <c r="BEM17" s="123"/>
      <c r="BEN17" s="123"/>
      <c r="BEO17" s="123"/>
      <c r="BEP17" s="123"/>
      <c r="BEQ17" s="123"/>
      <c r="BER17" s="123"/>
      <c r="BES17" s="123"/>
      <c r="BET17" s="123"/>
      <c r="BEU17" s="123"/>
      <c r="BEV17" s="123"/>
      <c r="BEW17" s="123"/>
      <c r="BEX17" s="123"/>
      <c r="BEY17" s="123"/>
      <c r="BEZ17" s="123"/>
      <c r="BFA17" s="123"/>
      <c r="BFB17" s="123"/>
      <c r="BFC17" s="123"/>
      <c r="BFD17" s="123"/>
      <c r="BFE17" s="123"/>
      <c r="BFF17" s="123"/>
      <c r="BFG17" s="123"/>
      <c r="BFH17" s="123"/>
      <c r="BFI17" s="123"/>
      <c r="BFJ17" s="123"/>
      <c r="BFK17" s="123"/>
      <c r="BFL17" s="123"/>
      <c r="BFM17" s="123"/>
      <c r="BFN17" s="123"/>
      <c r="BFO17" s="123"/>
      <c r="BFP17" s="123"/>
      <c r="BFQ17" s="123"/>
      <c r="BFR17" s="123"/>
      <c r="BFS17" s="123"/>
      <c r="BFT17" s="123"/>
      <c r="BFU17" s="123"/>
      <c r="BFV17" s="123"/>
      <c r="BFW17" s="123"/>
      <c r="BFX17" s="123"/>
      <c r="BFY17" s="123"/>
      <c r="BFZ17" s="123"/>
      <c r="BGA17" s="123"/>
      <c r="BGB17" s="123"/>
      <c r="BGC17" s="123"/>
      <c r="BGD17" s="123"/>
      <c r="BGE17" s="123"/>
      <c r="BGF17" s="123"/>
      <c r="BGG17" s="123"/>
      <c r="BGH17" s="123"/>
      <c r="BGI17" s="123"/>
      <c r="BGJ17" s="123"/>
      <c r="BGK17" s="123"/>
      <c r="BGL17" s="123"/>
      <c r="BGM17" s="123"/>
      <c r="BGN17" s="123"/>
      <c r="BGO17" s="123"/>
      <c r="BGP17" s="123"/>
      <c r="BGQ17" s="123"/>
      <c r="BGR17" s="123"/>
      <c r="BGS17" s="123"/>
      <c r="BGT17" s="123"/>
      <c r="BGU17" s="123"/>
      <c r="BGV17" s="123"/>
      <c r="BGW17" s="123"/>
      <c r="BGX17" s="123"/>
      <c r="BGY17" s="123"/>
      <c r="BGZ17" s="123"/>
      <c r="BHA17" s="123"/>
      <c r="BHB17" s="123"/>
      <c r="BHC17" s="123"/>
      <c r="BHD17" s="123"/>
      <c r="BHE17" s="123"/>
      <c r="BHF17" s="123"/>
      <c r="BHG17" s="123"/>
      <c r="BHH17" s="123"/>
      <c r="BHI17" s="123"/>
      <c r="BHJ17" s="123"/>
      <c r="BHK17" s="123"/>
      <c r="BHL17" s="123"/>
      <c r="BHM17" s="123"/>
      <c r="BHN17" s="123"/>
      <c r="BHO17" s="123"/>
      <c r="BHP17" s="123"/>
      <c r="BHQ17" s="123"/>
      <c r="BHR17" s="123"/>
      <c r="BHS17" s="123"/>
      <c r="BHT17" s="123"/>
      <c r="BHU17" s="123"/>
      <c r="BHV17" s="123"/>
      <c r="BHW17" s="123"/>
      <c r="BHX17" s="123"/>
      <c r="BHY17" s="123"/>
      <c r="BHZ17" s="123"/>
      <c r="BIA17" s="123"/>
      <c r="BIB17" s="123"/>
      <c r="BIC17" s="123"/>
      <c r="BID17" s="123"/>
      <c r="BIE17" s="123"/>
      <c r="BIF17" s="123"/>
      <c r="BIG17" s="123"/>
      <c r="BIH17" s="123"/>
      <c r="BII17" s="123"/>
      <c r="BIJ17" s="123"/>
      <c r="BIK17" s="123"/>
      <c r="BIL17" s="123"/>
      <c r="BIM17" s="123"/>
      <c r="BIN17" s="123"/>
      <c r="BIO17" s="123"/>
      <c r="BIP17" s="123"/>
      <c r="BIQ17" s="123"/>
      <c r="BIR17" s="123"/>
      <c r="BIS17" s="123"/>
      <c r="BIT17" s="123"/>
      <c r="BIU17" s="123"/>
      <c r="BIV17" s="123"/>
      <c r="BIW17" s="123"/>
      <c r="BIX17" s="123"/>
      <c r="BIY17" s="123"/>
      <c r="BIZ17" s="123"/>
      <c r="BJA17" s="123"/>
      <c r="BJB17" s="123"/>
      <c r="BJC17" s="123"/>
      <c r="BJD17" s="123"/>
      <c r="BJE17" s="123"/>
      <c r="BJF17" s="123"/>
      <c r="BJG17" s="123"/>
      <c r="BJH17" s="123"/>
      <c r="BJI17" s="123"/>
      <c r="BJJ17" s="123"/>
      <c r="BJK17" s="123"/>
      <c r="BJL17" s="123"/>
      <c r="BJM17" s="123"/>
      <c r="BJN17" s="123"/>
      <c r="BJO17" s="123"/>
      <c r="BJP17" s="123"/>
      <c r="BJQ17" s="123"/>
      <c r="BJR17" s="123"/>
      <c r="BJS17" s="123"/>
      <c r="BJT17" s="123"/>
      <c r="BJU17" s="123"/>
      <c r="BJV17" s="123"/>
      <c r="BJW17" s="123"/>
      <c r="BJX17" s="123"/>
      <c r="BJY17" s="123"/>
      <c r="BJZ17" s="123"/>
      <c r="BKA17" s="123"/>
      <c r="BKB17" s="123"/>
      <c r="BKC17" s="123"/>
      <c r="BKD17" s="123"/>
      <c r="BKE17" s="123"/>
      <c r="BKF17" s="123"/>
      <c r="BKG17" s="123"/>
      <c r="BKH17" s="123"/>
      <c r="BKI17" s="123"/>
      <c r="BKJ17" s="123"/>
      <c r="BKK17" s="123"/>
      <c r="BKL17" s="123"/>
      <c r="BKM17" s="123"/>
      <c r="BKN17" s="123"/>
      <c r="BKO17" s="123"/>
      <c r="BKP17" s="123"/>
      <c r="BKQ17" s="123"/>
      <c r="BKR17" s="123"/>
      <c r="BKS17" s="123"/>
      <c r="BKT17" s="123"/>
      <c r="BKU17" s="123"/>
      <c r="BKV17" s="123"/>
      <c r="BKW17" s="123"/>
      <c r="BKX17" s="123"/>
      <c r="BKY17" s="123"/>
      <c r="BKZ17" s="123"/>
      <c r="BLA17" s="123"/>
      <c r="BLB17" s="123"/>
      <c r="BLC17" s="123"/>
      <c r="BLD17" s="123"/>
      <c r="BLE17" s="123"/>
      <c r="BLF17" s="123"/>
      <c r="BLG17" s="123"/>
      <c r="BLH17" s="123"/>
      <c r="BLI17" s="123"/>
      <c r="BLJ17" s="123"/>
      <c r="BLK17" s="123"/>
      <c r="BLL17" s="123"/>
      <c r="BLM17" s="123"/>
      <c r="BLN17" s="123"/>
      <c r="BLO17" s="123"/>
      <c r="BLP17" s="123"/>
      <c r="BLQ17" s="123"/>
      <c r="BLR17" s="123"/>
      <c r="BLS17" s="123"/>
      <c r="BLT17" s="123"/>
      <c r="BLU17" s="123"/>
      <c r="BLV17" s="123"/>
      <c r="BLW17" s="123"/>
      <c r="BLX17" s="123"/>
      <c r="BLY17" s="123"/>
      <c r="BLZ17" s="123"/>
      <c r="BMA17" s="123"/>
      <c r="BMB17" s="123"/>
      <c r="BMC17" s="123"/>
      <c r="BMD17" s="123"/>
      <c r="BME17" s="123"/>
      <c r="BMF17" s="123"/>
      <c r="BMG17" s="123"/>
      <c r="BMH17" s="123"/>
      <c r="BMI17" s="123"/>
      <c r="BMJ17" s="123"/>
      <c r="BMK17" s="123"/>
      <c r="BML17" s="123"/>
      <c r="BMM17" s="123"/>
      <c r="BMN17" s="123"/>
      <c r="BMO17" s="123"/>
      <c r="BMP17" s="123"/>
      <c r="BMQ17" s="123"/>
      <c r="BMR17" s="123"/>
      <c r="BMS17" s="123"/>
      <c r="BMT17" s="123"/>
      <c r="BMU17" s="123"/>
      <c r="BMV17" s="123"/>
      <c r="BMW17" s="123"/>
      <c r="BMX17" s="123"/>
      <c r="BMY17" s="123"/>
      <c r="BMZ17" s="123"/>
      <c r="BNA17" s="123"/>
      <c r="BNB17" s="123"/>
      <c r="BNC17" s="123"/>
      <c r="BND17" s="123"/>
      <c r="BNE17" s="123"/>
      <c r="BNF17" s="123"/>
      <c r="BNG17" s="123"/>
      <c r="BNH17" s="123"/>
      <c r="BNI17" s="123"/>
      <c r="BNJ17" s="123"/>
      <c r="BNK17" s="123"/>
      <c r="BNL17" s="123"/>
      <c r="BNM17" s="123"/>
      <c r="BNN17" s="123"/>
      <c r="BNO17" s="123"/>
      <c r="BNP17" s="123"/>
      <c r="BNQ17" s="123"/>
      <c r="BNR17" s="123"/>
      <c r="BNS17" s="123"/>
      <c r="BNT17" s="123"/>
      <c r="BNU17" s="123"/>
      <c r="BNV17" s="123"/>
      <c r="BNW17" s="123"/>
      <c r="BNX17" s="123"/>
      <c r="BNY17" s="123"/>
      <c r="BNZ17" s="123"/>
      <c r="BOA17" s="123"/>
      <c r="BOB17" s="123"/>
      <c r="BOC17" s="123"/>
      <c r="BOD17" s="123"/>
      <c r="BOE17" s="123"/>
      <c r="BOF17" s="123"/>
      <c r="BOG17" s="123"/>
      <c r="BOH17" s="123"/>
      <c r="BOI17" s="123"/>
      <c r="BOJ17" s="123"/>
      <c r="BOK17" s="123"/>
      <c r="BOL17" s="123"/>
      <c r="BOM17" s="123"/>
      <c r="BON17" s="123"/>
      <c r="BOO17" s="123"/>
      <c r="BOP17" s="123"/>
      <c r="BOQ17" s="123"/>
      <c r="BOR17" s="123"/>
      <c r="BOS17" s="123"/>
      <c r="BOT17" s="123"/>
      <c r="BOU17" s="123"/>
      <c r="BOV17" s="123"/>
      <c r="BOW17" s="123"/>
      <c r="BOX17" s="123"/>
      <c r="BOY17" s="123"/>
      <c r="BOZ17" s="123"/>
      <c r="BPA17" s="123"/>
      <c r="BPB17" s="123"/>
      <c r="BPC17" s="123"/>
      <c r="BPD17" s="123"/>
      <c r="BPE17" s="123"/>
      <c r="BPF17" s="123"/>
      <c r="BPG17" s="123"/>
      <c r="BPH17" s="123"/>
      <c r="BPI17" s="123"/>
      <c r="BPJ17" s="123"/>
      <c r="BPK17" s="123"/>
      <c r="BPL17" s="123"/>
      <c r="BPM17" s="123"/>
      <c r="BPN17" s="123"/>
      <c r="BPO17" s="123"/>
      <c r="BPP17" s="123"/>
      <c r="BPQ17" s="123"/>
      <c r="BPR17" s="123"/>
      <c r="BPS17" s="123"/>
      <c r="BPT17" s="123"/>
      <c r="BPU17" s="123"/>
      <c r="BPV17" s="123"/>
      <c r="BPW17" s="123"/>
      <c r="BPX17" s="123"/>
      <c r="BPY17" s="123"/>
      <c r="BPZ17" s="123"/>
      <c r="BQA17" s="123"/>
      <c r="BQB17" s="123"/>
      <c r="BQC17" s="123"/>
      <c r="BQD17" s="123"/>
      <c r="BQE17" s="123"/>
      <c r="BQF17" s="123"/>
      <c r="BQG17" s="123"/>
      <c r="BQH17" s="123"/>
      <c r="BQI17" s="123"/>
      <c r="BQJ17" s="123"/>
      <c r="BQK17" s="123"/>
      <c r="BQL17" s="123"/>
      <c r="BQM17" s="123"/>
      <c r="BQN17" s="123"/>
      <c r="BQO17" s="123"/>
      <c r="BQP17" s="123"/>
      <c r="BQQ17" s="123"/>
      <c r="BQR17" s="123"/>
      <c r="BQS17" s="123"/>
      <c r="BQT17" s="123"/>
      <c r="BQU17" s="123"/>
      <c r="BQV17" s="123"/>
      <c r="BQW17" s="123"/>
      <c r="BQX17" s="123"/>
      <c r="BQY17" s="123"/>
      <c r="BQZ17" s="123"/>
      <c r="BRA17" s="123"/>
      <c r="BRB17" s="123"/>
      <c r="BRC17" s="123"/>
      <c r="BRD17" s="123"/>
      <c r="BRE17" s="123"/>
      <c r="BRF17" s="123"/>
      <c r="BRG17" s="123"/>
      <c r="BRH17" s="123"/>
      <c r="BRI17" s="123"/>
      <c r="BRJ17" s="123"/>
      <c r="BRK17" s="123"/>
      <c r="BRL17" s="123"/>
      <c r="BRM17" s="123"/>
      <c r="BRN17" s="123"/>
      <c r="BRO17" s="123"/>
      <c r="BRP17" s="123"/>
      <c r="BRQ17" s="123"/>
      <c r="BRR17" s="123"/>
      <c r="BRS17" s="123"/>
      <c r="BRT17" s="123"/>
      <c r="BRU17" s="123"/>
      <c r="BRV17" s="123"/>
      <c r="BRW17" s="123"/>
      <c r="BRX17" s="123"/>
      <c r="BRY17" s="123"/>
      <c r="BRZ17" s="123"/>
      <c r="BSA17" s="123"/>
      <c r="BSB17" s="123"/>
      <c r="BSC17" s="123"/>
      <c r="BSD17" s="123"/>
      <c r="BSE17" s="123"/>
      <c r="BSF17" s="123"/>
      <c r="BSG17" s="123"/>
      <c r="BSH17" s="123"/>
      <c r="BSI17" s="123"/>
      <c r="BSJ17" s="123"/>
      <c r="BSK17" s="123"/>
      <c r="BSL17" s="123"/>
      <c r="BSM17" s="123"/>
      <c r="BSN17" s="123"/>
      <c r="BSO17" s="123"/>
      <c r="BSP17" s="123"/>
      <c r="BSQ17" s="123"/>
      <c r="BSR17" s="123"/>
      <c r="BSS17" s="123"/>
      <c r="BST17" s="123"/>
      <c r="BSU17" s="123"/>
      <c r="BSV17" s="123"/>
      <c r="BSW17" s="123"/>
      <c r="BSX17" s="123"/>
      <c r="BSY17" s="123"/>
      <c r="BSZ17" s="123"/>
      <c r="BTA17" s="123"/>
      <c r="BTB17" s="123"/>
      <c r="BTC17" s="123"/>
      <c r="BTD17" s="123"/>
      <c r="BTE17" s="123"/>
      <c r="BTF17" s="123"/>
      <c r="BTG17" s="123"/>
      <c r="BTH17" s="123"/>
      <c r="BTI17" s="123"/>
      <c r="BTJ17" s="123"/>
      <c r="BTK17" s="123"/>
      <c r="BTL17" s="123"/>
      <c r="BTM17" s="123"/>
      <c r="BTN17" s="123"/>
      <c r="BTO17" s="123"/>
      <c r="BTP17" s="123"/>
      <c r="BTQ17" s="123"/>
      <c r="BTR17" s="123"/>
      <c r="BTS17" s="123"/>
      <c r="BTT17" s="123"/>
      <c r="BTU17" s="123"/>
      <c r="BTV17" s="123"/>
      <c r="BTW17" s="123"/>
      <c r="BTX17" s="123"/>
      <c r="BTY17" s="123"/>
      <c r="BTZ17" s="123"/>
      <c r="BUA17" s="123"/>
      <c r="BUB17" s="123"/>
      <c r="BUC17" s="123"/>
      <c r="BUD17" s="123"/>
      <c r="BUE17" s="123"/>
      <c r="BUF17" s="123"/>
      <c r="BUG17" s="123"/>
      <c r="BUH17" s="123"/>
      <c r="BUI17" s="123"/>
      <c r="BUJ17" s="123"/>
      <c r="BUK17" s="123"/>
      <c r="BUL17" s="123"/>
      <c r="BUM17" s="123"/>
      <c r="BUN17" s="123"/>
      <c r="BUO17" s="123"/>
      <c r="BUP17" s="123"/>
      <c r="BUQ17" s="123"/>
      <c r="BUR17" s="123"/>
      <c r="BUS17" s="123"/>
      <c r="BUT17" s="123"/>
      <c r="BUU17" s="123"/>
      <c r="BUV17" s="123"/>
      <c r="BUW17" s="123"/>
      <c r="BUX17" s="123"/>
      <c r="BUY17" s="123"/>
      <c r="BUZ17" s="123"/>
      <c r="BVA17" s="123"/>
      <c r="BVB17" s="123"/>
      <c r="BVC17" s="123"/>
      <c r="BVD17" s="123"/>
      <c r="BVE17" s="123"/>
      <c r="BVF17" s="123"/>
      <c r="BVG17" s="123"/>
      <c r="BVH17" s="123"/>
      <c r="BVI17" s="123"/>
      <c r="BVJ17" s="123"/>
      <c r="BVK17" s="123"/>
      <c r="BVL17" s="123"/>
      <c r="BVM17" s="123"/>
      <c r="BVN17" s="123"/>
      <c r="BVO17" s="123"/>
      <c r="BVP17" s="123"/>
      <c r="BVQ17" s="123"/>
      <c r="BVR17" s="123"/>
      <c r="BVS17" s="123"/>
      <c r="BVT17" s="123"/>
      <c r="BVU17" s="123"/>
      <c r="BVV17" s="123"/>
      <c r="BVW17" s="123"/>
      <c r="BVX17" s="123"/>
      <c r="BVY17" s="123"/>
      <c r="BVZ17" s="123"/>
      <c r="BWA17" s="123"/>
      <c r="BWB17" s="123"/>
      <c r="BWC17" s="123"/>
      <c r="BWD17" s="123"/>
      <c r="BWE17" s="123"/>
      <c r="BWF17" s="123"/>
      <c r="BWG17" s="123"/>
      <c r="BWH17" s="123"/>
      <c r="BWI17" s="123"/>
      <c r="BWJ17" s="123"/>
      <c r="BWK17" s="123"/>
      <c r="BWL17" s="123"/>
      <c r="BWM17" s="123"/>
      <c r="BWN17" s="123"/>
      <c r="BWO17" s="123"/>
      <c r="BWP17" s="123"/>
      <c r="BWQ17" s="123"/>
      <c r="BWR17" s="123"/>
      <c r="BWS17" s="123"/>
      <c r="BWT17" s="123"/>
      <c r="BWU17" s="123"/>
      <c r="BWV17" s="123"/>
      <c r="BWW17" s="123"/>
      <c r="BWX17" s="123"/>
      <c r="BWY17" s="123"/>
      <c r="BWZ17" s="123"/>
      <c r="BXA17" s="123"/>
      <c r="BXB17" s="123"/>
      <c r="BXC17" s="123"/>
      <c r="BXD17" s="123"/>
      <c r="BXE17" s="123"/>
      <c r="BXF17" s="123"/>
      <c r="BXG17" s="123"/>
      <c r="BXH17" s="123"/>
      <c r="BXI17" s="123"/>
      <c r="BXJ17" s="123"/>
      <c r="BXK17" s="123"/>
      <c r="BXL17" s="123"/>
      <c r="BXM17" s="123"/>
      <c r="BXN17" s="123"/>
      <c r="BXO17" s="123"/>
      <c r="BXP17" s="123"/>
      <c r="BXQ17" s="123"/>
      <c r="BXR17" s="123"/>
      <c r="BXS17" s="123"/>
      <c r="BXT17" s="123"/>
      <c r="BXU17" s="123"/>
      <c r="BXV17" s="123"/>
      <c r="BXW17" s="123"/>
      <c r="BXX17" s="123"/>
      <c r="BXY17" s="123"/>
      <c r="BXZ17" s="123"/>
      <c r="BYA17" s="123"/>
      <c r="BYB17" s="123"/>
      <c r="BYC17" s="123"/>
      <c r="BYD17" s="123"/>
      <c r="BYE17" s="123"/>
      <c r="BYF17" s="123"/>
      <c r="BYG17" s="123"/>
      <c r="BYH17" s="123"/>
      <c r="BYI17" s="123"/>
      <c r="BYJ17" s="123"/>
      <c r="BYK17" s="123"/>
      <c r="BYL17" s="123"/>
      <c r="BYM17" s="123"/>
      <c r="BYN17" s="123"/>
      <c r="BYO17" s="123"/>
      <c r="BYP17" s="123"/>
      <c r="BYQ17" s="123"/>
      <c r="BYR17" s="123"/>
      <c r="BYS17" s="123"/>
      <c r="BYT17" s="123"/>
      <c r="BYU17" s="123"/>
      <c r="BYV17" s="123"/>
      <c r="BYW17" s="123"/>
      <c r="BYX17" s="123"/>
      <c r="BYY17" s="123"/>
      <c r="BYZ17" s="123"/>
      <c r="BZA17" s="123"/>
      <c r="BZB17" s="123"/>
      <c r="BZC17" s="123"/>
      <c r="BZD17" s="123"/>
      <c r="BZE17" s="123"/>
      <c r="BZF17" s="123"/>
      <c r="BZG17" s="123"/>
      <c r="BZH17" s="123"/>
      <c r="BZI17" s="123"/>
      <c r="BZJ17" s="123"/>
      <c r="BZK17" s="123"/>
      <c r="BZL17" s="123"/>
      <c r="BZM17" s="123"/>
      <c r="BZN17" s="123"/>
      <c r="BZO17" s="123"/>
      <c r="BZP17" s="123"/>
      <c r="BZQ17" s="123"/>
      <c r="BZR17" s="123"/>
      <c r="BZS17" s="123"/>
      <c r="BZT17" s="123"/>
      <c r="BZU17" s="123"/>
      <c r="BZV17" s="123"/>
      <c r="BZW17" s="123"/>
      <c r="BZX17" s="123"/>
      <c r="BZY17" s="123"/>
      <c r="BZZ17" s="123"/>
      <c r="CAA17" s="123"/>
      <c r="CAB17" s="123"/>
      <c r="CAC17" s="123"/>
      <c r="CAD17" s="123"/>
      <c r="CAE17" s="123"/>
      <c r="CAF17" s="123"/>
      <c r="CAG17" s="123"/>
      <c r="CAH17" s="123"/>
      <c r="CAI17" s="123"/>
      <c r="CAJ17" s="123"/>
      <c r="CAK17" s="123"/>
      <c r="CAL17" s="123"/>
      <c r="CAM17" s="123"/>
      <c r="CAN17" s="123"/>
      <c r="CAO17" s="123"/>
      <c r="CAP17" s="123"/>
      <c r="CAQ17" s="123"/>
      <c r="CAR17" s="123"/>
      <c r="CAS17" s="123"/>
      <c r="CAT17" s="123"/>
      <c r="CAU17" s="123"/>
      <c r="CAV17" s="123"/>
      <c r="CAW17" s="123"/>
      <c r="CAX17" s="123"/>
      <c r="CAY17" s="123"/>
      <c r="CAZ17" s="123"/>
      <c r="CBA17" s="123"/>
      <c r="CBB17" s="123"/>
      <c r="CBC17" s="123"/>
      <c r="CBD17" s="123"/>
      <c r="CBE17" s="123"/>
      <c r="CBF17" s="123"/>
      <c r="CBG17" s="123"/>
      <c r="CBH17" s="123"/>
      <c r="CBI17" s="123"/>
      <c r="CBJ17" s="123"/>
      <c r="CBK17" s="123"/>
      <c r="CBL17" s="123"/>
      <c r="CBM17" s="123"/>
      <c r="CBN17" s="123"/>
      <c r="CBO17" s="123"/>
      <c r="CBP17" s="123"/>
      <c r="CBQ17" s="123"/>
      <c r="CBR17" s="123"/>
      <c r="CBS17" s="123"/>
      <c r="CBT17" s="123"/>
      <c r="CBU17" s="123"/>
      <c r="CBV17" s="123"/>
      <c r="CBW17" s="123"/>
      <c r="CBX17" s="123"/>
      <c r="CBY17" s="123"/>
      <c r="CBZ17" s="123"/>
      <c r="CCA17" s="123"/>
      <c r="CCB17" s="123"/>
      <c r="CCC17" s="123"/>
      <c r="CCD17" s="123"/>
      <c r="CCE17" s="123"/>
      <c r="CCF17" s="123"/>
      <c r="CCG17" s="123"/>
      <c r="CCH17" s="123"/>
      <c r="CCI17" s="123"/>
      <c r="CCJ17" s="123"/>
      <c r="CCK17" s="123"/>
      <c r="CCL17" s="123"/>
      <c r="CCM17" s="123"/>
      <c r="CCN17" s="123"/>
      <c r="CCO17" s="123"/>
      <c r="CCP17" s="123"/>
      <c r="CCQ17" s="123"/>
      <c r="CCR17" s="123"/>
      <c r="CCS17" s="123"/>
      <c r="CCT17" s="123"/>
      <c r="CCU17" s="123"/>
      <c r="CCV17" s="123"/>
      <c r="CCW17" s="123"/>
      <c r="CCX17" s="123"/>
      <c r="CCY17" s="123"/>
      <c r="CCZ17" s="123"/>
      <c r="CDA17" s="123"/>
      <c r="CDB17" s="123"/>
      <c r="CDC17" s="123"/>
      <c r="CDD17" s="123"/>
      <c r="CDE17" s="123"/>
      <c r="CDF17" s="123"/>
      <c r="CDG17" s="123"/>
      <c r="CDH17" s="123"/>
      <c r="CDI17" s="123"/>
      <c r="CDJ17" s="123"/>
      <c r="CDK17" s="123"/>
      <c r="CDL17" s="123"/>
      <c r="CDM17" s="123"/>
      <c r="CDN17" s="123"/>
      <c r="CDO17" s="123"/>
      <c r="CDP17" s="123"/>
      <c r="CDQ17" s="123"/>
      <c r="CDR17" s="123"/>
      <c r="CDS17" s="123"/>
      <c r="CDT17" s="123"/>
      <c r="CDU17" s="123"/>
      <c r="CDV17" s="123"/>
      <c r="CDW17" s="123"/>
      <c r="CDX17" s="123"/>
      <c r="CDY17" s="123"/>
      <c r="CDZ17" s="123"/>
      <c r="CEA17" s="123"/>
      <c r="CEB17" s="123"/>
      <c r="CEC17" s="123"/>
      <c r="CED17" s="123"/>
      <c r="CEE17" s="123"/>
      <c r="CEF17" s="123"/>
      <c r="CEG17" s="123"/>
      <c r="CEH17" s="123"/>
      <c r="CEI17" s="123"/>
      <c r="CEJ17" s="123"/>
      <c r="CEK17" s="123"/>
      <c r="CEL17" s="123"/>
      <c r="CEM17" s="123"/>
      <c r="CEN17" s="123"/>
      <c r="CEO17" s="123"/>
      <c r="CEP17" s="123"/>
      <c r="CEQ17" s="123"/>
      <c r="CER17" s="123"/>
      <c r="CES17" s="123"/>
      <c r="CET17" s="123"/>
      <c r="CEU17" s="123"/>
      <c r="CEV17" s="123"/>
      <c r="CEW17" s="123"/>
      <c r="CEX17" s="123"/>
      <c r="CEY17" s="123"/>
      <c r="CEZ17" s="123"/>
      <c r="CFA17" s="123"/>
      <c r="CFB17" s="123"/>
      <c r="CFC17" s="123"/>
      <c r="CFD17" s="123"/>
      <c r="CFE17" s="123"/>
      <c r="CFF17" s="123"/>
      <c r="CFG17" s="123"/>
      <c r="CFH17" s="123"/>
      <c r="CFI17" s="123"/>
      <c r="CFJ17" s="123"/>
      <c r="CFK17" s="123"/>
      <c r="CFL17" s="123"/>
      <c r="CFM17" s="123"/>
      <c r="CFN17" s="123"/>
      <c r="CFO17" s="123"/>
      <c r="CFP17" s="123"/>
      <c r="CFQ17" s="123"/>
      <c r="CFR17" s="123"/>
      <c r="CFS17" s="123"/>
      <c r="CFT17" s="123"/>
      <c r="CFU17" s="123"/>
      <c r="CFV17" s="123"/>
      <c r="CFW17" s="123"/>
      <c r="CFX17" s="123"/>
      <c r="CFY17" s="123"/>
      <c r="CFZ17" s="123"/>
      <c r="CGA17" s="123"/>
      <c r="CGB17" s="123"/>
      <c r="CGC17" s="123"/>
      <c r="CGD17" s="123"/>
      <c r="CGE17" s="123"/>
      <c r="CGF17" s="123"/>
      <c r="CGG17" s="123"/>
      <c r="CGH17" s="123"/>
      <c r="CGI17" s="123"/>
      <c r="CGJ17" s="123"/>
      <c r="CGK17" s="123"/>
      <c r="CGL17" s="123"/>
      <c r="CGM17" s="123"/>
      <c r="CGN17" s="123"/>
      <c r="CGO17" s="123"/>
      <c r="CGP17" s="123"/>
      <c r="CGQ17" s="123"/>
      <c r="CGR17" s="123"/>
      <c r="CGS17" s="123"/>
      <c r="CGT17" s="123"/>
      <c r="CGU17" s="123"/>
      <c r="CGV17" s="123"/>
      <c r="CGW17" s="123"/>
      <c r="CGX17" s="123"/>
      <c r="CGY17" s="123"/>
      <c r="CGZ17" s="123"/>
      <c r="CHA17" s="123"/>
      <c r="CHB17" s="123"/>
      <c r="CHC17" s="123"/>
      <c r="CHD17" s="123"/>
      <c r="CHE17" s="123"/>
      <c r="CHF17" s="123"/>
      <c r="CHG17" s="123"/>
      <c r="CHH17" s="123"/>
      <c r="CHI17" s="123"/>
      <c r="CHJ17" s="123"/>
      <c r="CHK17" s="123"/>
      <c r="CHL17" s="123"/>
      <c r="CHM17" s="123"/>
      <c r="CHN17" s="123"/>
      <c r="CHO17" s="123"/>
      <c r="CHP17" s="123"/>
      <c r="CHQ17" s="123"/>
      <c r="CHR17" s="123"/>
      <c r="CHS17" s="123"/>
      <c r="CHT17" s="123"/>
      <c r="CHU17" s="123"/>
      <c r="CHV17" s="123"/>
      <c r="CHW17" s="123"/>
      <c r="CHX17" s="123"/>
      <c r="CHY17" s="123"/>
      <c r="CHZ17" s="123"/>
      <c r="CIA17" s="123"/>
      <c r="CIB17" s="123"/>
      <c r="CIC17" s="123"/>
      <c r="CID17" s="123"/>
      <c r="CIE17" s="123"/>
      <c r="CIF17" s="123"/>
      <c r="CIG17" s="123"/>
      <c r="CIH17" s="123"/>
      <c r="CII17" s="123"/>
      <c r="CIJ17" s="123"/>
      <c r="CIK17" s="123"/>
      <c r="CIL17" s="123"/>
      <c r="CIM17" s="123"/>
      <c r="CIN17" s="123"/>
      <c r="CIO17" s="123"/>
      <c r="CIP17" s="123"/>
      <c r="CIQ17" s="123"/>
      <c r="CIR17" s="123"/>
      <c r="CIS17" s="123"/>
      <c r="CIT17" s="123"/>
      <c r="CIU17" s="123"/>
      <c r="CIV17" s="123"/>
      <c r="CIW17" s="123"/>
      <c r="CIX17" s="123"/>
      <c r="CIY17" s="123"/>
      <c r="CIZ17" s="123"/>
      <c r="CJA17" s="123"/>
      <c r="CJB17" s="123"/>
      <c r="CJC17" s="123"/>
      <c r="CJD17" s="123"/>
      <c r="CJE17" s="123"/>
      <c r="CJF17" s="123"/>
      <c r="CJG17" s="123"/>
      <c r="CJH17" s="123"/>
      <c r="CJI17" s="123"/>
      <c r="CJJ17" s="123"/>
      <c r="CJK17" s="123"/>
      <c r="CJL17" s="123"/>
      <c r="CJM17" s="123"/>
      <c r="CJN17" s="123"/>
      <c r="CJO17" s="123"/>
      <c r="CJP17" s="123"/>
      <c r="CJQ17" s="123"/>
      <c r="CJR17" s="123"/>
      <c r="CJS17" s="123"/>
      <c r="CJT17" s="123"/>
      <c r="CJU17" s="123"/>
      <c r="CJV17" s="123"/>
      <c r="CJW17" s="123"/>
      <c r="CJX17" s="123"/>
      <c r="CJY17" s="123"/>
      <c r="CJZ17" s="123"/>
      <c r="CKA17" s="123"/>
      <c r="CKB17" s="123"/>
      <c r="CKC17" s="123"/>
      <c r="CKD17" s="123"/>
      <c r="CKE17" s="123"/>
      <c r="CKF17" s="123"/>
      <c r="CKG17" s="123"/>
      <c r="CKH17" s="123"/>
      <c r="CKI17" s="123"/>
      <c r="CKJ17" s="123"/>
      <c r="CKK17" s="123"/>
      <c r="CKL17" s="123"/>
      <c r="CKM17" s="123"/>
      <c r="CKN17" s="123"/>
      <c r="CKO17" s="123"/>
      <c r="CKP17" s="123"/>
      <c r="CKQ17" s="123"/>
      <c r="CKR17" s="123"/>
      <c r="CKS17" s="123"/>
      <c r="CKT17" s="123"/>
      <c r="CKU17" s="123"/>
      <c r="CKV17" s="123"/>
      <c r="CKW17" s="123"/>
      <c r="CKX17" s="123"/>
      <c r="CKY17" s="123"/>
      <c r="CKZ17" s="123"/>
      <c r="CLA17" s="123"/>
      <c r="CLB17" s="123"/>
      <c r="CLC17" s="123"/>
      <c r="CLD17" s="123"/>
      <c r="CLE17" s="123"/>
      <c r="CLF17" s="123"/>
      <c r="CLG17" s="123"/>
      <c r="CLH17" s="123"/>
      <c r="CLI17" s="123"/>
      <c r="CLJ17" s="123"/>
      <c r="CLK17" s="123"/>
      <c r="CLL17" s="123"/>
      <c r="CLM17" s="123"/>
      <c r="CLN17" s="123"/>
      <c r="CLO17" s="123"/>
      <c r="CLP17" s="123"/>
      <c r="CLQ17" s="123"/>
      <c r="CLR17" s="123"/>
      <c r="CLS17" s="123"/>
      <c r="CLT17" s="123"/>
      <c r="CLU17" s="123"/>
      <c r="CLV17" s="123"/>
      <c r="CLW17" s="123"/>
      <c r="CLX17" s="123"/>
      <c r="CLY17" s="123"/>
      <c r="CLZ17" s="123"/>
      <c r="CMA17" s="123"/>
      <c r="CMB17" s="123"/>
      <c r="CMC17" s="123"/>
      <c r="CMD17" s="123"/>
      <c r="CME17" s="123"/>
      <c r="CMF17" s="123"/>
      <c r="CMG17" s="123"/>
      <c r="CMH17" s="123"/>
      <c r="CMI17" s="123"/>
      <c r="CMJ17" s="123"/>
      <c r="CMK17" s="123"/>
      <c r="CML17" s="123"/>
      <c r="CMM17" s="123"/>
      <c r="CMN17" s="123"/>
      <c r="CMO17" s="123"/>
      <c r="CMP17" s="123"/>
      <c r="CMQ17" s="123"/>
      <c r="CMR17" s="123"/>
      <c r="CMS17" s="123"/>
      <c r="CMT17" s="123"/>
      <c r="CMU17" s="123"/>
      <c r="CMV17" s="123"/>
      <c r="CMW17" s="123"/>
      <c r="CMX17" s="123"/>
      <c r="CMY17" s="123"/>
      <c r="CMZ17" s="123"/>
      <c r="CNA17" s="123"/>
      <c r="CNB17" s="123"/>
      <c r="CNC17" s="123"/>
      <c r="CND17" s="123"/>
      <c r="CNE17" s="123"/>
      <c r="CNF17" s="123"/>
      <c r="CNG17" s="123"/>
      <c r="CNH17" s="123"/>
      <c r="CNI17" s="123"/>
      <c r="CNJ17" s="123"/>
      <c r="CNK17" s="123"/>
      <c r="CNL17" s="123"/>
      <c r="CNM17" s="123"/>
      <c r="CNN17" s="123"/>
      <c r="CNO17" s="123"/>
      <c r="CNP17" s="123"/>
      <c r="CNQ17" s="123"/>
      <c r="CNR17" s="123"/>
      <c r="CNS17" s="123"/>
      <c r="CNT17" s="123"/>
      <c r="CNU17" s="123"/>
      <c r="CNV17" s="123"/>
      <c r="CNW17" s="123"/>
      <c r="CNX17" s="123"/>
      <c r="CNY17" s="123"/>
      <c r="CNZ17" s="123"/>
      <c r="COA17" s="123"/>
      <c r="COB17" s="123"/>
      <c r="COC17" s="123"/>
      <c r="COD17" s="123"/>
      <c r="COE17" s="123"/>
      <c r="COF17" s="123"/>
      <c r="COG17" s="123"/>
      <c r="COH17" s="123"/>
      <c r="COI17" s="123"/>
      <c r="COJ17" s="123"/>
      <c r="COK17" s="123"/>
      <c r="COL17" s="123"/>
      <c r="COM17" s="123"/>
      <c r="CON17" s="123"/>
      <c r="COO17" s="123"/>
      <c r="COP17" s="123"/>
      <c r="COQ17" s="123"/>
      <c r="COR17" s="123"/>
      <c r="COS17" s="123"/>
      <c r="COT17" s="123"/>
      <c r="COU17" s="123"/>
      <c r="COV17" s="123"/>
      <c r="COW17" s="123"/>
      <c r="COX17" s="123"/>
      <c r="COY17" s="123"/>
      <c r="COZ17" s="123"/>
      <c r="CPA17" s="123"/>
      <c r="CPB17" s="123"/>
      <c r="CPC17" s="123"/>
      <c r="CPD17" s="123"/>
      <c r="CPE17" s="123"/>
      <c r="CPF17" s="123"/>
      <c r="CPG17" s="123"/>
      <c r="CPH17" s="123"/>
      <c r="CPI17" s="123"/>
      <c r="CPJ17" s="123"/>
      <c r="CPK17" s="123"/>
      <c r="CPL17" s="123"/>
      <c r="CPM17" s="123"/>
      <c r="CPN17" s="123"/>
      <c r="CPO17" s="123"/>
      <c r="CPP17" s="123"/>
      <c r="CPQ17" s="123"/>
      <c r="CPR17" s="123"/>
      <c r="CPS17" s="123"/>
      <c r="CPT17" s="123"/>
      <c r="CPU17" s="123"/>
      <c r="CPV17" s="123"/>
      <c r="CPW17" s="123"/>
      <c r="CPX17" s="123"/>
      <c r="CPY17" s="123"/>
      <c r="CPZ17" s="123"/>
      <c r="CQA17" s="123"/>
      <c r="CQB17" s="123"/>
      <c r="CQC17" s="123"/>
      <c r="CQD17" s="123"/>
      <c r="CQE17" s="123"/>
      <c r="CQF17" s="123"/>
      <c r="CQG17" s="123"/>
      <c r="CQH17" s="123"/>
      <c r="CQI17" s="123"/>
      <c r="CQJ17" s="123"/>
      <c r="CQK17" s="123"/>
      <c r="CQL17" s="123"/>
      <c r="CQM17" s="123"/>
      <c r="CQN17" s="123"/>
      <c r="CQO17" s="123"/>
      <c r="CQP17" s="123"/>
      <c r="CQQ17" s="123"/>
      <c r="CQR17" s="123"/>
      <c r="CQS17" s="123"/>
      <c r="CQT17" s="123"/>
      <c r="CQU17" s="123"/>
      <c r="CQV17" s="123"/>
      <c r="CQW17" s="123"/>
      <c r="CQX17" s="123"/>
      <c r="CQY17" s="123"/>
      <c r="CQZ17" s="123"/>
      <c r="CRA17" s="123"/>
      <c r="CRB17" s="123"/>
      <c r="CRC17" s="123"/>
      <c r="CRD17" s="123"/>
      <c r="CRE17" s="123"/>
      <c r="CRF17" s="123"/>
      <c r="CRG17" s="123"/>
      <c r="CRH17" s="123"/>
      <c r="CRI17" s="123"/>
      <c r="CRJ17" s="123"/>
      <c r="CRK17" s="123"/>
      <c r="CRL17" s="123"/>
      <c r="CRM17" s="123"/>
      <c r="CRN17" s="123"/>
      <c r="CRO17" s="123"/>
      <c r="CRP17" s="123"/>
      <c r="CRQ17" s="123"/>
      <c r="CRR17" s="123"/>
      <c r="CRS17" s="123"/>
      <c r="CRT17" s="123"/>
      <c r="CRU17" s="123"/>
      <c r="CRV17" s="123"/>
      <c r="CRW17" s="123"/>
      <c r="CRX17" s="123"/>
      <c r="CRY17" s="123"/>
      <c r="CRZ17" s="123"/>
      <c r="CSA17" s="123"/>
      <c r="CSB17" s="123"/>
      <c r="CSC17" s="123"/>
      <c r="CSD17" s="123"/>
      <c r="CSE17" s="123"/>
      <c r="CSF17" s="123"/>
      <c r="CSG17" s="123"/>
      <c r="CSH17" s="123"/>
      <c r="CSI17" s="123"/>
      <c r="CSJ17" s="123"/>
      <c r="CSK17" s="123"/>
      <c r="CSL17" s="123"/>
      <c r="CSM17" s="123"/>
      <c r="CSN17" s="123"/>
      <c r="CSO17" s="123"/>
      <c r="CSP17" s="123"/>
      <c r="CSQ17" s="123"/>
      <c r="CSR17" s="123"/>
      <c r="CSS17" s="123"/>
      <c r="CST17" s="123"/>
      <c r="CSU17" s="123"/>
      <c r="CSV17" s="123"/>
      <c r="CSW17" s="123"/>
      <c r="CSX17" s="123"/>
      <c r="CSY17" s="123"/>
      <c r="CSZ17" s="123"/>
      <c r="CTA17" s="123"/>
      <c r="CTB17" s="123"/>
      <c r="CTC17" s="123"/>
      <c r="CTD17" s="123"/>
      <c r="CTE17" s="123"/>
      <c r="CTF17" s="123"/>
      <c r="CTG17" s="123"/>
      <c r="CTH17" s="123"/>
      <c r="CTI17" s="123"/>
      <c r="CTJ17" s="123"/>
      <c r="CTK17" s="123"/>
      <c r="CTL17" s="123"/>
      <c r="CTM17" s="123"/>
      <c r="CTN17" s="123"/>
      <c r="CTO17" s="123"/>
      <c r="CTP17" s="123"/>
      <c r="CTQ17" s="123"/>
      <c r="CTR17" s="123"/>
      <c r="CTS17" s="123"/>
      <c r="CTT17" s="123"/>
      <c r="CTU17" s="123"/>
      <c r="CTV17" s="123"/>
      <c r="CTW17" s="123"/>
      <c r="CTX17" s="123"/>
      <c r="CTY17" s="123"/>
      <c r="CTZ17" s="123"/>
      <c r="CUA17" s="123"/>
      <c r="CUB17" s="123"/>
      <c r="CUC17" s="123"/>
      <c r="CUD17" s="123"/>
      <c r="CUE17" s="123"/>
      <c r="CUF17" s="123"/>
      <c r="CUG17" s="123"/>
      <c r="CUH17" s="123"/>
      <c r="CUI17" s="123"/>
      <c r="CUJ17" s="123"/>
      <c r="CUK17" s="123"/>
      <c r="CUL17" s="123"/>
      <c r="CUM17" s="123"/>
      <c r="CUN17" s="123"/>
      <c r="CUO17" s="123"/>
      <c r="CUP17" s="123"/>
      <c r="CUQ17" s="123"/>
      <c r="CUR17" s="123"/>
      <c r="CUS17" s="123"/>
      <c r="CUT17" s="123"/>
      <c r="CUU17" s="123"/>
      <c r="CUV17" s="123"/>
      <c r="CUW17" s="123"/>
      <c r="CUX17" s="123"/>
      <c r="CUY17" s="123"/>
      <c r="CUZ17" s="123"/>
      <c r="CVA17" s="123"/>
      <c r="CVB17" s="123"/>
      <c r="CVC17" s="123"/>
      <c r="CVD17" s="123"/>
      <c r="CVE17" s="123"/>
      <c r="CVF17" s="123"/>
      <c r="CVG17" s="123"/>
      <c r="CVH17" s="123"/>
      <c r="CVI17" s="123"/>
      <c r="CVJ17" s="123"/>
      <c r="CVK17" s="123"/>
      <c r="CVL17" s="123"/>
      <c r="CVM17" s="123"/>
      <c r="CVN17" s="123"/>
      <c r="CVO17" s="123"/>
      <c r="CVP17" s="123"/>
      <c r="CVQ17" s="123"/>
      <c r="CVR17" s="123"/>
      <c r="CVS17" s="123"/>
      <c r="CVT17" s="123"/>
      <c r="CVU17" s="123"/>
      <c r="CVV17" s="123"/>
      <c r="CVW17" s="123"/>
      <c r="CVX17" s="123"/>
      <c r="CVY17" s="123"/>
      <c r="CVZ17" s="123"/>
      <c r="CWA17" s="123"/>
      <c r="CWB17" s="123"/>
      <c r="CWC17" s="123"/>
      <c r="CWD17" s="123"/>
      <c r="CWE17" s="123"/>
      <c r="CWF17" s="123"/>
      <c r="CWG17" s="123"/>
      <c r="CWH17" s="123"/>
      <c r="CWI17" s="123"/>
      <c r="CWJ17" s="123"/>
      <c r="CWK17" s="123"/>
      <c r="CWL17" s="123"/>
      <c r="CWM17" s="123"/>
      <c r="CWN17" s="123"/>
      <c r="CWO17" s="123"/>
      <c r="CWP17" s="123"/>
      <c r="CWQ17" s="123"/>
      <c r="CWR17" s="123"/>
      <c r="CWS17" s="123"/>
      <c r="CWT17" s="123"/>
      <c r="CWU17" s="123"/>
      <c r="CWV17" s="123"/>
      <c r="CWW17" s="123"/>
      <c r="CWX17" s="123"/>
      <c r="CWY17" s="123"/>
      <c r="CWZ17" s="123"/>
      <c r="CXA17" s="123"/>
      <c r="CXB17" s="123"/>
      <c r="CXC17" s="123"/>
      <c r="CXD17" s="123"/>
      <c r="CXE17" s="123"/>
      <c r="CXF17" s="123"/>
      <c r="CXG17" s="123"/>
      <c r="CXH17" s="123"/>
      <c r="CXI17" s="123"/>
      <c r="CXJ17" s="123"/>
      <c r="CXK17" s="123"/>
      <c r="CXL17" s="123"/>
      <c r="CXM17" s="123"/>
      <c r="CXN17" s="123"/>
      <c r="CXO17" s="123"/>
      <c r="CXP17" s="123"/>
      <c r="CXQ17" s="123"/>
      <c r="CXR17" s="123"/>
      <c r="CXS17" s="123"/>
      <c r="CXT17" s="123"/>
      <c r="CXU17" s="123"/>
      <c r="CXV17" s="123"/>
      <c r="CXW17" s="123"/>
      <c r="CXX17" s="123"/>
      <c r="CXY17" s="123"/>
      <c r="CXZ17" s="123"/>
      <c r="CYA17" s="123"/>
      <c r="CYB17" s="123"/>
      <c r="CYC17" s="123"/>
      <c r="CYD17" s="123"/>
      <c r="CYE17" s="123"/>
      <c r="CYF17" s="123"/>
      <c r="CYG17" s="123"/>
      <c r="CYH17" s="123"/>
      <c r="CYI17" s="123"/>
      <c r="CYJ17" s="123"/>
      <c r="CYK17" s="123"/>
      <c r="CYL17" s="123"/>
      <c r="CYM17" s="123"/>
      <c r="CYN17" s="123"/>
      <c r="CYO17" s="123"/>
      <c r="CYP17" s="123"/>
      <c r="CYQ17" s="123"/>
      <c r="CYR17" s="123"/>
      <c r="CYS17" s="123"/>
      <c r="CYT17" s="123"/>
      <c r="CYU17" s="123"/>
      <c r="CYV17" s="123"/>
      <c r="CYW17" s="123"/>
      <c r="CYX17" s="123"/>
      <c r="CYY17" s="123"/>
      <c r="CYZ17" s="123"/>
      <c r="CZA17" s="123"/>
      <c r="CZB17" s="123"/>
      <c r="CZC17" s="123"/>
      <c r="CZD17" s="123"/>
      <c r="CZE17" s="123"/>
      <c r="CZF17" s="123"/>
      <c r="CZG17" s="123"/>
      <c r="CZH17" s="123"/>
      <c r="CZI17" s="123"/>
      <c r="CZJ17" s="123"/>
      <c r="CZK17" s="123"/>
      <c r="CZL17" s="123"/>
      <c r="CZM17" s="123"/>
      <c r="CZN17" s="123"/>
      <c r="CZO17" s="123"/>
      <c r="CZP17" s="123"/>
      <c r="CZQ17" s="123"/>
      <c r="CZR17" s="123"/>
      <c r="CZS17" s="123"/>
      <c r="CZT17" s="123"/>
      <c r="CZU17" s="123"/>
      <c r="CZV17" s="123"/>
      <c r="CZW17" s="123"/>
      <c r="CZX17" s="123"/>
      <c r="CZY17" s="123"/>
      <c r="CZZ17" s="123"/>
      <c r="DAA17" s="123"/>
      <c r="DAB17" s="123"/>
      <c r="DAC17" s="123"/>
      <c r="DAD17" s="123"/>
      <c r="DAE17" s="123"/>
      <c r="DAF17" s="123"/>
      <c r="DAG17" s="123"/>
      <c r="DAH17" s="123"/>
      <c r="DAI17" s="123"/>
      <c r="DAJ17" s="123"/>
      <c r="DAK17" s="123"/>
      <c r="DAL17" s="123"/>
      <c r="DAM17" s="123"/>
      <c r="DAN17" s="123"/>
      <c r="DAO17" s="123"/>
      <c r="DAP17" s="123"/>
      <c r="DAQ17" s="123"/>
      <c r="DAR17" s="123"/>
      <c r="DAS17" s="123"/>
      <c r="DAT17" s="123"/>
      <c r="DAU17" s="123"/>
      <c r="DAV17" s="123"/>
      <c r="DAW17" s="123"/>
      <c r="DAX17" s="123"/>
      <c r="DAY17" s="123"/>
      <c r="DAZ17" s="123"/>
      <c r="DBA17" s="123"/>
      <c r="DBB17" s="123"/>
      <c r="DBC17" s="123"/>
      <c r="DBD17" s="123"/>
      <c r="DBE17" s="123"/>
      <c r="DBF17" s="123"/>
      <c r="DBG17" s="123"/>
      <c r="DBH17" s="123"/>
      <c r="DBI17" s="123"/>
      <c r="DBJ17" s="123"/>
      <c r="DBK17" s="123"/>
      <c r="DBL17" s="123"/>
      <c r="DBM17" s="123"/>
      <c r="DBN17" s="123"/>
      <c r="DBO17" s="123"/>
      <c r="DBP17" s="123"/>
      <c r="DBQ17" s="123"/>
      <c r="DBR17" s="123"/>
      <c r="DBS17" s="123"/>
      <c r="DBT17" s="123"/>
      <c r="DBU17" s="123"/>
      <c r="DBV17" s="123"/>
      <c r="DBW17" s="123"/>
      <c r="DBX17" s="123"/>
      <c r="DBY17" s="123"/>
      <c r="DBZ17" s="123"/>
      <c r="DCA17" s="123"/>
      <c r="DCB17" s="123"/>
      <c r="DCC17" s="123"/>
      <c r="DCD17" s="123"/>
      <c r="DCE17" s="123"/>
      <c r="DCF17" s="123"/>
      <c r="DCG17" s="123"/>
      <c r="DCH17" s="123"/>
      <c r="DCI17" s="123"/>
      <c r="DCJ17" s="123"/>
      <c r="DCK17" s="123"/>
      <c r="DCL17" s="123"/>
      <c r="DCM17" s="123"/>
      <c r="DCN17" s="123"/>
      <c r="DCO17" s="123"/>
      <c r="DCP17" s="123"/>
      <c r="DCQ17" s="123"/>
      <c r="DCR17" s="123"/>
      <c r="DCS17" s="123"/>
      <c r="DCT17" s="123"/>
      <c r="DCU17" s="123"/>
      <c r="DCV17" s="123"/>
      <c r="DCW17" s="123"/>
      <c r="DCX17" s="123"/>
      <c r="DCY17" s="123"/>
      <c r="DCZ17" s="123"/>
      <c r="DDA17" s="123"/>
      <c r="DDB17" s="123"/>
      <c r="DDC17" s="123"/>
      <c r="DDD17" s="123"/>
      <c r="DDE17" s="123"/>
      <c r="DDF17" s="123"/>
      <c r="DDG17" s="123"/>
      <c r="DDH17" s="123"/>
      <c r="DDI17" s="123"/>
      <c r="DDJ17" s="123"/>
      <c r="DDK17" s="123"/>
      <c r="DDL17" s="123"/>
      <c r="DDM17" s="123"/>
      <c r="DDN17" s="123"/>
      <c r="DDO17" s="123"/>
      <c r="DDP17" s="123"/>
      <c r="DDQ17" s="123"/>
      <c r="DDR17" s="123"/>
      <c r="DDS17" s="123"/>
      <c r="DDT17" s="123"/>
      <c r="DDU17" s="123"/>
      <c r="DDV17" s="123"/>
      <c r="DDW17" s="123"/>
      <c r="DDX17" s="123"/>
      <c r="DDY17" s="123"/>
      <c r="DDZ17" s="123"/>
      <c r="DEA17" s="123"/>
      <c r="DEB17" s="123"/>
      <c r="DEC17" s="123"/>
      <c r="DED17" s="123"/>
      <c r="DEE17" s="123"/>
      <c r="DEF17" s="123"/>
      <c r="DEG17" s="123"/>
      <c r="DEH17" s="123"/>
      <c r="DEI17" s="123"/>
      <c r="DEJ17" s="123"/>
      <c r="DEK17" s="123"/>
      <c r="DEL17" s="123"/>
      <c r="DEM17" s="123"/>
      <c r="DEN17" s="123"/>
      <c r="DEO17" s="123"/>
      <c r="DEP17" s="123"/>
      <c r="DEQ17" s="123"/>
      <c r="DER17" s="123"/>
      <c r="DES17" s="123"/>
      <c r="DET17" s="123"/>
      <c r="DEU17" s="123"/>
      <c r="DEV17" s="123"/>
      <c r="DEW17" s="123"/>
      <c r="DEX17" s="123"/>
      <c r="DEY17" s="123"/>
      <c r="DEZ17" s="123"/>
      <c r="DFA17" s="123"/>
      <c r="DFB17" s="123"/>
      <c r="DFC17" s="123"/>
      <c r="DFD17" s="123"/>
      <c r="DFE17" s="123"/>
      <c r="DFF17" s="123"/>
      <c r="DFG17" s="123"/>
      <c r="DFH17" s="123"/>
      <c r="DFI17" s="123"/>
      <c r="DFJ17" s="123"/>
      <c r="DFK17" s="123"/>
      <c r="DFL17" s="123"/>
      <c r="DFM17" s="123"/>
      <c r="DFN17" s="123"/>
      <c r="DFO17" s="123"/>
      <c r="DFP17" s="123"/>
      <c r="DFQ17" s="123"/>
      <c r="DFR17" s="123"/>
      <c r="DFS17" s="123"/>
      <c r="DFT17" s="123"/>
      <c r="DFU17" s="123"/>
      <c r="DFV17" s="123"/>
      <c r="DFW17" s="123"/>
      <c r="DFX17" s="123"/>
      <c r="DFY17" s="123"/>
      <c r="DFZ17" s="123"/>
      <c r="DGA17" s="123"/>
      <c r="DGB17" s="123"/>
      <c r="DGC17" s="123"/>
      <c r="DGD17" s="123"/>
      <c r="DGE17" s="123"/>
      <c r="DGF17" s="123"/>
      <c r="DGG17" s="123"/>
      <c r="DGH17" s="123"/>
      <c r="DGI17" s="123"/>
      <c r="DGJ17" s="123"/>
      <c r="DGK17" s="123"/>
      <c r="DGL17" s="123"/>
      <c r="DGM17" s="123"/>
      <c r="DGN17" s="123"/>
      <c r="DGO17" s="123"/>
      <c r="DGP17" s="123"/>
      <c r="DGQ17" s="123"/>
      <c r="DGR17" s="123"/>
      <c r="DGS17" s="123"/>
      <c r="DGT17" s="123"/>
      <c r="DGU17" s="123"/>
      <c r="DGV17" s="123"/>
      <c r="DGW17" s="123"/>
      <c r="DGX17" s="123"/>
      <c r="DGY17" s="123"/>
      <c r="DGZ17" s="123"/>
      <c r="DHA17" s="123"/>
      <c r="DHB17" s="123"/>
      <c r="DHC17" s="123"/>
      <c r="DHD17" s="123"/>
      <c r="DHE17" s="123"/>
      <c r="DHF17" s="123"/>
      <c r="DHG17" s="123"/>
      <c r="DHH17" s="123"/>
      <c r="DHI17" s="123"/>
      <c r="DHJ17" s="123"/>
      <c r="DHK17" s="123"/>
      <c r="DHL17" s="123"/>
      <c r="DHM17" s="123"/>
      <c r="DHN17" s="123"/>
      <c r="DHO17" s="123"/>
      <c r="DHP17" s="123"/>
      <c r="DHQ17" s="123"/>
      <c r="DHR17" s="123"/>
      <c r="DHS17" s="123"/>
      <c r="DHT17" s="123"/>
      <c r="DHU17" s="123"/>
      <c r="DHV17" s="123"/>
      <c r="DHW17" s="123"/>
      <c r="DHX17" s="123"/>
      <c r="DHY17" s="123"/>
      <c r="DHZ17" s="123"/>
      <c r="DIA17" s="123"/>
      <c r="DIB17" s="123"/>
      <c r="DIC17" s="123"/>
      <c r="DID17" s="123"/>
      <c r="DIE17" s="123"/>
      <c r="DIF17" s="123"/>
      <c r="DIG17" s="123"/>
      <c r="DIH17" s="123"/>
      <c r="DII17" s="123"/>
      <c r="DIJ17" s="123"/>
      <c r="DIK17" s="123"/>
      <c r="DIL17" s="123"/>
      <c r="DIM17" s="123"/>
      <c r="DIN17" s="123"/>
      <c r="DIO17" s="123"/>
      <c r="DIP17" s="123"/>
      <c r="DIQ17" s="123"/>
      <c r="DIR17" s="123"/>
      <c r="DIS17" s="123"/>
      <c r="DIT17" s="123"/>
      <c r="DIU17" s="123"/>
      <c r="DIV17" s="123"/>
      <c r="DIW17" s="123"/>
      <c r="DIX17" s="123"/>
      <c r="DIY17" s="123"/>
      <c r="DIZ17" s="123"/>
      <c r="DJA17" s="123"/>
      <c r="DJB17" s="123"/>
      <c r="DJC17" s="123"/>
      <c r="DJD17" s="123"/>
      <c r="DJE17" s="123"/>
      <c r="DJF17" s="123"/>
      <c r="DJG17" s="123"/>
      <c r="DJH17" s="123"/>
      <c r="DJI17" s="123"/>
      <c r="DJJ17" s="123"/>
      <c r="DJK17" s="123"/>
      <c r="DJL17" s="123"/>
      <c r="DJM17" s="123"/>
      <c r="DJN17" s="123"/>
      <c r="DJO17" s="123"/>
      <c r="DJP17" s="123"/>
      <c r="DJQ17" s="123"/>
      <c r="DJR17" s="123"/>
      <c r="DJS17" s="123"/>
      <c r="DJT17" s="123"/>
      <c r="DJU17" s="123"/>
      <c r="DJV17" s="123"/>
      <c r="DJW17" s="123"/>
      <c r="DJX17" s="123"/>
      <c r="DJY17" s="123"/>
      <c r="DJZ17" s="123"/>
      <c r="DKA17" s="123"/>
      <c r="DKB17" s="123"/>
      <c r="DKC17" s="123"/>
      <c r="DKD17" s="123"/>
      <c r="DKE17" s="123"/>
      <c r="DKF17" s="123"/>
      <c r="DKG17" s="123"/>
      <c r="DKH17" s="123"/>
      <c r="DKI17" s="123"/>
      <c r="DKJ17" s="123"/>
      <c r="DKK17" s="123"/>
      <c r="DKL17" s="123"/>
      <c r="DKM17" s="123"/>
      <c r="DKN17" s="123"/>
      <c r="DKO17" s="123"/>
      <c r="DKP17" s="123"/>
      <c r="DKQ17" s="123"/>
      <c r="DKR17" s="123"/>
      <c r="DKS17" s="123"/>
      <c r="DKT17" s="123"/>
      <c r="DKU17" s="123"/>
      <c r="DKV17" s="123"/>
      <c r="DKW17" s="123"/>
      <c r="DKX17" s="123"/>
      <c r="DKY17" s="123"/>
      <c r="DKZ17" s="123"/>
      <c r="DLA17" s="123"/>
      <c r="DLB17" s="123"/>
      <c r="DLC17" s="123"/>
      <c r="DLD17" s="123"/>
      <c r="DLE17" s="123"/>
      <c r="DLF17" s="123"/>
      <c r="DLG17" s="123"/>
      <c r="DLH17" s="123"/>
      <c r="DLI17" s="123"/>
      <c r="DLJ17" s="123"/>
      <c r="DLK17" s="123"/>
      <c r="DLL17" s="123"/>
      <c r="DLM17" s="123"/>
      <c r="DLN17" s="123"/>
      <c r="DLO17" s="123"/>
      <c r="DLP17" s="123"/>
      <c r="DLQ17" s="123"/>
      <c r="DLR17" s="123"/>
      <c r="DLS17" s="123"/>
      <c r="DLT17" s="123"/>
      <c r="DLU17" s="123"/>
      <c r="DLV17" s="123"/>
      <c r="DLW17" s="123"/>
      <c r="DLX17" s="123"/>
      <c r="DLY17" s="123"/>
      <c r="DLZ17" s="123"/>
      <c r="DMA17" s="123"/>
      <c r="DMB17" s="123"/>
      <c r="DMC17" s="123"/>
      <c r="DMD17" s="123"/>
      <c r="DME17" s="123"/>
      <c r="DMF17" s="123"/>
      <c r="DMG17" s="123"/>
      <c r="DMH17" s="123"/>
      <c r="DMI17" s="123"/>
      <c r="DMJ17" s="123"/>
      <c r="DMK17" s="123"/>
      <c r="DML17" s="123"/>
      <c r="DMM17" s="123"/>
      <c r="DMN17" s="123"/>
      <c r="DMO17" s="123"/>
      <c r="DMP17" s="123"/>
      <c r="DMQ17" s="123"/>
      <c r="DMR17" s="123"/>
      <c r="DMS17" s="123"/>
      <c r="DMT17" s="123"/>
      <c r="DMU17" s="123"/>
      <c r="DMV17" s="123"/>
      <c r="DMW17" s="123"/>
      <c r="DMX17" s="123"/>
      <c r="DMY17" s="123"/>
      <c r="DMZ17" s="123"/>
      <c r="DNA17" s="123"/>
      <c r="DNB17" s="123"/>
      <c r="DNC17" s="123"/>
      <c r="DND17" s="123"/>
      <c r="DNE17" s="123"/>
      <c r="DNF17" s="123"/>
      <c r="DNG17" s="123"/>
      <c r="DNH17" s="123"/>
      <c r="DNI17" s="123"/>
      <c r="DNJ17" s="123"/>
      <c r="DNK17" s="123"/>
      <c r="DNL17" s="123"/>
      <c r="DNM17" s="123"/>
      <c r="DNN17" s="123"/>
      <c r="DNO17" s="123"/>
      <c r="DNP17" s="123"/>
      <c r="DNQ17" s="123"/>
      <c r="DNR17" s="123"/>
      <c r="DNS17" s="123"/>
      <c r="DNT17" s="123"/>
      <c r="DNU17" s="123"/>
      <c r="DNV17" s="123"/>
      <c r="DNW17" s="123"/>
      <c r="DNX17" s="123"/>
      <c r="DNY17" s="123"/>
      <c r="DNZ17" s="123"/>
      <c r="DOA17" s="123"/>
      <c r="DOB17" s="123"/>
      <c r="DOC17" s="123"/>
      <c r="DOD17" s="123"/>
      <c r="DOE17" s="123"/>
      <c r="DOF17" s="123"/>
      <c r="DOG17" s="123"/>
      <c r="DOH17" s="123"/>
      <c r="DOI17" s="123"/>
      <c r="DOJ17" s="123"/>
      <c r="DOK17" s="123"/>
      <c r="DOL17" s="123"/>
      <c r="DOM17" s="123"/>
      <c r="DON17" s="123"/>
      <c r="DOO17" s="123"/>
      <c r="DOP17" s="123"/>
      <c r="DOQ17" s="123"/>
      <c r="DOR17" s="123"/>
      <c r="DOS17" s="123"/>
      <c r="DOT17" s="123"/>
      <c r="DOU17" s="123"/>
      <c r="DOV17" s="123"/>
      <c r="DOW17" s="123"/>
      <c r="DOX17" s="123"/>
      <c r="DOY17" s="123"/>
      <c r="DOZ17" s="123"/>
      <c r="DPA17" s="123"/>
      <c r="DPB17" s="123"/>
      <c r="DPC17" s="123"/>
      <c r="DPD17" s="123"/>
      <c r="DPE17" s="123"/>
      <c r="DPF17" s="123"/>
      <c r="DPG17" s="123"/>
      <c r="DPH17" s="123"/>
      <c r="DPI17" s="123"/>
      <c r="DPJ17" s="123"/>
      <c r="DPK17" s="123"/>
      <c r="DPL17" s="123"/>
      <c r="DPM17" s="123"/>
      <c r="DPN17" s="123"/>
      <c r="DPO17" s="123"/>
      <c r="DPP17" s="123"/>
      <c r="DPQ17" s="123"/>
      <c r="DPR17" s="123"/>
      <c r="DPS17" s="123"/>
      <c r="DPT17" s="123"/>
      <c r="DPU17" s="123"/>
      <c r="DPV17" s="123"/>
      <c r="DPW17" s="123"/>
      <c r="DPX17" s="123"/>
      <c r="DPY17" s="123"/>
      <c r="DPZ17" s="123"/>
      <c r="DQA17" s="123"/>
      <c r="DQB17" s="123"/>
      <c r="DQC17" s="123"/>
      <c r="DQD17" s="123"/>
      <c r="DQE17" s="123"/>
      <c r="DQF17" s="123"/>
      <c r="DQG17" s="123"/>
      <c r="DQH17" s="123"/>
      <c r="DQI17" s="123"/>
      <c r="DQJ17" s="123"/>
      <c r="DQK17" s="123"/>
      <c r="DQL17" s="123"/>
      <c r="DQM17" s="123"/>
      <c r="DQN17" s="123"/>
      <c r="DQO17" s="123"/>
      <c r="DQP17" s="123"/>
      <c r="DQQ17" s="123"/>
      <c r="DQR17" s="123"/>
      <c r="DQS17" s="123"/>
      <c r="DQT17" s="123"/>
      <c r="DQU17" s="123"/>
      <c r="DQV17" s="123"/>
      <c r="DQW17" s="123"/>
      <c r="DQX17" s="123"/>
      <c r="DQY17" s="123"/>
      <c r="DQZ17" s="123"/>
      <c r="DRA17" s="123"/>
      <c r="DRB17" s="123"/>
      <c r="DRC17" s="123"/>
      <c r="DRD17" s="123"/>
      <c r="DRE17" s="123"/>
      <c r="DRF17" s="123"/>
      <c r="DRG17" s="123"/>
      <c r="DRH17" s="123"/>
      <c r="DRI17" s="123"/>
      <c r="DRJ17" s="123"/>
      <c r="DRK17" s="123"/>
      <c r="DRL17" s="123"/>
      <c r="DRM17" s="123"/>
      <c r="DRN17" s="123"/>
      <c r="DRO17" s="123"/>
      <c r="DRP17" s="123"/>
      <c r="DRQ17" s="123"/>
      <c r="DRR17" s="123"/>
      <c r="DRS17" s="123"/>
      <c r="DRT17" s="123"/>
      <c r="DRU17" s="123"/>
      <c r="DRV17" s="123"/>
      <c r="DRW17" s="123"/>
      <c r="DRX17" s="123"/>
      <c r="DRY17" s="123"/>
      <c r="DRZ17" s="123"/>
      <c r="DSA17" s="123"/>
      <c r="DSB17" s="123"/>
      <c r="DSC17" s="123"/>
      <c r="DSD17" s="123"/>
      <c r="DSE17" s="123"/>
      <c r="DSF17" s="123"/>
      <c r="DSG17" s="123"/>
      <c r="DSH17" s="123"/>
      <c r="DSI17" s="123"/>
      <c r="DSJ17" s="123"/>
      <c r="DSK17" s="123"/>
      <c r="DSL17" s="123"/>
      <c r="DSM17" s="123"/>
      <c r="DSN17" s="123"/>
      <c r="DSO17" s="123"/>
      <c r="DSP17" s="123"/>
      <c r="DSQ17" s="123"/>
      <c r="DSR17" s="123"/>
      <c r="DSS17" s="123"/>
      <c r="DST17" s="123"/>
      <c r="DSU17" s="123"/>
      <c r="DSV17" s="123"/>
      <c r="DSW17" s="123"/>
      <c r="DSX17" s="123"/>
      <c r="DSY17" s="123"/>
      <c r="DSZ17" s="123"/>
      <c r="DTA17" s="123"/>
      <c r="DTB17" s="123"/>
      <c r="DTC17" s="123"/>
      <c r="DTD17" s="123"/>
      <c r="DTE17" s="123"/>
      <c r="DTF17" s="123"/>
      <c r="DTG17" s="123"/>
      <c r="DTH17" s="123"/>
      <c r="DTI17" s="123"/>
      <c r="DTJ17" s="123"/>
      <c r="DTK17" s="123"/>
      <c r="DTL17" s="123"/>
      <c r="DTM17" s="123"/>
      <c r="DTN17" s="123"/>
      <c r="DTO17" s="123"/>
      <c r="DTP17" s="123"/>
      <c r="DTQ17" s="123"/>
      <c r="DTR17" s="123"/>
      <c r="DTS17" s="123"/>
      <c r="DTT17" s="123"/>
      <c r="DTU17" s="123"/>
      <c r="DTV17" s="123"/>
      <c r="DTW17" s="123"/>
      <c r="DTX17" s="123"/>
      <c r="DTY17" s="123"/>
      <c r="DTZ17" s="123"/>
      <c r="DUA17" s="123"/>
      <c r="DUB17" s="123"/>
      <c r="DUC17" s="123"/>
      <c r="DUD17" s="123"/>
      <c r="DUE17" s="123"/>
      <c r="DUF17" s="123"/>
      <c r="DUG17" s="123"/>
      <c r="DUH17" s="123"/>
      <c r="DUI17" s="123"/>
      <c r="DUJ17" s="123"/>
      <c r="DUK17" s="123"/>
      <c r="DUL17" s="123"/>
      <c r="DUM17" s="123"/>
      <c r="DUN17" s="123"/>
      <c r="DUO17" s="123"/>
      <c r="DUP17" s="123"/>
      <c r="DUQ17" s="123"/>
      <c r="DUR17" s="123"/>
      <c r="DUS17" s="123"/>
      <c r="DUT17" s="123"/>
      <c r="DUU17" s="123"/>
      <c r="DUV17" s="123"/>
      <c r="DUW17" s="123"/>
      <c r="DUX17" s="123"/>
      <c r="DUY17" s="123"/>
      <c r="DUZ17" s="123"/>
      <c r="DVA17" s="123"/>
      <c r="DVB17" s="123"/>
      <c r="DVC17" s="123"/>
      <c r="DVD17" s="123"/>
      <c r="DVE17" s="123"/>
      <c r="DVF17" s="123"/>
      <c r="DVG17" s="123"/>
      <c r="DVH17" s="123"/>
      <c r="DVI17" s="123"/>
      <c r="DVJ17" s="123"/>
      <c r="DVK17" s="123"/>
      <c r="DVL17" s="123"/>
      <c r="DVM17" s="123"/>
      <c r="DVN17" s="123"/>
      <c r="DVO17" s="123"/>
      <c r="DVP17" s="123"/>
      <c r="DVQ17" s="123"/>
      <c r="DVR17" s="123"/>
      <c r="DVS17" s="123"/>
      <c r="DVT17" s="123"/>
      <c r="DVU17" s="123"/>
      <c r="DVV17" s="123"/>
      <c r="DVW17" s="123"/>
      <c r="DVX17" s="123"/>
      <c r="DVY17" s="123"/>
      <c r="DVZ17" s="123"/>
      <c r="DWA17" s="123"/>
      <c r="DWB17" s="123"/>
      <c r="DWC17" s="123"/>
      <c r="DWD17" s="123"/>
      <c r="DWE17" s="123"/>
      <c r="DWF17" s="123"/>
      <c r="DWG17" s="123"/>
      <c r="DWH17" s="123"/>
      <c r="DWI17" s="123"/>
      <c r="DWJ17" s="123"/>
      <c r="DWK17" s="123"/>
      <c r="DWL17" s="123"/>
      <c r="DWM17" s="123"/>
      <c r="DWN17" s="123"/>
      <c r="DWO17" s="123"/>
      <c r="DWP17" s="123"/>
      <c r="DWQ17" s="123"/>
      <c r="DWR17" s="123"/>
      <c r="DWS17" s="123"/>
      <c r="DWT17" s="123"/>
      <c r="DWU17" s="123"/>
      <c r="DWV17" s="123"/>
      <c r="DWW17" s="123"/>
      <c r="DWX17" s="123"/>
      <c r="DWY17" s="123"/>
      <c r="DWZ17" s="123"/>
      <c r="DXA17" s="123"/>
      <c r="DXB17" s="123"/>
      <c r="DXC17" s="123"/>
      <c r="DXD17" s="123"/>
      <c r="DXE17" s="123"/>
      <c r="DXF17" s="123"/>
      <c r="DXG17" s="123"/>
      <c r="DXH17" s="123"/>
      <c r="DXI17" s="123"/>
      <c r="DXJ17" s="123"/>
      <c r="DXK17" s="123"/>
      <c r="DXL17" s="123"/>
      <c r="DXM17" s="123"/>
      <c r="DXN17" s="123"/>
      <c r="DXO17" s="123"/>
      <c r="DXP17" s="123"/>
      <c r="DXQ17" s="123"/>
      <c r="DXR17" s="123"/>
      <c r="DXS17" s="123"/>
      <c r="DXT17" s="123"/>
      <c r="DXU17" s="123"/>
      <c r="DXV17" s="123"/>
      <c r="DXW17" s="123"/>
      <c r="DXX17" s="123"/>
      <c r="DXY17" s="123"/>
      <c r="DXZ17" s="123"/>
      <c r="DYA17" s="123"/>
      <c r="DYB17" s="123"/>
      <c r="DYC17" s="123"/>
      <c r="DYD17" s="123"/>
      <c r="DYE17" s="123"/>
      <c r="DYF17" s="123"/>
      <c r="DYG17" s="123"/>
      <c r="DYH17" s="123"/>
      <c r="DYI17" s="123"/>
      <c r="DYJ17" s="123"/>
      <c r="DYK17" s="123"/>
      <c r="DYL17" s="123"/>
      <c r="DYM17" s="123"/>
      <c r="DYN17" s="123"/>
      <c r="DYO17" s="123"/>
      <c r="DYP17" s="123"/>
      <c r="DYQ17" s="123"/>
      <c r="DYR17" s="123"/>
      <c r="DYS17" s="123"/>
      <c r="DYT17" s="123"/>
      <c r="DYU17" s="123"/>
      <c r="DYV17" s="123"/>
      <c r="DYW17" s="123"/>
      <c r="DYX17" s="123"/>
      <c r="DYY17" s="123"/>
      <c r="DYZ17" s="123"/>
      <c r="DZA17" s="123"/>
      <c r="DZB17" s="123"/>
      <c r="DZC17" s="123"/>
      <c r="DZD17" s="123"/>
      <c r="DZE17" s="123"/>
      <c r="DZF17" s="123"/>
      <c r="DZG17" s="123"/>
      <c r="DZH17" s="123"/>
      <c r="DZI17" s="123"/>
      <c r="DZJ17" s="123"/>
      <c r="DZK17" s="123"/>
      <c r="DZL17" s="123"/>
      <c r="DZM17" s="123"/>
      <c r="DZN17" s="123"/>
      <c r="DZO17" s="123"/>
      <c r="DZP17" s="123"/>
      <c r="DZQ17" s="123"/>
      <c r="DZR17" s="123"/>
      <c r="DZS17" s="123"/>
      <c r="DZT17" s="123"/>
      <c r="DZU17" s="123"/>
      <c r="DZV17" s="123"/>
      <c r="DZW17" s="123"/>
      <c r="DZX17" s="123"/>
      <c r="DZY17" s="123"/>
      <c r="DZZ17" s="123"/>
      <c r="EAA17" s="123"/>
      <c r="EAB17" s="123"/>
      <c r="EAC17" s="123"/>
      <c r="EAD17" s="123"/>
      <c r="EAE17" s="123"/>
      <c r="EAF17" s="123"/>
      <c r="EAG17" s="123"/>
      <c r="EAH17" s="123"/>
      <c r="EAI17" s="123"/>
      <c r="EAJ17" s="123"/>
      <c r="EAK17" s="123"/>
      <c r="EAL17" s="123"/>
      <c r="EAM17" s="123"/>
      <c r="EAN17" s="123"/>
      <c r="EAO17" s="123"/>
      <c r="EAP17" s="123"/>
      <c r="EAQ17" s="123"/>
      <c r="EAR17" s="123"/>
      <c r="EAS17" s="123"/>
      <c r="EAT17" s="123"/>
      <c r="EAU17" s="123"/>
      <c r="EAV17" s="123"/>
      <c r="EAW17" s="123"/>
      <c r="EAX17" s="123"/>
      <c r="EAY17" s="123"/>
      <c r="EAZ17" s="123"/>
      <c r="EBA17" s="123"/>
      <c r="EBB17" s="123"/>
      <c r="EBC17" s="123"/>
      <c r="EBD17" s="123"/>
      <c r="EBE17" s="123"/>
      <c r="EBF17" s="123"/>
      <c r="EBG17" s="123"/>
      <c r="EBH17" s="123"/>
      <c r="EBI17" s="123"/>
      <c r="EBJ17" s="123"/>
      <c r="EBK17" s="123"/>
      <c r="EBL17" s="123"/>
      <c r="EBM17" s="123"/>
      <c r="EBN17" s="123"/>
      <c r="EBO17" s="123"/>
      <c r="EBP17" s="123"/>
      <c r="EBQ17" s="123"/>
      <c r="EBR17" s="123"/>
      <c r="EBS17" s="123"/>
      <c r="EBT17" s="123"/>
      <c r="EBU17" s="123"/>
      <c r="EBV17" s="123"/>
      <c r="EBW17" s="123"/>
      <c r="EBX17" s="123"/>
      <c r="EBY17" s="123"/>
      <c r="EBZ17" s="123"/>
      <c r="ECA17" s="123"/>
      <c r="ECB17" s="123"/>
      <c r="ECC17" s="123"/>
      <c r="ECD17" s="123"/>
      <c r="ECE17" s="123"/>
      <c r="ECF17" s="123"/>
      <c r="ECG17" s="123"/>
      <c r="ECH17" s="123"/>
      <c r="ECI17" s="123"/>
      <c r="ECJ17" s="123"/>
      <c r="ECK17" s="123"/>
      <c r="ECL17" s="123"/>
      <c r="ECM17" s="123"/>
      <c r="ECN17" s="123"/>
      <c r="ECO17" s="123"/>
      <c r="ECP17" s="123"/>
      <c r="ECQ17" s="123"/>
      <c r="ECR17" s="123"/>
      <c r="ECS17" s="123"/>
      <c r="ECT17" s="123"/>
      <c r="ECU17" s="123"/>
      <c r="ECV17" s="123"/>
      <c r="ECW17" s="123"/>
      <c r="ECX17" s="123"/>
      <c r="ECY17" s="123"/>
      <c r="ECZ17" s="123"/>
      <c r="EDA17" s="123"/>
      <c r="EDB17" s="123"/>
      <c r="EDC17" s="123"/>
      <c r="EDD17" s="123"/>
      <c r="EDE17" s="123"/>
      <c r="EDF17" s="123"/>
      <c r="EDG17" s="123"/>
      <c r="EDH17" s="123"/>
      <c r="EDI17" s="123"/>
      <c r="EDJ17" s="123"/>
      <c r="EDK17" s="123"/>
      <c r="EDL17" s="123"/>
      <c r="EDM17" s="123"/>
      <c r="EDN17" s="123"/>
      <c r="EDO17" s="123"/>
      <c r="EDP17" s="123"/>
      <c r="EDQ17" s="123"/>
      <c r="EDR17" s="123"/>
      <c r="EDS17" s="123"/>
      <c r="EDT17" s="123"/>
      <c r="EDU17" s="123"/>
      <c r="EDV17" s="123"/>
      <c r="EDW17" s="123"/>
      <c r="EDX17" s="123"/>
      <c r="EDY17" s="123"/>
      <c r="EDZ17" s="123"/>
      <c r="EEA17" s="123"/>
      <c r="EEB17" s="123"/>
      <c r="EEC17" s="123"/>
      <c r="EED17" s="123"/>
      <c r="EEE17" s="123"/>
      <c r="EEF17" s="123"/>
      <c r="EEG17" s="123"/>
      <c r="EEH17" s="123"/>
      <c r="EEI17" s="123"/>
      <c r="EEJ17" s="123"/>
      <c r="EEK17" s="123"/>
      <c r="EEL17" s="123"/>
      <c r="EEM17" s="123"/>
      <c r="EEN17" s="123"/>
      <c r="EEO17" s="123"/>
      <c r="EEP17" s="123"/>
      <c r="EEQ17" s="123"/>
      <c r="EER17" s="123"/>
      <c r="EES17" s="123"/>
      <c r="EET17" s="123"/>
      <c r="EEU17" s="123"/>
      <c r="EEV17" s="123"/>
      <c r="EEW17" s="123"/>
      <c r="EEX17" s="123"/>
      <c r="EEY17" s="123"/>
      <c r="EEZ17" s="123"/>
      <c r="EFA17" s="123"/>
      <c r="EFB17" s="123"/>
      <c r="EFC17" s="123"/>
      <c r="EFD17" s="123"/>
      <c r="EFE17" s="123"/>
      <c r="EFF17" s="123"/>
      <c r="EFG17" s="123"/>
      <c r="EFH17" s="123"/>
      <c r="EFI17" s="123"/>
      <c r="EFJ17" s="123"/>
      <c r="EFK17" s="123"/>
      <c r="EFL17" s="123"/>
      <c r="EFM17" s="123"/>
      <c r="EFN17" s="123"/>
      <c r="EFO17" s="123"/>
      <c r="EFP17" s="123"/>
      <c r="EFQ17" s="123"/>
      <c r="EFR17" s="123"/>
      <c r="EFS17" s="123"/>
      <c r="EFT17" s="123"/>
      <c r="EFU17" s="123"/>
      <c r="EFV17" s="123"/>
      <c r="EFW17" s="123"/>
      <c r="EFX17" s="123"/>
      <c r="EFY17" s="123"/>
      <c r="EFZ17" s="123"/>
      <c r="EGA17" s="123"/>
      <c r="EGB17" s="123"/>
      <c r="EGC17" s="123"/>
      <c r="EGD17" s="123"/>
      <c r="EGE17" s="123"/>
      <c r="EGF17" s="123"/>
      <c r="EGG17" s="123"/>
      <c r="EGH17" s="123"/>
      <c r="EGI17" s="123"/>
      <c r="EGJ17" s="123"/>
      <c r="EGK17" s="123"/>
      <c r="EGL17" s="123"/>
      <c r="EGM17" s="123"/>
      <c r="EGN17" s="123"/>
      <c r="EGO17" s="123"/>
      <c r="EGP17" s="123"/>
      <c r="EGQ17" s="123"/>
      <c r="EGR17" s="123"/>
      <c r="EGS17" s="123"/>
      <c r="EGT17" s="123"/>
      <c r="EGU17" s="123"/>
      <c r="EGV17" s="123"/>
      <c r="EGW17" s="123"/>
      <c r="EGX17" s="123"/>
      <c r="EGY17" s="123"/>
      <c r="EGZ17" s="123"/>
      <c r="EHA17" s="123"/>
      <c r="EHB17" s="123"/>
      <c r="EHC17" s="123"/>
      <c r="EHD17" s="123"/>
      <c r="EHE17" s="123"/>
      <c r="EHF17" s="123"/>
      <c r="EHG17" s="123"/>
      <c r="EHH17" s="123"/>
      <c r="EHI17" s="123"/>
      <c r="EHJ17" s="123"/>
      <c r="EHK17" s="123"/>
      <c r="EHL17" s="123"/>
      <c r="EHM17" s="123"/>
      <c r="EHN17" s="123"/>
      <c r="EHO17" s="123"/>
      <c r="EHP17" s="123"/>
      <c r="EHQ17" s="123"/>
      <c r="EHR17" s="123"/>
      <c r="EHS17" s="123"/>
      <c r="EHT17" s="123"/>
      <c r="EHU17" s="123"/>
      <c r="EHV17" s="123"/>
      <c r="EHW17" s="123"/>
      <c r="EHX17" s="123"/>
      <c r="EHY17" s="123"/>
      <c r="EHZ17" s="123"/>
      <c r="EIA17" s="123"/>
      <c r="EIB17" s="123"/>
      <c r="EIC17" s="123"/>
      <c r="EID17" s="123"/>
      <c r="EIE17" s="123"/>
      <c r="EIF17" s="123"/>
      <c r="EIG17" s="123"/>
      <c r="EIH17" s="123"/>
      <c r="EII17" s="123"/>
      <c r="EIJ17" s="123"/>
      <c r="EIK17" s="123"/>
      <c r="EIL17" s="123"/>
      <c r="EIM17" s="123"/>
      <c r="EIN17" s="123"/>
      <c r="EIO17" s="123"/>
      <c r="EIP17" s="123"/>
      <c r="EIQ17" s="123"/>
      <c r="EIR17" s="123"/>
      <c r="EIS17" s="123"/>
      <c r="EIT17" s="123"/>
      <c r="EIU17" s="123"/>
      <c r="EIV17" s="123"/>
      <c r="EIW17" s="123"/>
      <c r="EIX17" s="123"/>
      <c r="EIY17" s="123"/>
      <c r="EIZ17" s="123"/>
      <c r="EJA17" s="123"/>
      <c r="EJB17" s="123"/>
      <c r="EJC17" s="123"/>
      <c r="EJD17" s="123"/>
      <c r="EJE17" s="123"/>
      <c r="EJF17" s="123"/>
      <c r="EJG17" s="123"/>
      <c r="EJH17" s="123"/>
      <c r="EJI17" s="123"/>
      <c r="EJJ17" s="123"/>
      <c r="EJK17" s="123"/>
      <c r="EJL17" s="123"/>
      <c r="EJM17" s="123"/>
      <c r="EJN17" s="123"/>
      <c r="EJO17" s="123"/>
      <c r="EJP17" s="123"/>
      <c r="EJQ17" s="123"/>
      <c r="EJR17" s="123"/>
      <c r="EJS17" s="123"/>
      <c r="EJT17" s="123"/>
      <c r="EJU17" s="123"/>
      <c r="EJV17" s="123"/>
      <c r="EJW17" s="123"/>
      <c r="EJX17" s="123"/>
      <c r="EJY17" s="123"/>
      <c r="EJZ17" s="123"/>
      <c r="EKA17" s="123"/>
      <c r="EKB17" s="123"/>
      <c r="EKC17" s="123"/>
      <c r="EKD17" s="123"/>
      <c r="EKE17" s="123"/>
      <c r="EKF17" s="123"/>
      <c r="EKG17" s="123"/>
      <c r="EKH17" s="123"/>
      <c r="EKI17" s="123"/>
      <c r="EKJ17" s="123"/>
      <c r="EKK17" s="123"/>
      <c r="EKL17" s="123"/>
      <c r="EKM17" s="123"/>
      <c r="EKN17" s="123"/>
      <c r="EKO17" s="123"/>
      <c r="EKP17" s="123"/>
      <c r="EKQ17" s="123"/>
      <c r="EKR17" s="123"/>
      <c r="EKS17" s="123"/>
      <c r="EKT17" s="123"/>
      <c r="EKU17" s="123"/>
      <c r="EKV17" s="123"/>
      <c r="EKW17" s="123"/>
      <c r="EKX17" s="123"/>
      <c r="EKY17" s="123"/>
      <c r="EKZ17" s="123"/>
      <c r="ELA17" s="123"/>
      <c r="ELB17" s="123"/>
      <c r="ELC17" s="123"/>
      <c r="ELD17" s="123"/>
      <c r="ELE17" s="123"/>
      <c r="ELF17" s="123"/>
      <c r="ELG17" s="123"/>
      <c r="ELH17" s="123"/>
      <c r="ELI17" s="123"/>
      <c r="ELJ17" s="123"/>
      <c r="ELK17" s="123"/>
      <c r="ELL17" s="123"/>
      <c r="ELM17" s="123"/>
      <c r="ELN17" s="123"/>
      <c r="ELO17" s="123"/>
      <c r="ELP17" s="123"/>
      <c r="ELQ17" s="123"/>
      <c r="ELR17" s="123"/>
      <c r="ELS17" s="123"/>
      <c r="ELT17" s="123"/>
      <c r="ELU17" s="123"/>
      <c r="ELV17" s="123"/>
      <c r="ELW17" s="123"/>
      <c r="ELX17" s="123"/>
      <c r="ELY17" s="123"/>
      <c r="ELZ17" s="123"/>
      <c r="EMA17" s="123"/>
      <c r="EMB17" s="123"/>
      <c r="EMC17" s="123"/>
      <c r="EMD17" s="123"/>
      <c r="EME17" s="123"/>
      <c r="EMF17" s="123"/>
      <c r="EMG17" s="123"/>
      <c r="EMH17" s="123"/>
      <c r="EMI17" s="123"/>
      <c r="EMJ17" s="123"/>
      <c r="EMK17" s="123"/>
      <c r="EML17" s="123"/>
      <c r="EMM17" s="123"/>
      <c r="EMN17" s="123"/>
      <c r="EMO17" s="123"/>
      <c r="EMP17" s="123"/>
      <c r="EMQ17" s="123"/>
      <c r="EMR17" s="123"/>
      <c r="EMS17" s="123"/>
      <c r="EMT17" s="123"/>
      <c r="EMU17" s="123"/>
      <c r="EMV17" s="123"/>
      <c r="EMW17" s="123"/>
      <c r="EMX17" s="123"/>
      <c r="EMY17" s="123"/>
      <c r="EMZ17" s="123"/>
      <c r="ENA17" s="123"/>
      <c r="ENB17" s="123"/>
      <c r="ENC17" s="123"/>
      <c r="END17" s="123"/>
      <c r="ENE17" s="123"/>
      <c r="ENF17" s="123"/>
      <c r="ENG17" s="123"/>
      <c r="ENH17" s="123"/>
      <c r="ENI17" s="123"/>
      <c r="ENJ17" s="123"/>
      <c r="ENK17" s="123"/>
      <c r="ENL17" s="123"/>
      <c r="ENM17" s="123"/>
      <c r="ENN17" s="123"/>
      <c r="ENO17" s="123"/>
      <c r="ENP17" s="123"/>
      <c r="ENQ17" s="123"/>
      <c r="ENR17" s="123"/>
      <c r="ENS17" s="123"/>
      <c r="ENT17" s="123"/>
      <c r="ENU17" s="123"/>
      <c r="ENV17" s="123"/>
      <c r="ENW17" s="123"/>
      <c r="ENX17" s="123"/>
      <c r="ENY17" s="123"/>
      <c r="ENZ17" s="123"/>
      <c r="EOA17" s="123"/>
      <c r="EOB17" s="123"/>
      <c r="EOC17" s="123"/>
      <c r="EOD17" s="123"/>
      <c r="EOE17" s="123"/>
      <c r="EOF17" s="123"/>
      <c r="EOG17" s="123"/>
      <c r="EOH17" s="123"/>
      <c r="EOI17" s="123"/>
      <c r="EOJ17" s="123"/>
      <c r="EOK17" s="123"/>
      <c r="EOL17" s="123"/>
      <c r="EOM17" s="123"/>
      <c r="EON17" s="123"/>
      <c r="EOO17" s="123"/>
      <c r="EOP17" s="123"/>
      <c r="EOQ17" s="123"/>
      <c r="EOR17" s="123"/>
      <c r="EOS17" s="123"/>
      <c r="EOT17" s="123"/>
      <c r="EOU17" s="123"/>
      <c r="EOV17" s="123"/>
      <c r="EOW17" s="123"/>
      <c r="EOX17" s="123"/>
      <c r="EOY17" s="123"/>
      <c r="EOZ17" s="123"/>
      <c r="EPA17" s="123"/>
      <c r="EPB17" s="123"/>
      <c r="EPC17" s="123"/>
      <c r="EPD17" s="123"/>
      <c r="EPE17" s="123"/>
      <c r="EPF17" s="123"/>
      <c r="EPG17" s="123"/>
      <c r="EPH17" s="123"/>
      <c r="EPI17" s="123"/>
      <c r="EPJ17" s="123"/>
      <c r="EPK17" s="123"/>
      <c r="EPL17" s="123"/>
      <c r="EPM17" s="123"/>
      <c r="EPN17" s="123"/>
      <c r="EPO17" s="123"/>
      <c r="EPP17" s="123"/>
      <c r="EPQ17" s="123"/>
      <c r="EPR17" s="123"/>
      <c r="EPS17" s="123"/>
      <c r="EPT17" s="123"/>
      <c r="EPU17" s="123"/>
      <c r="EPV17" s="123"/>
      <c r="EPW17" s="123"/>
      <c r="EPX17" s="123"/>
      <c r="EPY17" s="123"/>
      <c r="EPZ17" s="123"/>
      <c r="EQA17" s="123"/>
      <c r="EQB17" s="123"/>
      <c r="EQC17" s="123"/>
      <c r="EQD17" s="123"/>
      <c r="EQE17" s="123"/>
      <c r="EQF17" s="123"/>
      <c r="EQG17" s="123"/>
      <c r="EQH17" s="123"/>
      <c r="EQI17" s="123"/>
      <c r="EQJ17" s="123"/>
      <c r="EQK17" s="123"/>
      <c r="EQL17" s="123"/>
      <c r="EQM17" s="123"/>
      <c r="EQN17" s="123"/>
      <c r="EQO17" s="123"/>
      <c r="EQP17" s="123"/>
      <c r="EQQ17" s="123"/>
      <c r="EQR17" s="123"/>
      <c r="EQS17" s="123"/>
      <c r="EQT17" s="123"/>
      <c r="EQU17" s="123"/>
      <c r="EQV17" s="123"/>
      <c r="EQW17" s="123"/>
      <c r="EQX17" s="123"/>
      <c r="EQY17" s="123"/>
      <c r="EQZ17" s="123"/>
      <c r="ERA17" s="123"/>
      <c r="ERB17" s="123"/>
      <c r="ERC17" s="123"/>
      <c r="ERD17" s="123"/>
      <c r="ERE17" s="123"/>
      <c r="ERF17" s="123"/>
      <c r="ERG17" s="123"/>
      <c r="ERH17" s="123"/>
      <c r="ERI17" s="123"/>
      <c r="ERJ17" s="123"/>
      <c r="ERK17" s="123"/>
      <c r="ERL17" s="123"/>
      <c r="ERM17" s="123"/>
      <c r="ERN17" s="123"/>
      <c r="ERO17" s="123"/>
      <c r="ERP17" s="123"/>
      <c r="ERQ17" s="123"/>
      <c r="ERR17" s="123"/>
      <c r="ERS17" s="123"/>
      <c r="ERT17" s="123"/>
      <c r="ERU17" s="123"/>
      <c r="ERV17" s="123"/>
      <c r="ERW17" s="123"/>
      <c r="ERX17" s="123"/>
      <c r="ERY17" s="123"/>
      <c r="ERZ17" s="123"/>
      <c r="ESA17" s="123"/>
      <c r="ESB17" s="123"/>
      <c r="ESC17" s="123"/>
      <c r="ESD17" s="123"/>
      <c r="ESE17" s="123"/>
      <c r="ESF17" s="123"/>
      <c r="ESG17" s="123"/>
      <c r="ESH17" s="123"/>
      <c r="ESI17" s="123"/>
      <c r="ESJ17" s="123"/>
      <c r="ESK17" s="123"/>
      <c r="ESL17" s="123"/>
      <c r="ESM17" s="123"/>
      <c r="ESN17" s="123"/>
      <c r="ESO17" s="123"/>
      <c r="ESP17" s="123"/>
      <c r="ESQ17" s="123"/>
      <c r="ESR17" s="123"/>
      <c r="ESS17" s="123"/>
      <c r="EST17" s="123"/>
      <c r="ESU17" s="123"/>
      <c r="ESV17" s="123"/>
      <c r="ESW17" s="123"/>
      <c r="ESX17" s="123"/>
      <c r="ESY17" s="123"/>
      <c r="ESZ17" s="123"/>
      <c r="ETA17" s="123"/>
      <c r="ETB17" s="123"/>
      <c r="ETC17" s="123"/>
      <c r="ETD17" s="123"/>
      <c r="ETE17" s="123"/>
      <c r="ETF17" s="123"/>
      <c r="ETG17" s="123"/>
      <c r="ETH17" s="123"/>
      <c r="ETI17" s="123"/>
      <c r="ETJ17" s="123"/>
      <c r="ETK17" s="123"/>
      <c r="ETL17" s="123"/>
      <c r="ETM17" s="123"/>
      <c r="ETN17" s="123"/>
      <c r="ETO17" s="123"/>
      <c r="ETP17" s="123"/>
      <c r="ETQ17" s="123"/>
      <c r="ETR17" s="123"/>
      <c r="ETS17" s="123"/>
      <c r="ETT17" s="123"/>
      <c r="ETU17" s="123"/>
      <c r="ETV17" s="123"/>
      <c r="ETW17" s="123"/>
      <c r="ETX17" s="123"/>
      <c r="ETY17" s="123"/>
      <c r="ETZ17" s="123"/>
      <c r="EUA17" s="123"/>
      <c r="EUB17" s="123"/>
      <c r="EUC17" s="123"/>
      <c r="EUD17" s="123"/>
      <c r="EUE17" s="123"/>
      <c r="EUF17" s="123"/>
      <c r="EUG17" s="123"/>
      <c r="EUH17" s="123"/>
      <c r="EUI17" s="123"/>
      <c r="EUJ17" s="123"/>
      <c r="EUK17" s="123"/>
      <c r="EUL17" s="123"/>
      <c r="EUM17" s="123"/>
      <c r="EUN17" s="123"/>
      <c r="EUO17" s="123"/>
      <c r="EUP17" s="123"/>
      <c r="EUQ17" s="123"/>
      <c r="EUR17" s="123"/>
      <c r="EUS17" s="123"/>
      <c r="EUT17" s="123"/>
      <c r="EUU17" s="123"/>
      <c r="EUV17" s="123"/>
      <c r="EUW17" s="123"/>
      <c r="EUX17" s="123"/>
      <c r="EUY17" s="123"/>
      <c r="EUZ17" s="123"/>
      <c r="EVA17" s="123"/>
      <c r="EVB17" s="123"/>
      <c r="EVC17" s="123"/>
      <c r="EVD17" s="123"/>
      <c r="EVE17" s="123"/>
      <c r="EVF17" s="123"/>
      <c r="EVG17" s="123"/>
      <c r="EVH17" s="123"/>
      <c r="EVI17" s="123"/>
      <c r="EVJ17" s="123"/>
      <c r="EVK17" s="123"/>
      <c r="EVL17" s="123"/>
      <c r="EVM17" s="123"/>
      <c r="EVN17" s="123"/>
      <c r="EVO17" s="123"/>
      <c r="EVP17" s="123"/>
      <c r="EVQ17" s="123"/>
      <c r="EVR17" s="123"/>
      <c r="EVS17" s="123"/>
      <c r="EVT17" s="123"/>
      <c r="EVU17" s="123"/>
      <c r="EVV17" s="123"/>
      <c r="EVW17" s="123"/>
      <c r="EVX17" s="123"/>
      <c r="EVY17" s="123"/>
      <c r="EVZ17" s="123"/>
      <c r="EWA17" s="123"/>
      <c r="EWB17" s="123"/>
      <c r="EWC17" s="123"/>
      <c r="EWD17" s="123"/>
      <c r="EWE17" s="123"/>
      <c r="EWF17" s="123"/>
      <c r="EWG17" s="123"/>
      <c r="EWH17" s="123"/>
      <c r="EWI17" s="123"/>
      <c r="EWJ17" s="123"/>
      <c r="EWK17" s="123"/>
      <c r="EWL17" s="123"/>
      <c r="EWM17" s="123"/>
      <c r="EWN17" s="123"/>
      <c r="EWO17" s="123"/>
      <c r="EWP17" s="123"/>
      <c r="EWQ17" s="123"/>
      <c r="EWR17" s="123"/>
      <c r="EWS17" s="123"/>
      <c r="EWT17" s="123"/>
      <c r="EWU17" s="123"/>
      <c r="EWV17" s="123"/>
      <c r="EWW17" s="123"/>
      <c r="EWX17" s="123"/>
      <c r="EWY17" s="123"/>
      <c r="EWZ17" s="123"/>
      <c r="EXA17" s="123"/>
      <c r="EXB17" s="123"/>
      <c r="EXC17" s="123"/>
      <c r="EXD17" s="123"/>
      <c r="EXE17" s="123"/>
      <c r="EXF17" s="123"/>
      <c r="EXG17" s="123"/>
      <c r="EXH17" s="123"/>
      <c r="EXI17" s="123"/>
      <c r="EXJ17" s="123"/>
      <c r="EXK17" s="123"/>
      <c r="EXL17" s="123"/>
      <c r="EXM17" s="123"/>
      <c r="EXN17" s="123"/>
      <c r="EXO17" s="123"/>
      <c r="EXP17" s="123"/>
      <c r="EXQ17" s="123"/>
      <c r="EXR17" s="123"/>
      <c r="EXS17" s="123"/>
      <c r="EXT17" s="123"/>
      <c r="EXU17" s="123"/>
      <c r="EXV17" s="123"/>
      <c r="EXW17" s="123"/>
      <c r="EXX17" s="123"/>
      <c r="EXY17" s="123"/>
      <c r="EXZ17" s="123"/>
      <c r="EYA17" s="123"/>
      <c r="EYB17" s="123"/>
      <c r="EYC17" s="123"/>
      <c r="EYD17" s="123"/>
      <c r="EYE17" s="123"/>
      <c r="EYF17" s="123"/>
      <c r="EYG17" s="123"/>
      <c r="EYH17" s="123"/>
      <c r="EYI17" s="123"/>
      <c r="EYJ17" s="123"/>
      <c r="EYK17" s="123"/>
      <c r="EYL17" s="123"/>
      <c r="EYM17" s="123"/>
      <c r="EYN17" s="123"/>
      <c r="EYO17" s="123"/>
      <c r="EYP17" s="123"/>
      <c r="EYQ17" s="123"/>
      <c r="EYR17" s="123"/>
      <c r="EYS17" s="123"/>
      <c r="EYT17" s="123"/>
      <c r="EYU17" s="123"/>
      <c r="EYV17" s="123"/>
      <c r="EYW17" s="123"/>
      <c r="EYX17" s="123"/>
      <c r="EYY17" s="123"/>
      <c r="EYZ17" s="123"/>
      <c r="EZA17" s="123"/>
      <c r="EZB17" s="123"/>
      <c r="EZC17" s="123"/>
      <c r="EZD17" s="123"/>
      <c r="EZE17" s="123"/>
      <c r="EZF17" s="123"/>
      <c r="EZG17" s="123"/>
      <c r="EZH17" s="123"/>
      <c r="EZI17" s="123"/>
      <c r="EZJ17" s="123"/>
      <c r="EZK17" s="123"/>
      <c r="EZL17" s="123"/>
      <c r="EZM17" s="123"/>
      <c r="EZN17" s="123"/>
      <c r="EZO17" s="123"/>
      <c r="EZP17" s="123"/>
      <c r="EZQ17" s="123"/>
      <c r="EZR17" s="123"/>
      <c r="EZS17" s="123"/>
      <c r="EZT17" s="123"/>
      <c r="EZU17" s="123"/>
      <c r="EZV17" s="123"/>
      <c r="EZW17" s="123"/>
      <c r="EZX17" s="123"/>
      <c r="EZY17" s="123"/>
      <c r="EZZ17" s="123"/>
      <c r="FAA17" s="123"/>
      <c r="FAB17" s="123"/>
      <c r="FAC17" s="123"/>
      <c r="FAD17" s="123"/>
      <c r="FAE17" s="123"/>
      <c r="FAF17" s="123"/>
      <c r="FAG17" s="123"/>
      <c r="FAH17" s="123"/>
      <c r="FAI17" s="123"/>
      <c r="FAJ17" s="123"/>
      <c r="FAK17" s="123"/>
      <c r="FAL17" s="123"/>
      <c r="FAM17" s="123"/>
      <c r="FAN17" s="123"/>
      <c r="FAO17" s="123"/>
      <c r="FAP17" s="123"/>
      <c r="FAQ17" s="123"/>
      <c r="FAR17" s="123"/>
      <c r="FAS17" s="123"/>
      <c r="FAT17" s="123"/>
      <c r="FAU17" s="123"/>
      <c r="FAV17" s="123"/>
      <c r="FAW17" s="123"/>
      <c r="FAX17" s="123"/>
      <c r="FAY17" s="123"/>
      <c r="FAZ17" s="123"/>
      <c r="FBA17" s="123"/>
      <c r="FBB17" s="123"/>
      <c r="FBC17" s="123"/>
      <c r="FBD17" s="123"/>
      <c r="FBE17" s="123"/>
      <c r="FBF17" s="123"/>
      <c r="FBG17" s="123"/>
      <c r="FBH17" s="123"/>
      <c r="FBI17" s="123"/>
      <c r="FBJ17" s="123"/>
      <c r="FBK17" s="123"/>
      <c r="FBL17" s="123"/>
      <c r="FBM17" s="123"/>
      <c r="FBN17" s="123"/>
      <c r="FBO17" s="123"/>
      <c r="FBP17" s="123"/>
      <c r="FBQ17" s="123"/>
      <c r="FBR17" s="123"/>
      <c r="FBS17" s="123"/>
      <c r="FBT17" s="123"/>
      <c r="FBU17" s="123"/>
      <c r="FBV17" s="123"/>
      <c r="FBW17" s="123"/>
      <c r="FBX17" s="123"/>
      <c r="FBY17" s="123"/>
      <c r="FBZ17" s="123"/>
      <c r="FCA17" s="123"/>
      <c r="FCB17" s="123"/>
      <c r="FCC17" s="123"/>
      <c r="FCD17" s="123"/>
      <c r="FCE17" s="123"/>
      <c r="FCF17" s="123"/>
      <c r="FCG17" s="123"/>
      <c r="FCH17" s="123"/>
      <c r="FCI17" s="123"/>
      <c r="FCJ17" s="123"/>
      <c r="FCK17" s="123"/>
      <c r="FCL17" s="123"/>
      <c r="FCM17" s="123"/>
      <c r="FCN17" s="123"/>
      <c r="FCO17" s="123"/>
      <c r="FCP17" s="123"/>
      <c r="FCQ17" s="123"/>
      <c r="FCR17" s="123"/>
      <c r="FCS17" s="123"/>
      <c r="FCT17" s="123"/>
      <c r="FCU17" s="123"/>
      <c r="FCV17" s="123"/>
      <c r="FCW17" s="123"/>
      <c r="FCX17" s="123"/>
      <c r="FCY17" s="123"/>
      <c r="FCZ17" s="123"/>
      <c r="FDA17" s="123"/>
      <c r="FDB17" s="123"/>
      <c r="FDC17" s="123"/>
      <c r="FDD17" s="123"/>
      <c r="FDE17" s="123"/>
      <c r="FDF17" s="123"/>
      <c r="FDG17" s="123"/>
      <c r="FDH17" s="123"/>
      <c r="FDI17" s="123"/>
      <c r="FDJ17" s="123"/>
      <c r="FDK17" s="123"/>
      <c r="FDL17" s="123"/>
      <c r="FDM17" s="123"/>
      <c r="FDN17" s="123"/>
      <c r="FDO17" s="123"/>
      <c r="FDP17" s="123"/>
      <c r="FDQ17" s="123"/>
      <c r="FDR17" s="123"/>
      <c r="FDS17" s="123"/>
      <c r="FDT17" s="123"/>
      <c r="FDU17" s="123"/>
      <c r="FDV17" s="123"/>
      <c r="FDW17" s="123"/>
      <c r="FDX17" s="123"/>
      <c r="FDY17" s="123"/>
      <c r="FDZ17" s="123"/>
      <c r="FEA17" s="123"/>
      <c r="FEB17" s="123"/>
      <c r="FEC17" s="123"/>
      <c r="FED17" s="123"/>
      <c r="FEE17" s="123"/>
      <c r="FEF17" s="123"/>
      <c r="FEG17" s="123"/>
      <c r="FEH17" s="123"/>
      <c r="FEI17" s="123"/>
      <c r="FEJ17" s="123"/>
      <c r="FEK17" s="123"/>
      <c r="FEL17" s="123"/>
      <c r="FEM17" s="123"/>
      <c r="FEN17" s="123"/>
      <c r="FEO17" s="123"/>
      <c r="FEP17" s="123"/>
      <c r="FEQ17" s="123"/>
      <c r="FER17" s="123"/>
      <c r="FES17" s="123"/>
      <c r="FET17" s="123"/>
      <c r="FEU17" s="123"/>
      <c r="FEV17" s="123"/>
      <c r="FEW17" s="123"/>
      <c r="FEX17" s="123"/>
      <c r="FEY17" s="123"/>
      <c r="FEZ17" s="123"/>
      <c r="FFA17" s="123"/>
      <c r="FFB17" s="123"/>
      <c r="FFC17" s="123"/>
      <c r="FFD17" s="123"/>
      <c r="FFE17" s="123"/>
      <c r="FFF17" s="123"/>
      <c r="FFG17" s="123"/>
      <c r="FFH17" s="123"/>
      <c r="FFI17" s="123"/>
      <c r="FFJ17" s="123"/>
      <c r="FFK17" s="123"/>
      <c r="FFL17" s="123"/>
      <c r="FFM17" s="123"/>
      <c r="FFN17" s="123"/>
      <c r="FFO17" s="123"/>
      <c r="FFP17" s="123"/>
      <c r="FFQ17" s="123"/>
      <c r="FFR17" s="123"/>
      <c r="FFS17" s="123"/>
      <c r="FFT17" s="123"/>
      <c r="FFU17" s="123"/>
      <c r="FFV17" s="123"/>
      <c r="FFW17" s="123"/>
      <c r="FFX17" s="123"/>
      <c r="FFY17" s="123"/>
      <c r="FFZ17" s="123"/>
      <c r="FGA17" s="123"/>
      <c r="FGB17" s="123"/>
      <c r="FGC17" s="123"/>
      <c r="FGD17" s="123"/>
      <c r="FGE17" s="123"/>
      <c r="FGF17" s="123"/>
      <c r="FGG17" s="123"/>
      <c r="FGH17" s="123"/>
      <c r="FGI17" s="123"/>
      <c r="FGJ17" s="123"/>
      <c r="FGK17" s="123"/>
      <c r="FGL17" s="123"/>
      <c r="FGM17" s="123"/>
      <c r="FGN17" s="123"/>
      <c r="FGO17" s="123"/>
      <c r="FGP17" s="123"/>
      <c r="FGQ17" s="123"/>
      <c r="FGR17" s="123"/>
      <c r="FGS17" s="123"/>
      <c r="FGT17" s="123"/>
      <c r="FGU17" s="123"/>
      <c r="FGV17" s="123"/>
      <c r="FGW17" s="123"/>
      <c r="FGX17" s="123"/>
      <c r="FGY17" s="123"/>
      <c r="FGZ17" s="123"/>
      <c r="FHA17" s="123"/>
      <c r="FHB17" s="123"/>
      <c r="FHC17" s="123"/>
      <c r="FHD17" s="123"/>
      <c r="FHE17" s="123"/>
      <c r="FHF17" s="123"/>
      <c r="FHG17" s="123"/>
      <c r="FHH17" s="123"/>
      <c r="FHI17" s="123"/>
      <c r="FHJ17" s="123"/>
      <c r="FHK17" s="123"/>
      <c r="FHL17" s="123"/>
      <c r="FHM17" s="123"/>
      <c r="FHN17" s="123"/>
      <c r="FHO17" s="123"/>
      <c r="FHP17" s="123"/>
      <c r="FHQ17" s="123"/>
      <c r="FHR17" s="123"/>
      <c r="FHS17" s="123"/>
      <c r="FHT17" s="123"/>
      <c r="FHU17" s="123"/>
      <c r="FHV17" s="123"/>
      <c r="FHW17" s="123"/>
      <c r="FHX17" s="123"/>
      <c r="FHY17" s="123"/>
      <c r="FHZ17" s="123"/>
      <c r="FIA17" s="123"/>
      <c r="FIB17" s="123"/>
      <c r="FIC17" s="123"/>
      <c r="FID17" s="123"/>
      <c r="FIE17" s="123"/>
      <c r="FIF17" s="123"/>
      <c r="FIG17" s="123"/>
      <c r="FIH17" s="123"/>
      <c r="FII17" s="123"/>
      <c r="FIJ17" s="123"/>
      <c r="FIK17" s="123"/>
      <c r="FIL17" s="123"/>
      <c r="FIM17" s="123"/>
      <c r="FIN17" s="123"/>
      <c r="FIO17" s="123"/>
      <c r="FIP17" s="123"/>
      <c r="FIQ17" s="123"/>
      <c r="FIR17" s="123"/>
      <c r="FIS17" s="123"/>
      <c r="FIT17" s="123"/>
      <c r="FIU17" s="123"/>
      <c r="FIV17" s="123"/>
      <c r="FIW17" s="123"/>
      <c r="FIX17" s="123"/>
      <c r="FIY17" s="123"/>
      <c r="FIZ17" s="123"/>
      <c r="FJA17" s="123"/>
      <c r="FJB17" s="123"/>
      <c r="FJC17" s="123"/>
      <c r="FJD17" s="123"/>
      <c r="FJE17" s="123"/>
      <c r="FJF17" s="123"/>
      <c r="FJG17" s="123"/>
      <c r="FJH17" s="123"/>
      <c r="FJI17" s="123"/>
      <c r="FJJ17" s="123"/>
      <c r="FJK17" s="123"/>
      <c r="FJL17" s="123"/>
      <c r="FJM17" s="123"/>
      <c r="FJN17" s="123"/>
      <c r="FJO17" s="123"/>
      <c r="FJP17" s="123"/>
      <c r="FJQ17" s="123"/>
      <c r="FJR17" s="123"/>
      <c r="FJS17" s="123"/>
      <c r="FJT17" s="123"/>
      <c r="FJU17" s="123"/>
      <c r="FJV17" s="123"/>
      <c r="FJW17" s="123"/>
      <c r="FJX17" s="123"/>
      <c r="FJY17" s="123"/>
      <c r="FJZ17" s="123"/>
      <c r="FKA17" s="123"/>
      <c r="FKB17" s="123"/>
      <c r="FKC17" s="123"/>
      <c r="FKD17" s="123"/>
      <c r="FKE17" s="123"/>
      <c r="FKF17" s="123"/>
      <c r="FKG17" s="123"/>
      <c r="FKH17" s="123"/>
      <c r="FKI17" s="123"/>
      <c r="FKJ17" s="123"/>
      <c r="FKK17" s="123"/>
      <c r="FKL17" s="123"/>
      <c r="FKM17" s="123"/>
      <c r="FKN17" s="123"/>
      <c r="FKO17" s="123"/>
      <c r="FKP17" s="123"/>
      <c r="FKQ17" s="123"/>
      <c r="FKR17" s="123"/>
      <c r="FKS17" s="123"/>
      <c r="FKT17" s="123"/>
      <c r="FKU17" s="123"/>
      <c r="FKV17" s="123"/>
      <c r="FKW17" s="123"/>
      <c r="FKX17" s="123"/>
      <c r="FKY17" s="123"/>
      <c r="FKZ17" s="123"/>
      <c r="FLA17" s="123"/>
      <c r="FLB17" s="123"/>
      <c r="FLC17" s="123"/>
      <c r="FLD17" s="123"/>
      <c r="FLE17" s="123"/>
      <c r="FLF17" s="123"/>
      <c r="FLG17" s="123"/>
      <c r="FLH17" s="123"/>
      <c r="FLI17" s="123"/>
      <c r="FLJ17" s="123"/>
      <c r="FLK17" s="123"/>
      <c r="FLL17" s="123"/>
      <c r="FLM17" s="123"/>
      <c r="FLN17" s="123"/>
      <c r="FLO17" s="123"/>
      <c r="FLP17" s="123"/>
      <c r="FLQ17" s="123"/>
      <c r="FLR17" s="123"/>
      <c r="FLS17" s="123"/>
      <c r="FLT17" s="123"/>
      <c r="FLU17" s="123"/>
      <c r="FLV17" s="123"/>
      <c r="FLW17" s="123"/>
      <c r="FLX17" s="123"/>
      <c r="FLY17" s="123"/>
      <c r="FLZ17" s="123"/>
      <c r="FMA17" s="123"/>
      <c r="FMB17" s="123"/>
      <c r="FMC17" s="123"/>
      <c r="FMD17" s="123"/>
      <c r="FME17" s="123"/>
      <c r="FMF17" s="123"/>
      <c r="FMG17" s="123"/>
      <c r="FMH17" s="123"/>
      <c r="FMI17" s="123"/>
      <c r="FMJ17" s="123"/>
      <c r="FMK17" s="123"/>
      <c r="FML17" s="123"/>
      <c r="FMM17" s="123"/>
      <c r="FMN17" s="123"/>
      <c r="FMO17" s="123"/>
      <c r="FMP17" s="123"/>
      <c r="FMQ17" s="123"/>
      <c r="FMR17" s="123"/>
      <c r="FMS17" s="123"/>
      <c r="FMT17" s="123"/>
      <c r="FMU17" s="123"/>
      <c r="FMV17" s="123"/>
      <c r="FMW17" s="123"/>
      <c r="FMX17" s="123"/>
      <c r="FMY17" s="123"/>
      <c r="FMZ17" s="123"/>
      <c r="FNA17" s="123"/>
      <c r="FNB17" s="123"/>
      <c r="FNC17" s="123"/>
      <c r="FND17" s="123"/>
      <c r="FNE17" s="123"/>
      <c r="FNF17" s="123"/>
      <c r="FNG17" s="123"/>
      <c r="FNH17" s="123"/>
      <c r="FNI17" s="123"/>
      <c r="FNJ17" s="123"/>
      <c r="FNK17" s="123"/>
      <c r="FNL17" s="123"/>
      <c r="FNM17" s="123"/>
      <c r="FNN17" s="123"/>
      <c r="FNO17" s="123"/>
      <c r="FNP17" s="123"/>
      <c r="FNQ17" s="123"/>
      <c r="FNR17" s="123"/>
      <c r="FNS17" s="123"/>
      <c r="FNT17" s="123"/>
      <c r="FNU17" s="123"/>
      <c r="FNV17" s="123"/>
      <c r="FNW17" s="123"/>
      <c r="FNX17" s="123"/>
      <c r="FNY17" s="123"/>
      <c r="FNZ17" s="123"/>
      <c r="FOA17" s="123"/>
      <c r="FOB17" s="123"/>
      <c r="FOC17" s="123"/>
      <c r="FOD17" s="123"/>
      <c r="FOE17" s="123"/>
      <c r="FOF17" s="123"/>
      <c r="FOG17" s="123"/>
      <c r="FOH17" s="123"/>
      <c r="FOI17" s="123"/>
      <c r="FOJ17" s="123"/>
      <c r="FOK17" s="123"/>
      <c r="FOL17" s="123"/>
      <c r="FOM17" s="123"/>
      <c r="FON17" s="123"/>
      <c r="FOO17" s="123"/>
      <c r="FOP17" s="123"/>
      <c r="FOQ17" s="123"/>
      <c r="FOR17" s="123"/>
      <c r="FOS17" s="123"/>
      <c r="FOT17" s="123"/>
      <c r="FOU17" s="123"/>
      <c r="FOV17" s="123"/>
      <c r="FOW17" s="123"/>
      <c r="FOX17" s="123"/>
      <c r="FOY17" s="123"/>
      <c r="FOZ17" s="123"/>
      <c r="FPA17" s="123"/>
      <c r="FPB17" s="123"/>
      <c r="FPC17" s="123"/>
      <c r="FPD17" s="123"/>
      <c r="FPE17" s="123"/>
      <c r="FPF17" s="123"/>
      <c r="FPG17" s="123"/>
      <c r="FPH17" s="123"/>
      <c r="FPI17" s="123"/>
      <c r="FPJ17" s="123"/>
      <c r="FPK17" s="123"/>
      <c r="FPL17" s="123"/>
      <c r="FPM17" s="123"/>
      <c r="FPN17" s="123"/>
      <c r="FPO17" s="123"/>
      <c r="FPP17" s="123"/>
      <c r="FPQ17" s="123"/>
      <c r="FPR17" s="123"/>
      <c r="FPS17" s="123"/>
      <c r="FPT17" s="123"/>
      <c r="FPU17" s="123"/>
      <c r="FPV17" s="123"/>
      <c r="FPW17" s="123"/>
      <c r="FPX17" s="123"/>
      <c r="FPY17" s="123"/>
      <c r="FPZ17" s="123"/>
      <c r="FQA17" s="123"/>
      <c r="FQB17" s="123"/>
      <c r="FQC17" s="123"/>
      <c r="FQD17" s="123"/>
      <c r="FQE17" s="123"/>
      <c r="FQF17" s="123"/>
      <c r="FQG17" s="123"/>
      <c r="FQH17" s="123"/>
      <c r="FQI17" s="123"/>
      <c r="FQJ17" s="123"/>
      <c r="FQK17" s="123"/>
      <c r="FQL17" s="123"/>
      <c r="FQM17" s="123"/>
      <c r="FQN17" s="123"/>
      <c r="FQO17" s="123"/>
      <c r="FQP17" s="123"/>
      <c r="FQQ17" s="123"/>
      <c r="FQR17" s="123"/>
      <c r="FQS17" s="123"/>
      <c r="FQT17" s="123"/>
      <c r="FQU17" s="123"/>
      <c r="FQV17" s="123"/>
      <c r="FQW17" s="123"/>
      <c r="FQX17" s="123"/>
      <c r="FQY17" s="123"/>
      <c r="FQZ17" s="123"/>
      <c r="FRA17" s="123"/>
      <c r="FRB17" s="123"/>
      <c r="FRC17" s="123"/>
      <c r="FRD17" s="123"/>
      <c r="FRE17" s="123"/>
      <c r="FRF17" s="123"/>
      <c r="FRG17" s="123"/>
      <c r="FRH17" s="123"/>
      <c r="FRI17" s="123"/>
      <c r="FRJ17" s="123"/>
      <c r="FRK17" s="123"/>
      <c r="FRL17" s="123"/>
      <c r="FRM17" s="123"/>
      <c r="FRN17" s="123"/>
      <c r="FRO17" s="123"/>
      <c r="FRP17" s="123"/>
      <c r="FRQ17" s="123"/>
      <c r="FRR17" s="123"/>
      <c r="FRS17" s="123"/>
      <c r="FRT17" s="123"/>
      <c r="FRU17" s="123"/>
      <c r="FRV17" s="123"/>
      <c r="FRW17" s="123"/>
      <c r="FRX17" s="123"/>
      <c r="FRY17" s="123"/>
      <c r="FRZ17" s="123"/>
      <c r="FSA17" s="123"/>
      <c r="FSB17" s="123"/>
      <c r="FSC17" s="123"/>
      <c r="FSD17" s="123"/>
      <c r="FSE17" s="123"/>
      <c r="FSF17" s="123"/>
      <c r="FSG17" s="123"/>
      <c r="FSH17" s="123"/>
      <c r="FSI17" s="123"/>
      <c r="FSJ17" s="123"/>
      <c r="FSK17" s="123"/>
      <c r="FSL17" s="123"/>
      <c r="FSM17" s="123"/>
      <c r="FSN17" s="123"/>
      <c r="FSO17" s="123"/>
      <c r="FSP17" s="123"/>
      <c r="FSQ17" s="123"/>
      <c r="FSR17" s="123"/>
      <c r="FSS17" s="123"/>
      <c r="FST17" s="123"/>
      <c r="FSU17" s="123"/>
      <c r="FSV17" s="123"/>
      <c r="FSW17" s="123"/>
      <c r="FSX17" s="123"/>
      <c r="FSY17" s="123"/>
      <c r="FSZ17" s="123"/>
      <c r="FTA17" s="123"/>
      <c r="FTB17" s="123"/>
      <c r="FTC17" s="123"/>
      <c r="FTD17" s="123"/>
      <c r="FTE17" s="123"/>
      <c r="FTF17" s="123"/>
      <c r="FTG17" s="123"/>
      <c r="FTH17" s="123"/>
      <c r="FTI17" s="123"/>
      <c r="FTJ17" s="123"/>
      <c r="FTK17" s="123"/>
      <c r="FTL17" s="123"/>
      <c r="FTM17" s="123"/>
      <c r="FTN17" s="123"/>
      <c r="FTO17" s="123"/>
      <c r="FTP17" s="123"/>
      <c r="FTQ17" s="123"/>
      <c r="FTR17" s="123"/>
      <c r="FTS17" s="123"/>
      <c r="FTT17" s="123"/>
      <c r="FTU17" s="123"/>
      <c r="FTV17" s="123"/>
      <c r="FTW17" s="123"/>
      <c r="FTX17" s="123"/>
      <c r="FTY17" s="123"/>
      <c r="FTZ17" s="123"/>
      <c r="FUA17" s="123"/>
      <c r="FUB17" s="123"/>
      <c r="FUC17" s="123"/>
      <c r="FUD17" s="123"/>
      <c r="FUE17" s="123"/>
      <c r="FUF17" s="123"/>
      <c r="FUG17" s="123"/>
      <c r="FUH17" s="123"/>
      <c r="FUI17" s="123"/>
      <c r="FUJ17" s="123"/>
      <c r="FUK17" s="123"/>
      <c r="FUL17" s="123"/>
      <c r="FUM17" s="123"/>
      <c r="FUN17" s="123"/>
      <c r="FUO17" s="123"/>
      <c r="FUP17" s="123"/>
      <c r="FUQ17" s="123"/>
      <c r="FUR17" s="123"/>
      <c r="FUS17" s="123"/>
      <c r="FUT17" s="123"/>
      <c r="FUU17" s="123"/>
      <c r="FUV17" s="123"/>
      <c r="FUW17" s="123"/>
      <c r="FUX17" s="123"/>
      <c r="FUY17" s="123"/>
      <c r="FUZ17" s="123"/>
      <c r="FVA17" s="123"/>
      <c r="FVB17" s="123"/>
      <c r="FVC17" s="123"/>
      <c r="FVD17" s="123"/>
      <c r="FVE17" s="123"/>
      <c r="FVF17" s="123"/>
      <c r="FVG17" s="123"/>
      <c r="FVH17" s="123"/>
      <c r="FVI17" s="123"/>
      <c r="FVJ17" s="123"/>
      <c r="FVK17" s="123"/>
      <c r="FVL17" s="123"/>
      <c r="FVM17" s="123"/>
      <c r="FVN17" s="123"/>
      <c r="FVO17" s="123"/>
      <c r="FVP17" s="123"/>
      <c r="FVQ17" s="123"/>
      <c r="FVR17" s="123"/>
      <c r="FVS17" s="123"/>
      <c r="FVT17" s="123"/>
      <c r="FVU17" s="123"/>
      <c r="FVV17" s="123"/>
      <c r="FVW17" s="123"/>
      <c r="FVX17" s="123"/>
      <c r="FVY17" s="123"/>
      <c r="FVZ17" s="123"/>
      <c r="FWA17" s="123"/>
      <c r="FWB17" s="123"/>
      <c r="FWC17" s="123"/>
      <c r="FWD17" s="123"/>
      <c r="FWE17" s="123"/>
      <c r="FWF17" s="123"/>
      <c r="FWG17" s="123"/>
      <c r="FWH17" s="123"/>
      <c r="FWI17" s="123"/>
      <c r="FWJ17" s="123"/>
      <c r="FWK17" s="123"/>
      <c r="FWL17" s="123"/>
      <c r="FWM17" s="123"/>
      <c r="FWN17" s="123"/>
      <c r="FWO17" s="123"/>
      <c r="FWP17" s="123"/>
      <c r="FWQ17" s="123"/>
      <c r="FWR17" s="123"/>
      <c r="FWS17" s="123"/>
      <c r="FWT17" s="123"/>
      <c r="FWU17" s="123"/>
      <c r="FWV17" s="123"/>
      <c r="FWW17" s="123"/>
      <c r="FWX17" s="123"/>
      <c r="FWY17" s="123"/>
      <c r="FWZ17" s="123"/>
      <c r="FXA17" s="123"/>
      <c r="FXB17" s="123"/>
      <c r="FXC17" s="123"/>
      <c r="FXD17" s="123"/>
      <c r="FXE17" s="123"/>
      <c r="FXF17" s="123"/>
      <c r="FXG17" s="123"/>
      <c r="FXH17" s="123"/>
      <c r="FXI17" s="123"/>
      <c r="FXJ17" s="123"/>
      <c r="FXK17" s="123"/>
      <c r="FXL17" s="123"/>
      <c r="FXM17" s="123"/>
      <c r="FXN17" s="123"/>
      <c r="FXO17" s="123"/>
      <c r="FXP17" s="123"/>
      <c r="FXQ17" s="123"/>
      <c r="FXR17" s="123"/>
      <c r="FXS17" s="123"/>
      <c r="FXT17" s="123"/>
      <c r="FXU17" s="123"/>
      <c r="FXV17" s="123"/>
      <c r="FXW17" s="123"/>
      <c r="FXX17" s="123"/>
      <c r="FXY17" s="123"/>
      <c r="FXZ17" s="123"/>
      <c r="FYA17" s="123"/>
      <c r="FYB17" s="123"/>
      <c r="FYC17" s="123"/>
      <c r="FYD17" s="123"/>
      <c r="FYE17" s="123"/>
      <c r="FYF17" s="123"/>
      <c r="FYG17" s="123"/>
      <c r="FYH17" s="123"/>
      <c r="FYI17" s="123"/>
      <c r="FYJ17" s="123"/>
      <c r="FYK17" s="123"/>
      <c r="FYL17" s="123"/>
      <c r="FYM17" s="123"/>
      <c r="FYN17" s="123"/>
      <c r="FYO17" s="123"/>
      <c r="FYP17" s="123"/>
      <c r="FYQ17" s="123"/>
      <c r="FYR17" s="123"/>
      <c r="FYS17" s="123"/>
      <c r="FYT17" s="123"/>
      <c r="FYU17" s="123"/>
      <c r="FYV17" s="123"/>
      <c r="FYW17" s="123"/>
      <c r="FYX17" s="123"/>
      <c r="FYY17" s="123"/>
      <c r="FYZ17" s="123"/>
      <c r="FZA17" s="123"/>
      <c r="FZB17" s="123"/>
      <c r="FZC17" s="123"/>
      <c r="FZD17" s="123"/>
      <c r="FZE17" s="123"/>
      <c r="FZF17" s="123"/>
      <c r="FZG17" s="123"/>
      <c r="FZH17" s="123"/>
      <c r="FZI17" s="123"/>
      <c r="FZJ17" s="123"/>
      <c r="FZK17" s="123"/>
      <c r="FZL17" s="123"/>
      <c r="FZM17" s="123"/>
      <c r="FZN17" s="123"/>
      <c r="FZO17" s="123"/>
      <c r="FZP17" s="123"/>
      <c r="FZQ17" s="123"/>
      <c r="FZR17" s="123"/>
      <c r="FZS17" s="123"/>
      <c r="FZT17" s="123"/>
      <c r="FZU17" s="123"/>
      <c r="FZV17" s="123"/>
      <c r="FZW17" s="123"/>
      <c r="FZX17" s="123"/>
      <c r="FZY17" s="123"/>
      <c r="FZZ17" s="123"/>
      <c r="GAA17" s="123"/>
      <c r="GAB17" s="123"/>
      <c r="GAC17" s="123"/>
      <c r="GAD17" s="123"/>
      <c r="GAE17" s="123"/>
      <c r="GAF17" s="123"/>
      <c r="GAG17" s="123"/>
      <c r="GAH17" s="123"/>
      <c r="GAI17" s="123"/>
      <c r="GAJ17" s="123"/>
      <c r="GAK17" s="123"/>
      <c r="GAL17" s="123"/>
      <c r="GAM17" s="123"/>
      <c r="GAN17" s="123"/>
      <c r="GAO17" s="123"/>
      <c r="GAP17" s="123"/>
      <c r="GAQ17" s="123"/>
      <c r="GAR17" s="123"/>
      <c r="GAS17" s="123"/>
      <c r="GAT17" s="123"/>
      <c r="GAU17" s="123"/>
      <c r="GAV17" s="123"/>
      <c r="GAW17" s="123"/>
      <c r="GAX17" s="123"/>
      <c r="GAY17" s="123"/>
      <c r="GAZ17" s="123"/>
      <c r="GBA17" s="123"/>
      <c r="GBB17" s="123"/>
      <c r="GBC17" s="123"/>
      <c r="GBD17" s="123"/>
      <c r="GBE17" s="123"/>
      <c r="GBF17" s="123"/>
      <c r="GBG17" s="123"/>
      <c r="GBH17" s="123"/>
      <c r="GBI17" s="123"/>
      <c r="GBJ17" s="123"/>
      <c r="GBK17" s="123"/>
      <c r="GBL17" s="123"/>
      <c r="GBM17" s="123"/>
      <c r="GBN17" s="123"/>
      <c r="GBO17" s="123"/>
      <c r="GBP17" s="123"/>
      <c r="GBQ17" s="123"/>
      <c r="GBR17" s="123"/>
      <c r="GBS17" s="123"/>
      <c r="GBT17" s="123"/>
      <c r="GBU17" s="123"/>
      <c r="GBV17" s="123"/>
      <c r="GBW17" s="123"/>
      <c r="GBX17" s="123"/>
      <c r="GBY17" s="123"/>
      <c r="GBZ17" s="123"/>
      <c r="GCA17" s="123"/>
      <c r="GCB17" s="123"/>
      <c r="GCC17" s="123"/>
      <c r="GCD17" s="123"/>
      <c r="GCE17" s="123"/>
      <c r="GCF17" s="123"/>
      <c r="GCG17" s="123"/>
      <c r="GCH17" s="123"/>
      <c r="GCI17" s="123"/>
      <c r="GCJ17" s="123"/>
      <c r="GCK17" s="123"/>
      <c r="GCL17" s="123"/>
      <c r="GCM17" s="123"/>
      <c r="GCN17" s="123"/>
      <c r="GCO17" s="123"/>
      <c r="GCP17" s="123"/>
      <c r="GCQ17" s="123"/>
      <c r="GCR17" s="123"/>
      <c r="GCS17" s="123"/>
      <c r="GCT17" s="123"/>
      <c r="GCU17" s="123"/>
      <c r="GCV17" s="123"/>
      <c r="GCW17" s="123"/>
      <c r="GCX17" s="123"/>
      <c r="GCY17" s="123"/>
      <c r="GCZ17" s="123"/>
      <c r="GDA17" s="123"/>
      <c r="GDB17" s="123"/>
      <c r="GDC17" s="123"/>
      <c r="GDD17" s="123"/>
      <c r="GDE17" s="123"/>
      <c r="GDF17" s="123"/>
      <c r="GDG17" s="123"/>
      <c r="GDH17" s="123"/>
      <c r="GDI17" s="123"/>
      <c r="GDJ17" s="123"/>
      <c r="GDK17" s="123"/>
      <c r="GDL17" s="123"/>
      <c r="GDM17" s="123"/>
      <c r="GDN17" s="123"/>
      <c r="GDO17" s="123"/>
      <c r="GDP17" s="123"/>
      <c r="GDQ17" s="123"/>
      <c r="GDR17" s="123"/>
      <c r="GDS17" s="123"/>
      <c r="GDT17" s="123"/>
      <c r="GDU17" s="123"/>
      <c r="GDV17" s="123"/>
      <c r="GDW17" s="123"/>
      <c r="GDX17" s="123"/>
      <c r="GDY17" s="123"/>
      <c r="GDZ17" s="123"/>
      <c r="GEA17" s="123"/>
      <c r="GEB17" s="123"/>
      <c r="GEC17" s="123"/>
      <c r="GED17" s="123"/>
      <c r="GEE17" s="123"/>
      <c r="GEF17" s="123"/>
      <c r="GEG17" s="123"/>
      <c r="GEH17" s="123"/>
      <c r="GEI17" s="123"/>
      <c r="GEJ17" s="123"/>
      <c r="GEK17" s="123"/>
      <c r="GEL17" s="123"/>
      <c r="GEM17" s="123"/>
      <c r="GEN17" s="123"/>
      <c r="GEO17" s="123"/>
      <c r="GEP17" s="123"/>
      <c r="GEQ17" s="123"/>
      <c r="GER17" s="123"/>
      <c r="GES17" s="123"/>
      <c r="GET17" s="123"/>
      <c r="GEU17" s="123"/>
      <c r="GEV17" s="123"/>
      <c r="GEW17" s="123"/>
      <c r="GEX17" s="123"/>
      <c r="GEY17" s="123"/>
      <c r="GEZ17" s="123"/>
      <c r="GFA17" s="123"/>
      <c r="GFB17" s="123"/>
      <c r="GFC17" s="123"/>
      <c r="GFD17" s="123"/>
      <c r="GFE17" s="123"/>
      <c r="GFF17" s="123"/>
      <c r="GFG17" s="123"/>
      <c r="GFH17" s="123"/>
      <c r="GFI17" s="123"/>
      <c r="GFJ17" s="123"/>
      <c r="GFK17" s="123"/>
      <c r="GFL17" s="123"/>
      <c r="GFM17" s="123"/>
      <c r="GFN17" s="123"/>
      <c r="GFO17" s="123"/>
      <c r="GFP17" s="123"/>
      <c r="GFQ17" s="123"/>
      <c r="GFR17" s="123"/>
      <c r="GFS17" s="123"/>
      <c r="GFT17" s="123"/>
      <c r="GFU17" s="123"/>
      <c r="GFV17" s="123"/>
      <c r="GFW17" s="123"/>
      <c r="GFX17" s="123"/>
      <c r="GFY17" s="123"/>
      <c r="GFZ17" s="123"/>
      <c r="GGA17" s="123"/>
      <c r="GGB17" s="123"/>
      <c r="GGC17" s="123"/>
      <c r="GGD17" s="123"/>
      <c r="GGE17" s="123"/>
      <c r="GGF17" s="123"/>
      <c r="GGG17" s="123"/>
      <c r="GGH17" s="123"/>
      <c r="GGI17" s="123"/>
      <c r="GGJ17" s="123"/>
      <c r="GGK17" s="123"/>
      <c r="GGL17" s="123"/>
      <c r="GGM17" s="123"/>
      <c r="GGN17" s="123"/>
      <c r="GGO17" s="123"/>
      <c r="GGP17" s="123"/>
      <c r="GGQ17" s="123"/>
      <c r="GGR17" s="123"/>
      <c r="GGS17" s="123"/>
      <c r="GGT17" s="123"/>
      <c r="GGU17" s="123"/>
      <c r="GGV17" s="123"/>
      <c r="GGW17" s="123"/>
      <c r="GGX17" s="123"/>
      <c r="GGY17" s="123"/>
      <c r="GGZ17" s="123"/>
      <c r="GHA17" s="123"/>
      <c r="GHB17" s="123"/>
      <c r="GHC17" s="123"/>
      <c r="GHD17" s="123"/>
      <c r="GHE17" s="123"/>
      <c r="GHF17" s="123"/>
      <c r="GHG17" s="123"/>
      <c r="GHH17" s="123"/>
      <c r="GHI17" s="123"/>
      <c r="GHJ17" s="123"/>
      <c r="GHK17" s="123"/>
      <c r="GHL17" s="123"/>
      <c r="GHM17" s="123"/>
      <c r="GHN17" s="123"/>
      <c r="GHO17" s="123"/>
      <c r="GHP17" s="123"/>
      <c r="GHQ17" s="123"/>
      <c r="GHR17" s="123"/>
      <c r="GHS17" s="123"/>
      <c r="GHT17" s="123"/>
      <c r="GHU17" s="123"/>
      <c r="GHV17" s="123"/>
      <c r="GHW17" s="123"/>
      <c r="GHX17" s="123"/>
      <c r="GHY17" s="123"/>
      <c r="GHZ17" s="123"/>
      <c r="GIA17" s="123"/>
      <c r="GIB17" s="123"/>
      <c r="GIC17" s="123"/>
      <c r="GID17" s="123"/>
      <c r="GIE17" s="123"/>
      <c r="GIF17" s="123"/>
      <c r="GIG17" s="123"/>
      <c r="GIH17" s="123"/>
      <c r="GII17" s="123"/>
      <c r="GIJ17" s="123"/>
      <c r="GIK17" s="123"/>
      <c r="GIL17" s="123"/>
      <c r="GIM17" s="123"/>
      <c r="GIN17" s="123"/>
      <c r="GIO17" s="123"/>
      <c r="GIP17" s="123"/>
      <c r="GIQ17" s="123"/>
      <c r="GIR17" s="123"/>
      <c r="GIS17" s="123"/>
      <c r="GIT17" s="123"/>
      <c r="GIU17" s="123"/>
      <c r="GIV17" s="123"/>
      <c r="GIW17" s="123"/>
      <c r="GIX17" s="123"/>
      <c r="GIY17" s="123"/>
      <c r="GIZ17" s="123"/>
      <c r="GJA17" s="123"/>
      <c r="GJB17" s="123"/>
      <c r="GJC17" s="123"/>
      <c r="GJD17" s="123"/>
      <c r="GJE17" s="123"/>
      <c r="GJF17" s="123"/>
      <c r="GJG17" s="123"/>
      <c r="GJH17" s="123"/>
      <c r="GJI17" s="123"/>
      <c r="GJJ17" s="123"/>
      <c r="GJK17" s="123"/>
      <c r="GJL17" s="123"/>
      <c r="GJM17" s="123"/>
      <c r="GJN17" s="123"/>
      <c r="GJO17" s="123"/>
      <c r="GJP17" s="123"/>
      <c r="GJQ17" s="123"/>
      <c r="GJR17" s="123"/>
      <c r="GJS17" s="123"/>
      <c r="GJT17" s="123"/>
      <c r="GJU17" s="123"/>
      <c r="GJV17" s="123"/>
      <c r="GJW17" s="123"/>
      <c r="GJX17" s="123"/>
      <c r="GJY17" s="123"/>
      <c r="GJZ17" s="123"/>
      <c r="GKA17" s="123"/>
      <c r="GKB17" s="123"/>
      <c r="GKC17" s="123"/>
      <c r="GKD17" s="123"/>
      <c r="GKE17" s="123"/>
      <c r="GKF17" s="123"/>
      <c r="GKG17" s="123"/>
      <c r="GKH17" s="123"/>
      <c r="GKI17" s="123"/>
      <c r="GKJ17" s="123"/>
      <c r="GKK17" s="123"/>
      <c r="GKL17" s="123"/>
      <c r="GKM17" s="123"/>
      <c r="GKN17" s="123"/>
      <c r="GKO17" s="123"/>
      <c r="GKP17" s="123"/>
      <c r="GKQ17" s="123"/>
      <c r="GKR17" s="123"/>
      <c r="GKS17" s="123"/>
      <c r="GKT17" s="123"/>
      <c r="GKU17" s="123"/>
      <c r="GKV17" s="123"/>
      <c r="GKW17" s="123"/>
      <c r="GKX17" s="123"/>
      <c r="GKY17" s="123"/>
      <c r="GKZ17" s="123"/>
      <c r="GLA17" s="123"/>
      <c r="GLB17" s="123"/>
      <c r="GLC17" s="123"/>
      <c r="GLD17" s="123"/>
      <c r="GLE17" s="123"/>
      <c r="GLF17" s="123"/>
      <c r="GLG17" s="123"/>
      <c r="GLH17" s="123"/>
      <c r="GLI17" s="123"/>
      <c r="GLJ17" s="123"/>
      <c r="GLK17" s="123"/>
      <c r="GLL17" s="123"/>
      <c r="GLM17" s="123"/>
      <c r="GLN17" s="123"/>
      <c r="GLO17" s="123"/>
      <c r="GLP17" s="123"/>
      <c r="GLQ17" s="123"/>
      <c r="GLR17" s="123"/>
      <c r="GLS17" s="123"/>
      <c r="GLT17" s="123"/>
      <c r="GLU17" s="123"/>
      <c r="GLV17" s="123"/>
      <c r="GLW17" s="123"/>
      <c r="GLX17" s="123"/>
      <c r="GLY17" s="123"/>
      <c r="GLZ17" s="123"/>
      <c r="GMA17" s="123"/>
      <c r="GMB17" s="123"/>
      <c r="GMC17" s="123"/>
      <c r="GMD17" s="123"/>
      <c r="GME17" s="123"/>
      <c r="GMF17" s="123"/>
      <c r="GMG17" s="123"/>
      <c r="GMH17" s="123"/>
      <c r="GMI17" s="123"/>
      <c r="GMJ17" s="123"/>
      <c r="GMK17" s="123"/>
      <c r="GML17" s="123"/>
      <c r="GMM17" s="123"/>
      <c r="GMN17" s="123"/>
      <c r="GMO17" s="123"/>
      <c r="GMP17" s="123"/>
      <c r="GMQ17" s="123"/>
      <c r="GMR17" s="123"/>
      <c r="GMS17" s="123"/>
      <c r="GMT17" s="123"/>
      <c r="GMU17" s="123"/>
      <c r="GMV17" s="123"/>
      <c r="GMW17" s="123"/>
      <c r="GMX17" s="123"/>
      <c r="GMY17" s="123"/>
      <c r="GMZ17" s="123"/>
      <c r="GNA17" s="123"/>
      <c r="GNB17" s="123"/>
      <c r="GNC17" s="123"/>
      <c r="GND17" s="123"/>
      <c r="GNE17" s="123"/>
      <c r="GNF17" s="123"/>
      <c r="GNG17" s="123"/>
      <c r="GNH17" s="123"/>
      <c r="GNI17" s="123"/>
      <c r="GNJ17" s="123"/>
      <c r="GNK17" s="123"/>
      <c r="GNL17" s="123"/>
      <c r="GNM17" s="123"/>
      <c r="GNN17" s="123"/>
      <c r="GNO17" s="123"/>
      <c r="GNP17" s="123"/>
      <c r="GNQ17" s="123"/>
      <c r="GNR17" s="123"/>
      <c r="GNS17" s="123"/>
      <c r="GNT17" s="123"/>
      <c r="GNU17" s="123"/>
      <c r="GNV17" s="123"/>
      <c r="GNW17" s="123"/>
      <c r="GNX17" s="123"/>
      <c r="GNY17" s="123"/>
      <c r="GNZ17" s="123"/>
      <c r="GOA17" s="123"/>
      <c r="GOB17" s="123"/>
      <c r="GOC17" s="123"/>
      <c r="GOD17" s="123"/>
      <c r="GOE17" s="123"/>
      <c r="GOF17" s="123"/>
      <c r="GOG17" s="123"/>
      <c r="GOH17" s="123"/>
      <c r="GOI17" s="123"/>
      <c r="GOJ17" s="123"/>
      <c r="GOK17" s="123"/>
      <c r="GOL17" s="123"/>
      <c r="GOM17" s="123"/>
      <c r="GON17" s="123"/>
      <c r="GOO17" s="123"/>
      <c r="GOP17" s="123"/>
      <c r="GOQ17" s="123"/>
      <c r="GOR17" s="123"/>
      <c r="GOS17" s="123"/>
      <c r="GOT17" s="123"/>
      <c r="GOU17" s="123"/>
      <c r="GOV17" s="123"/>
      <c r="GOW17" s="123"/>
      <c r="GOX17" s="123"/>
      <c r="GOY17" s="123"/>
      <c r="GOZ17" s="123"/>
      <c r="GPA17" s="123"/>
      <c r="GPB17" s="123"/>
      <c r="GPC17" s="123"/>
      <c r="GPD17" s="123"/>
      <c r="GPE17" s="123"/>
      <c r="GPF17" s="123"/>
      <c r="GPG17" s="123"/>
      <c r="GPH17" s="123"/>
      <c r="GPI17" s="123"/>
      <c r="GPJ17" s="123"/>
      <c r="GPK17" s="123"/>
      <c r="GPL17" s="123"/>
      <c r="GPM17" s="123"/>
      <c r="GPN17" s="123"/>
      <c r="GPO17" s="123"/>
      <c r="GPP17" s="123"/>
      <c r="GPQ17" s="123"/>
      <c r="GPR17" s="123"/>
      <c r="GPS17" s="123"/>
      <c r="GPT17" s="123"/>
      <c r="GPU17" s="123"/>
      <c r="GPV17" s="123"/>
      <c r="GPW17" s="123"/>
      <c r="GPX17" s="123"/>
      <c r="GPY17" s="123"/>
      <c r="GPZ17" s="123"/>
      <c r="GQA17" s="123"/>
      <c r="GQB17" s="123"/>
      <c r="GQC17" s="123"/>
      <c r="GQD17" s="123"/>
      <c r="GQE17" s="123"/>
      <c r="GQF17" s="123"/>
      <c r="GQG17" s="123"/>
      <c r="GQH17" s="123"/>
      <c r="GQI17" s="123"/>
      <c r="GQJ17" s="123"/>
      <c r="GQK17" s="123"/>
      <c r="GQL17" s="123"/>
      <c r="GQM17" s="123"/>
      <c r="GQN17" s="123"/>
      <c r="GQO17" s="123"/>
      <c r="GQP17" s="123"/>
      <c r="GQQ17" s="123"/>
      <c r="GQR17" s="123"/>
      <c r="GQS17" s="123"/>
      <c r="GQT17" s="123"/>
      <c r="GQU17" s="123"/>
      <c r="GQV17" s="123"/>
      <c r="GQW17" s="123"/>
      <c r="GQX17" s="123"/>
      <c r="GQY17" s="123"/>
      <c r="GQZ17" s="123"/>
      <c r="GRA17" s="123"/>
      <c r="GRB17" s="123"/>
      <c r="GRC17" s="123"/>
      <c r="GRD17" s="123"/>
      <c r="GRE17" s="123"/>
      <c r="GRF17" s="123"/>
      <c r="GRG17" s="123"/>
      <c r="GRH17" s="123"/>
      <c r="GRI17" s="123"/>
      <c r="GRJ17" s="123"/>
      <c r="GRK17" s="123"/>
      <c r="GRL17" s="123"/>
      <c r="GRM17" s="123"/>
      <c r="GRN17" s="123"/>
      <c r="GRO17" s="123"/>
      <c r="GRP17" s="123"/>
      <c r="GRQ17" s="123"/>
      <c r="GRR17" s="123"/>
      <c r="GRS17" s="123"/>
      <c r="GRT17" s="123"/>
      <c r="GRU17" s="123"/>
      <c r="GRV17" s="123"/>
      <c r="GRW17" s="123"/>
      <c r="GRX17" s="123"/>
      <c r="GRY17" s="123"/>
      <c r="GRZ17" s="123"/>
      <c r="GSA17" s="123"/>
      <c r="GSB17" s="123"/>
      <c r="GSC17" s="123"/>
      <c r="GSD17" s="123"/>
      <c r="GSE17" s="123"/>
      <c r="GSF17" s="123"/>
      <c r="GSG17" s="123"/>
      <c r="GSH17" s="123"/>
      <c r="GSI17" s="123"/>
      <c r="GSJ17" s="123"/>
      <c r="GSK17" s="123"/>
      <c r="GSL17" s="123"/>
      <c r="GSM17" s="123"/>
      <c r="GSN17" s="123"/>
      <c r="GSO17" s="123"/>
      <c r="GSP17" s="123"/>
      <c r="GSQ17" s="123"/>
      <c r="GSR17" s="123"/>
      <c r="GSS17" s="123"/>
      <c r="GST17" s="123"/>
      <c r="GSU17" s="123"/>
      <c r="GSV17" s="123"/>
      <c r="GSW17" s="123"/>
      <c r="GSX17" s="123"/>
      <c r="GSY17" s="123"/>
      <c r="GSZ17" s="123"/>
      <c r="GTA17" s="123"/>
      <c r="GTB17" s="123"/>
      <c r="GTC17" s="123"/>
      <c r="GTD17" s="123"/>
      <c r="GTE17" s="123"/>
      <c r="GTF17" s="123"/>
      <c r="GTG17" s="123"/>
      <c r="GTH17" s="123"/>
      <c r="GTI17" s="123"/>
      <c r="GTJ17" s="123"/>
      <c r="GTK17" s="123"/>
      <c r="GTL17" s="123"/>
      <c r="GTM17" s="123"/>
      <c r="GTN17" s="123"/>
      <c r="GTO17" s="123"/>
      <c r="GTP17" s="123"/>
      <c r="GTQ17" s="123"/>
      <c r="GTR17" s="123"/>
      <c r="GTS17" s="123"/>
      <c r="GTT17" s="123"/>
      <c r="GTU17" s="123"/>
      <c r="GTV17" s="123"/>
      <c r="GTW17" s="123"/>
      <c r="GTX17" s="123"/>
      <c r="GTY17" s="123"/>
      <c r="GTZ17" s="123"/>
      <c r="GUA17" s="123"/>
      <c r="GUB17" s="123"/>
      <c r="GUC17" s="123"/>
      <c r="GUD17" s="123"/>
      <c r="GUE17" s="123"/>
      <c r="GUF17" s="123"/>
      <c r="GUG17" s="123"/>
      <c r="GUH17" s="123"/>
      <c r="GUI17" s="123"/>
      <c r="GUJ17" s="123"/>
      <c r="GUK17" s="123"/>
      <c r="GUL17" s="123"/>
      <c r="GUM17" s="123"/>
      <c r="GUN17" s="123"/>
      <c r="GUO17" s="123"/>
      <c r="GUP17" s="123"/>
      <c r="GUQ17" s="123"/>
      <c r="GUR17" s="123"/>
      <c r="GUS17" s="123"/>
      <c r="GUT17" s="123"/>
      <c r="GUU17" s="123"/>
      <c r="GUV17" s="123"/>
      <c r="GUW17" s="123"/>
      <c r="GUX17" s="123"/>
      <c r="GUY17" s="123"/>
      <c r="GUZ17" s="123"/>
      <c r="GVA17" s="123"/>
      <c r="GVB17" s="123"/>
      <c r="GVC17" s="123"/>
      <c r="GVD17" s="123"/>
      <c r="GVE17" s="123"/>
      <c r="GVF17" s="123"/>
      <c r="GVG17" s="123"/>
      <c r="GVH17" s="123"/>
      <c r="GVI17" s="123"/>
      <c r="GVJ17" s="123"/>
      <c r="GVK17" s="123"/>
      <c r="GVL17" s="123"/>
      <c r="GVM17" s="123"/>
      <c r="GVN17" s="123"/>
      <c r="GVO17" s="123"/>
      <c r="GVP17" s="123"/>
      <c r="GVQ17" s="123"/>
      <c r="GVR17" s="123"/>
      <c r="GVS17" s="123"/>
      <c r="GVT17" s="123"/>
      <c r="GVU17" s="123"/>
      <c r="GVV17" s="123"/>
      <c r="GVW17" s="123"/>
      <c r="GVX17" s="123"/>
      <c r="GVY17" s="123"/>
      <c r="GVZ17" s="123"/>
      <c r="GWA17" s="123"/>
      <c r="GWB17" s="123"/>
      <c r="GWC17" s="123"/>
      <c r="GWD17" s="123"/>
      <c r="GWE17" s="123"/>
      <c r="GWF17" s="123"/>
      <c r="GWG17" s="123"/>
      <c r="GWH17" s="123"/>
      <c r="GWI17" s="123"/>
      <c r="GWJ17" s="123"/>
      <c r="GWK17" s="123"/>
      <c r="GWL17" s="123"/>
      <c r="GWM17" s="123"/>
      <c r="GWN17" s="123"/>
      <c r="GWO17" s="123"/>
      <c r="GWP17" s="123"/>
      <c r="GWQ17" s="123"/>
      <c r="GWR17" s="123"/>
      <c r="GWS17" s="123"/>
      <c r="GWT17" s="123"/>
      <c r="GWU17" s="123"/>
      <c r="GWV17" s="123"/>
      <c r="GWW17" s="123"/>
      <c r="GWX17" s="123"/>
      <c r="GWY17" s="123"/>
      <c r="GWZ17" s="123"/>
      <c r="GXA17" s="123"/>
      <c r="GXB17" s="123"/>
      <c r="GXC17" s="123"/>
      <c r="GXD17" s="123"/>
      <c r="GXE17" s="123"/>
      <c r="GXF17" s="123"/>
      <c r="GXG17" s="123"/>
      <c r="GXH17" s="123"/>
      <c r="GXI17" s="123"/>
      <c r="GXJ17" s="123"/>
      <c r="GXK17" s="123"/>
      <c r="GXL17" s="123"/>
      <c r="GXM17" s="123"/>
      <c r="GXN17" s="123"/>
      <c r="GXO17" s="123"/>
      <c r="GXP17" s="123"/>
      <c r="GXQ17" s="123"/>
      <c r="GXR17" s="123"/>
      <c r="GXS17" s="123"/>
      <c r="GXT17" s="123"/>
      <c r="GXU17" s="123"/>
      <c r="GXV17" s="123"/>
      <c r="GXW17" s="123"/>
      <c r="GXX17" s="123"/>
      <c r="GXY17" s="123"/>
      <c r="GXZ17" s="123"/>
      <c r="GYA17" s="123"/>
      <c r="GYB17" s="123"/>
      <c r="GYC17" s="123"/>
      <c r="GYD17" s="123"/>
      <c r="GYE17" s="123"/>
      <c r="GYF17" s="123"/>
      <c r="GYG17" s="123"/>
      <c r="GYH17" s="123"/>
      <c r="GYI17" s="123"/>
      <c r="GYJ17" s="123"/>
      <c r="GYK17" s="123"/>
      <c r="GYL17" s="123"/>
      <c r="GYM17" s="123"/>
      <c r="GYN17" s="123"/>
      <c r="GYO17" s="123"/>
      <c r="GYP17" s="123"/>
      <c r="GYQ17" s="123"/>
      <c r="GYR17" s="123"/>
      <c r="GYS17" s="123"/>
      <c r="GYT17" s="123"/>
      <c r="GYU17" s="123"/>
      <c r="GYV17" s="123"/>
      <c r="GYW17" s="123"/>
      <c r="GYX17" s="123"/>
      <c r="GYY17" s="123"/>
      <c r="GYZ17" s="123"/>
      <c r="GZA17" s="123"/>
      <c r="GZB17" s="123"/>
      <c r="GZC17" s="123"/>
      <c r="GZD17" s="123"/>
      <c r="GZE17" s="123"/>
      <c r="GZF17" s="123"/>
      <c r="GZG17" s="123"/>
      <c r="GZH17" s="123"/>
      <c r="GZI17" s="123"/>
      <c r="GZJ17" s="123"/>
      <c r="GZK17" s="123"/>
      <c r="GZL17" s="123"/>
      <c r="GZM17" s="123"/>
      <c r="GZN17" s="123"/>
      <c r="GZO17" s="123"/>
      <c r="GZP17" s="123"/>
      <c r="GZQ17" s="123"/>
      <c r="GZR17" s="123"/>
      <c r="GZS17" s="123"/>
      <c r="GZT17" s="123"/>
      <c r="GZU17" s="123"/>
      <c r="GZV17" s="123"/>
      <c r="GZW17" s="123"/>
      <c r="GZX17" s="123"/>
      <c r="GZY17" s="123"/>
      <c r="GZZ17" s="123"/>
      <c r="HAA17" s="123"/>
      <c r="HAB17" s="123"/>
      <c r="HAC17" s="123"/>
      <c r="HAD17" s="123"/>
      <c r="HAE17" s="123"/>
      <c r="HAF17" s="123"/>
      <c r="HAG17" s="123"/>
      <c r="HAH17" s="123"/>
      <c r="HAI17" s="123"/>
      <c r="HAJ17" s="123"/>
      <c r="HAK17" s="123"/>
      <c r="HAL17" s="123"/>
      <c r="HAM17" s="123"/>
      <c r="HAN17" s="123"/>
      <c r="HAO17" s="123"/>
      <c r="HAP17" s="123"/>
      <c r="HAQ17" s="123"/>
      <c r="HAR17" s="123"/>
      <c r="HAS17" s="123"/>
      <c r="HAT17" s="123"/>
      <c r="HAU17" s="123"/>
      <c r="HAV17" s="123"/>
      <c r="HAW17" s="123"/>
      <c r="HAX17" s="123"/>
      <c r="HAY17" s="123"/>
      <c r="HAZ17" s="123"/>
      <c r="HBA17" s="123"/>
      <c r="HBB17" s="123"/>
      <c r="HBC17" s="123"/>
      <c r="HBD17" s="123"/>
      <c r="HBE17" s="123"/>
      <c r="HBF17" s="123"/>
      <c r="HBG17" s="123"/>
      <c r="HBH17" s="123"/>
      <c r="HBI17" s="123"/>
      <c r="HBJ17" s="123"/>
      <c r="HBK17" s="123"/>
      <c r="HBL17" s="123"/>
      <c r="HBM17" s="123"/>
      <c r="HBN17" s="123"/>
      <c r="HBO17" s="123"/>
      <c r="HBP17" s="123"/>
      <c r="HBQ17" s="123"/>
      <c r="HBR17" s="123"/>
      <c r="HBS17" s="123"/>
      <c r="HBT17" s="123"/>
      <c r="HBU17" s="123"/>
      <c r="HBV17" s="123"/>
      <c r="HBW17" s="123"/>
      <c r="HBX17" s="123"/>
      <c r="HBY17" s="123"/>
      <c r="HBZ17" s="123"/>
      <c r="HCA17" s="123"/>
      <c r="HCB17" s="123"/>
      <c r="HCC17" s="123"/>
      <c r="HCD17" s="123"/>
      <c r="HCE17" s="123"/>
      <c r="HCF17" s="123"/>
      <c r="HCG17" s="123"/>
      <c r="HCH17" s="123"/>
      <c r="HCI17" s="123"/>
      <c r="HCJ17" s="123"/>
      <c r="HCK17" s="123"/>
      <c r="HCL17" s="123"/>
      <c r="HCM17" s="123"/>
      <c r="HCN17" s="123"/>
      <c r="HCO17" s="123"/>
      <c r="HCP17" s="123"/>
      <c r="HCQ17" s="123"/>
      <c r="HCR17" s="123"/>
      <c r="HCS17" s="123"/>
      <c r="HCT17" s="123"/>
      <c r="HCU17" s="123"/>
      <c r="HCV17" s="123"/>
      <c r="HCW17" s="123"/>
      <c r="HCX17" s="123"/>
      <c r="HCY17" s="123"/>
      <c r="HCZ17" s="123"/>
      <c r="HDA17" s="123"/>
      <c r="HDB17" s="123"/>
      <c r="HDC17" s="123"/>
      <c r="HDD17" s="123"/>
      <c r="HDE17" s="123"/>
      <c r="HDF17" s="123"/>
      <c r="HDG17" s="123"/>
      <c r="HDH17" s="123"/>
      <c r="HDI17" s="123"/>
      <c r="HDJ17" s="123"/>
      <c r="HDK17" s="123"/>
      <c r="HDL17" s="123"/>
      <c r="HDM17" s="123"/>
      <c r="HDN17" s="123"/>
      <c r="HDO17" s="123"/>
      <c r="HDP17" s="123"/>
      <c r="HDQ17" s="123"/>
      <c r="HDR17" s="123"/>
      <c r="HDS17" s="123"/>
      <c r="HDT17" s="123"/>
      <c r="HDU17" s="123"/>
      <c r="HDV17" s="123"/>
      <c r="HDW17" s="123"/>
      <c r="HDX17" s="123"/>
      <c r="HDY17" s="123"/>
      <c r="HDZ17" s="123"/>
      <c r="HEA17" s="123"/>
      <c r="HEB17" s="123"/>
      <c r="HEC17" s="123"/>
      <c r="HED17" s="123"/>
      <c r="HEE17" s="123"/>
      <c r="HEF17" s="123"/>
      <c r="HEG17" s="123"/>
      <c r="HEH17" s="123"/>
      <c r="HEI17" s="123"/>
      <c r="HEJ17" s="123"/>
      <c r="HEK17" s="123"/>
      <c r="HEL17" s="123"/>
      <c r="HEM17" s="123"/>
      <c r="HEN17" s="123"/>
      <c r="HEO17" s="123"/>
      <c r="HEP17" s="123"/>
      <c r="HEQ17" s="123"/>
      <c r="HER17" s="123"/>
      <c r="HES17" s="123"/>
      <c r="HET17" s="123"/>
      <c r="HEU17" s="123"/>
      <c r="HEV17" s="123"/>
      <c r="HEW17" s="123"/>
      <c r="HEX17" s="123"/>
      <c r="HEY17" s="123"/>
      <c r="HEZ17" s="123"/>
      <c r="HFA17" s="123"/>
      <c r="HFB17" s="123"/>
      <c r="HFC17" s="123"/>
      <c r="HFD17" s="123"/>
      <c r="HFE17" s="123"/>
      <c r="HFF17" s="123"/>
      <c r="HFG17" s="123"/>
      <c r="HFH17" s="123"/>
      <c r="HFI17" s="123"/>
      <c r="HFJ17" s="123"/>
      <c r="HFK17" s="123"/>
      <c r="HFL17" s="123"/>
      <c r="HFM17" s="123"/>
      <c r="HFN17" s="123"/>
      <c r="HFO17" s="123"/>
      <c r="HFP17" s="123"/>
      <c r="HFQ17" s="123"/>
      <c r="HFR17" s="123"/>
      <c r="HFS17" s="123"/>
      <c r="HFT17" s="123"/>
      <c r="HFU17" s="123"/>
      <c r="HFV17" s="123"/>
      <c r="HFW17" s="123"/>
      <c r="HFX17" s="123"/>
      <c r="HFY17" s="123"/>
      <c r="HFZ17" s="123"/>
      <c r="HGA17" s="123"/>
      <c r="HGB17" s="123"/>
      <c r="HGC17" s="123"/>
      <c r="HGD17" s="123"/>
      <c r="HGE17" s="123"/>
      <c r="HGF17" s="123"/>
      <c r="HGG17" s="123"/>
      <c r="HGH17" s="123"/>
      <c r="HGI17" s="123"/>
      <c r="HGJ17" s="123"/>
      <c r="HGK17" s="123"/>
      <c r="HGL17" s="123"/>
      <c r="HGM17" s="123"/>
      <c r="HGN17" s="123"/>
      <c r="HGO17" s="123"/>
      <c r="HGP17" s="123"/>
      <c r="HGQ17" s="123"/>
      <c r="HGR17" s="123"/>
      <c r="HGS17" s="123"/>
      <c r="HGT17" s="123"/>
      <c r="HGU17" s="123"/>
      <c r="HGV17" s="123"/>
      <c r="HGW17" s="123"/>
      <c r="HGX17" s="123"/>
      <c r="HGY17" s="123"/>
      <c r="HGZ17" s="123"/>
      <c r="HHA17" s="123"/>
      <c r="HHB17" s="123"/>
      <c r="HHC17" s="123"/>
      <c r="HHD17" s="123"/>
      <c r="HHE17" s="123"/>
      <c r="HHF17" s="123"/>
      <c r="HHG17" s="123"/>
      <c r="HHH17" s="123"/>
      <c r="HHI17" s="123"/>
      <c r="HHJ17" s="123"/>
      <c r="HHK17" s="123"/>
      <c r="HHL17" s="123"/>
      <c r="HHM17" s="123"/>
      <c r="HHN17" s="123"/>
      <c r="HHO17" s="123"/>
      <c r="HHP17" s="123"/>
      <c r="HHQ17" s="123"/>
      <c r="HHR17" s="123"/>
      <c r="HHS17" s="123"/>
      <c r="HHT17" s="123"/>
      <c r="HHU17" s="123"/>
      <c r="HHV17" s="123"/>
      <c r="HHW17" s="123"/>
      <c r="HHX17" s="123"/>
      <c r="HHY17" s="123"/>
      <c r="HHZ17" s="123"/>
      <c r="HIA17" s="123"/>
      <c r="HIB17" s="123"/>
      <c r="HIC17" s="123"/>
      <c r="HID17" s="123"/>
      <c r="HIE17" s="123"/>
      <c r="HIF17" s="123"/>
      <c r="HIG17" s="123"/>
      <c r="HIH17" s="123"/>
      <c r="HII17" s="123"/>
      <c r="HIJ17" s="123"/>
      <c r="HIK17" s="123"/>
      <c r="HIL17" s="123"/>
      <c r="HIM17" s="123"/>
      <c r="HIN17" s="123"/>
      <c r="HIO17" s="123"/>
      <c r="HIP17" s="123"/>
      <c r="HIQ17" s="123"/>
      <c r="HIR17" s="123"/>
      <c r="HIS17" s="123"/>
      <c r="HIT17" s="123"/>
      <c r="HIU17" s="123"/>
      <c r="HIV17" s="123"/>
      <c r="HIW17" s="123"/>
      <c r="HIX17" s="123"/>
      <c r="HIY17" s="123"/>
      <c r="HIZ17" s="123"/>
      <c r="HJA17" s="123"/>
      <c r="HJB17" s="123"/>
      <c r="HJC17" s="123"/>
      <c r="HJD17" s="123"/>
      <c r="HJE17" s="123"/>
      <c r="HJF17" s="123"/>
      <c r="HJG17" s="123"/>
      <c r="HJH17" s="123"/>
      <c r="HJI17" s="123"/>
      <c r="HJJ17" s="123"/>
      <c r="HJK17" s="123"/>
      <c r="HJL17" s="123"/>
      <c r="HJM17" s="123"/>
      <c r="HJN17" s="123"/>
      <c r="HJO17" s="123"/>
      <c r="HJP17" s="123"/>
      <c r="HJQ17" s="123"/>
      <c r="HJR17" s="123"/>
      <c r="HJS17" s="123"/>
      <c r="HJT17" s="123"/>
      <c r="HJU17" s="123"/>
      <c r="HJV17" s="123"/>
      <c r="HJW17" s="123"/>
      <c r="HJX17" s="123"/>
      <c r="HJY17" s="123"/>
      <c r="HJZ17" s="123"/>
      <c r="HKA17" s="123"/>
      <c r="HKB17" s="123"/>
      <c r="HKC17" s="123"/>
      <c r="HKD17" s="123"/>
      <c r="HKE17" s="123"/>
      <c r="HKF17" s="123"/>
      <c r="HKG17" s="123"/>
      <c r="HKH17" s="123"/>
      <c r="HKI17" s="123"/>
      <c r="HKJ17" s="123"/>
      <c r="HKK17" s="123"/>
      <c r="HKL17" s="123"/>
      <c r="HKM17" s="123"/>
      <c r="HKN17" s="123"/>
      <c r="HKO17" s="123"/>
      <c r="HKP17" s="123"/>
      <c r="HKQ17" s="123"/>
      <c r="HKR17" s="123"/>
      <c r="HKS17" s="123"/>
      <c r="HKT17" s="123"/>
      <c r="HKU17" s="123"/>
      <c r="HKV17" s="123"/>
      <c r="HKW17" s="123"/>
      <c r="HKX17" s="123"/>
      <c r="HKY17" s="123"/>
      <c r="HKZ17" s="123"/>
      <c r="HLA17" s="123"/>
      <c r="HLB17" s="123"/>
      <c r="HLC17" s="123"/>
      <c r="HLD17" s="123"/>
      <c r="HLE17" s="123"/>
      <c r="HLF17" s="123"/>
      <c r="HLG17" s="123"/>
      <c r="HLH17" s="123"/>
      <c r="HLI17" s="123"/>
      <c r="HLJ17" s="123"/>
      <c r="HLK17" s="123"/>
      <c r="HLL17" s="123"/>
      <c r="HLM17" s="123"/>
      <c r="HLN17" s="123"/>
      <c r="HLO17" s="123"/>
      <c r="HLP17" s="123"/>
      <c r="HLQ17" s="123"/>
      <c r="HLR17" s="123"/>
      <c r="HLS17" s="123"/>
      <c r="HLT17" s="123"/>
      <c r="HLU17" s="123"/>
      <c r="HLV17" s="123"/>
      <c r="HLW17" s="123"/>
      <c r="HLX17" s="123"/>
      <c r="HLY17" s="123"/>
      <c r="HLZ17" s="123"/>
      <c r="HMA17" s="123"/>
      <c r="HMB17" s="123"/>
      <c r="HMC17" s="123"/>
      <c r="HMD17" s="123"/>
      <c r="HME17" s="123"/>
      <c r="HMF17" s="123"/>
      <c r="HMG17" s="123"/>
      <c r="HMH17" s="123"/>
      <c r="HMI17" s="123"/>
      <c r="HMJ17" s="123"/>
      <c r="HMK17" s="123"/>
      <c r="HML17" s="123"/>
      <c r="HMM17" s="123"/>
      <c r="HMN17" s="123"/>
      <c r="HMO17" s="123"/>
      <c r="HMP17" s="123"/>
      <c r="HMQ17" s="123"/>
      <c r="HMR17" s="123"/>
      <c r="HMS17" s="123"/>
      <c r="HMT17" s="123"/>
      <c r="HMU17" s="123"/>
      <c r="HMV17" s="123"/>
      <c r="HMW17" s="123"/>
      <c r="HMX17" s="123"/>
      <c r="HMY17" s="123"/>
      <c r="HMZ17" s="123"/>
      <c r="HNA17" s="123"/>
      <c r="HNB17" s="123"/>
      <c r="HNC17" s="123"/>
      <c r="HND17" s="123"/>
      <c r="HNE17" s="123"/>
      <c r="HNF17" s="123"/>
      <c r="HNG17" s="123"/>
      <c r="HNH17" s="123"/>
      <c r="HNI17" s="123"/>
      <c r="HNJ17" s="123"/>
      <c r="HNK17" s="123"/>
      <c r="HNL17" s="123"/>
      <c r="HNM17" s="123"/>
      <c r="HNN17" s="123"/>
      <c r="HNO17" s="123"/>
      <c r="HNP17" s="123"/>
      <c r="HNQ17" s="123"/>
      <c r="HNR17" s="123"/>
      <c r="HNS17" s="123"/>
      <c r="HNT17" s="123"/>
      <c r="HNU17" s="123"/>
      <c r="HNV17" s="123"/>
      <c r="HNW17" s="123"/>
      <c r="HNX17" s="123"/>
      <c r="HNY17" s="123"/>
      <c r="HNZ17" s="123"/>
      <c r="HOA17" s="123"/>
      <c r="HOB17" s="123"/>
      <c r="HOC17" s="123"/>
      <c r="HOD17" s="123"/>
      <c r="HOE17" s="123"/>
      <c r="HOF17" s="123"/>
      <c r="HOG17" s="123"/>
      <c r="HOH17" s="123"/>
      <c r="HOI17" s="123"/>
      <c r="HOJ17" s="123"/>
      <c r="HOK17" s="123"/>
      <c r="HOL17" s="123"/>
      <c r="HOM17" s="123"/>
      <c r="HON17" s="123"/>
      <c r="HOO17" s="123"/>
      <c r="HOP17" s="123"/>
      <c r="HOQ17" s="123"/>
      <c r="HOR17" s="123"/>
      <c r="HOS17" s="123"/>
      <c r="HOT17" s="123"/>
      <c r="HOU17" s="123"/>
      <c r="HOV17" s="123"/>
      <c r="HOW17" s="123"/>
      <c r="HOX17" s="123"/>
      <c r="HOY17" s="123"/>
      <c r="HOZ17" s="123"/>
      <c r="HPA17" s="123"/>
      <c r="HPB17" s="123"/>
      <c r="HPC17" s="123"/>
      <c r="HPD17" s="123"/>
      <c r="HPE17" s="123"/>
      <c r="HPF17" s="123"/>
      <c r="HPG17" s="123"/>
      <c r="HPH17" s="123"/>
      <c r="HPI17" s="123"/>
      <c r="HPJ17" s="123"/>
      <c r="HPK17" s="123"/>
      <c r="HPL17" s="123"/>
      <c r="HPM17" s="123"/>
      <c r="HPN17" s="123"/>
      <c r="HPO17" s="123"/>
      <c r="HPP17" s="123"/>
      <c r="HPQ17" s="123"/>
      <c r="HPR17" s="123"/>
      <c r="HPS17" s="123"/>
      <c r="HPT17" s="123"/>
      <c r="HPU17" s="123"/>
      <c r="HPV17" s="123"/>
      <c r="HPW17" s="123"/>
      <c r="HPX17" s="123"/>
      <c r="HPY17" s="123"/>
      <c r="HPZ17" s="123"/>
      <c r="HQA17" s="123"/>
      <c r="HQB17" s="123"/>
      <c r="HQC17" s="123"/>
      <c r="HQD17" s="123"/>
      <c r="HQE17" s="123"/>
      <c r="HQF17" s="123"/>
      <c r="HQG17" s="123"/>
      <c r="HQH17" s="123"/>
      <c r="HQI17" s="123"/>
      <c r="HQJ17" s="123"/>
      <c r="HQK17" s="123"/>
      <c r="HQL17" s="123"/>
      <c r="HQM17" s="123"/>
      <c r="HQN17" s="123"/>
      <c r="HQO17" s="123"/>
      <c r="HQP17" s="123"/>
      <c r="HQQ17" s="123"/>
      <c r="HQR17" s="123"/>
      <c r="HQS17" s="123"/>
      <c r="HQT17" s="123"/>
      <c r="HQU17" s="123"/>
      <c r="HQV17" s="123"/>
      <c r="HQW17" s="123"/>
      <c r="HQX17" s="123"/>
      <c r="HQY17" s="123"/>
      <c r="HQZ17" s="123"/>
      <c r="HRA17" s="123"/>
      <c r="HRB17" s="123"/>
      <c r="HRC17" s="123"/>
      <c r="HRD17" s="123"/>
      <c r="HRE17" s="123"/>
      <c r="HRF17" s="123"/>
      <c r="HRG17" s="123"/>
      <c r="HRH17" s="123"/>
      <c r="HRI17" s="123"/>
      <c r="HRJ17" s="123"/>
      <c r="HRK17" s="123"/>
      <c r="HRL17" s="123"/>
      <c r="HRM17" s="123"/>
      <c r="HRN17" s="123"/>
      <c r="HRO17" s="123"/>
      <c r="HRP17" s="123"/>
      <c r="HRQ17" s="123"/>
      <c r="HRR17" s="123"/>
      <c r="HRS17" s="123"/>
      <c r="HRT17" s="123"/>
      <c r="HRU17" s="123"/>
      <c r="HRV17" s="123"/>
      <c r="HRW17" s="123"/>
      <c r="HRX17" s="123"/>
      <c r="HRY17" s="123"/>
      <c r="HRZ17" s="123"/>
      <c r="HSA17" s="123"/>
      <c r="HSB17" s="123"/>
      <c r="HSC17" s="123"/>
      <c r="HSD17" s="123"/>
      <c r="HSE17" s="123"/>
      <c r="HSF17" s="123"/>
      <c r="HSG17" s="123"/>
      <c r="HSH17" s="123"/>
      <c r="HSI17" s="123"/>
      <c r="HSJ17" s="123"/>
      <c r="HSK17" s="123"/>
      <c r="HSL17" s="123"/>
      <c r="HSM17" s="123"/>
      <c r="HSN17" s="123"/>
      <c r="HSO17" s="123"/>
      <c r="HSP17" s="123"/>
      <c r="HSQ17" s="123"/>
      <c r="HSR17" s="123"/>
      <c r="HSS17" s="123"/>
      <c r="HST17" s="123"/>
      <c r="HSU17" s="123"/>
      <c r="HSV17" s="123"/>
      <c r="HSW17" s="123"/>
      <c r="HSX17" s="123"/>
      <c r="HSY17" s="123"/>
      <c r="HSZ17" s="123"/>
      <c r="HTA17" s="123"/>
      <c r="HTB17" s="123"/>
      <c r="HTC17" s="123"/>
      <c r="HTD17" s="123"/>
      <c r="HTE17" s="123"/>
      <c r="HTF17" s="123"/>
      <c r="HTG17" s="123"/>
      <c r="HTH17" s="123"/>
      <c r="HTI17" s="123"/>
      <c r="HTJ17" s="123"/>
      <c r="HTK17" s="123"/>
      <c r="HTL17" s="123"/>
      <c r="HTM17" s="123"/>
      <c r="HTN17" s="123"/>
      <c r="HTO17" s="123"/>
      <c r="HTP17" s="123"/>
      <c r="HTQ17" s="123"/>
      <c r="HTR17" s="123"/>
      <c r="HTS17" s="123"/>
      <c r="HTT17" s="123"/>
      <c r="HTU17" s="123"/>
      <c r="HTV17" s="123"/>
      <c r="HTW17" s="123"/>
      <c r="HTX17" s="123"/>
      <c r="HTY17" s="123"/>
      <c r="HTZ17" s="123"/>
      <c r="HUA17" s="123"/>
      <c r="HUB17" s="123"/>
      <c r="HUC17" s="123"/>
      <c r="HUD17" s="123"/>
      <c r="HUE17" s="123"/>
      <c r="HUF17" s="123"/>
      <c r="HUG17" s="123"/>
      <c r="HUH17" s="123"/>
      <c r="HUI17" s="123"/>
      <c r="HUJ17" s="123"/>
      <c r="HUK17" s="123"/>
      <c r="HUL17" s="123"/>
      <c r="HUM17" s="123"/>
      <c r="HUN17" s="123"/>
      <c r="HUO17" s="123"/>
      <c r="HUP17" s="123"/>
      <c r="HUQ17" s="123"/>
      <c r="HUR17" s="123"/>
      <c r="HUS17" s="123"/>
      <c r="HUT17" s="123"/>
      <c r="HUU17" s="123"/>
      <c r="HUV17" s="123"/>
      <c r="HUW17" s="123"/>
      <c r="HUX17" s="123"/>
      <c r="HUY17" s="123"/>
      <c r="HUZ17" s="123"/>
      <c r="HVA17" s="123"/>
      <c r="HVB17" s="123"/>
      <c r="HVC17" s="123"/>
      <c r="HVD17" s="123"/>
      <c r="HVE17" s="123"/>
      <c r="HVF17" s="123"/>
      <c r="HVG17" s="123"/>
      <c r="HVH17" s="123"/>
      <c r="HVI17" s="123"/>
      <c r="HVJ17" s="123"/>
      <c r="HVK17" s="123"/>
      <c r="HVL17" s="123"/>
      <c r="HVM17" s="123"/>
      <c r="HVN17" s="123"/>
      <c r="HVO17" s="123"/>
      <c r="HVP17" s="123"/>
      <c r="HVQ17" s="123"/>
      <c r="HVR17" s="123"/>
      <c r="HVS17" s="123"/>
      <c r="HVT17" s="123"/>
      <c r="HVU17" s="123"/>
      <c r="HVV17" s="123"/>
      <c r="HVW17" s="123"/>
      <c r="HVX17" s="123"/>
      <c r="HVY17" s="123"/>
      <c r="HVZ17" s="123"/>
      <c r="HWA17" s="123"/>
      <c r="HWB17" s="123"/>
      <c r="HWC17" s="123"/>
      <c r="HWD17" s="123"/>
      <c r="HWE17" s="123"/>
      <c r="HWF17" s="123"/>
      <c r="HWG17" s="123"/>
      <c r="HWH17" s="123"/>
      <c r="HWI17" s="123"/>
      <c r="HWJ17" s="123"/>
      <c r="HWK17" s="123"/>
      <c r="HWL17" s="123"/>
      <c r="HWM17" s="123"/>
      <c r="HWN17" s="123"/>
      <c r="HWO17" s="123"/>
      <c r="HWP17" s="123"/>
      <c r="HWQ17" s="123"/>
      <c r="HWR17" s="123"/>
      <c r="HWS17" s="123"/>
      <c r="HWT17" s="123"/>
      <c r="HWU17" s="123"/>
      <c r="HWV17" s="123"/>
      <c r="HWW17" s="123"/>
      <c r="HWX17" s="123"/>
      <c r="HWY17" s="123"/>
      <c r="HWZ17" s="123"/>
      <c r="HXA17" s="123"/>
      <c r="HXB17" s="123"/>
      <c r="HXC17" s="123"/>
      <c r="HXD17" s="123"/>
      <c r="HXE17" s="123"/>
      <c r="HXF17" s="123"/>
      <c r="HXG17" s="123"/>
      <c r="HXH17" s="123"/>
      <c r="HXI17" s="123"/>
      <c r="HXJ17" s="123"/>
      <c r="HXK17" s="123"/>
      <c r="HXL17" s="123"/>
      <c r="HXM17" s="123"/>
      <c r="HXN17" s="123"/>
      <c r="HXO17" s="123"/>
      <c r="HXP17" s="123"/>
      <c r="HXQ17" s="123"/>
      <c r="HXR17" s="123"/>
      <c r="HXS17" s="123"/>
      <c r="HXT17" s="123"/>
      <c r="HXU17" s="123"/>
      <c r="HXV17" s="123"/>
      <c r="HXW17" s="123"/>
      <c r="HXX17" s="123"/>
      <c r="HXY17" s="123"/>
      <c r="HXZ17" s="123"/>
      <c r="HYA17" s="123"/>
      <c r="HYB17" s="123"/>
      <c r="HYC17" s="123"/>
      <c r="HYD17" s="123"/>
      <c r="HYE17" s="123"/>
      <c r="HYF17" s="123"/>
      <c r="HYG17" s="123"/>
      <c r="HYH17" s="123"/>
      <c r="HYI17" s="123"/>
      <c r="HYJ17" s="123"/>
      <c r="HYK17" s="123"/>
      <c r="HYL17" s="123"/>
      <c r="HYM17" s="123"/>
      <c r="HYN17" s="123"/>
      <c r="HYO17" s="123"/>
      <c r="HYP17" s="123"/>
      <c r="HYQ17" s="123"/>
      <c r="HYR17" s="123"/>
      <c r="HYS17" s="123"/>
      <c r="HYT17" s="123"/>
      <c r="HYU17" s="123"/>
      <c r="HYV17" s="123"/>
      <c r="HYW17" s="123"/>
      <c r="HYX17" s="123"/>
      <c r="HYY17" s="123"/>
      <c r="HYZ17" s="123"/>
      <c r="HZA17" s="123"/>
      <c r="HZB17" s="123"/>
      <c r="HZC17" s="123"/>
      <c r="HZD17" s="123"/>
      <c r="HZE17" s="123"/>
      <c r="HZF17" s="123"/>
      <c r="HZG17" s="123"/>
      <c r="HZH17" s="123"/>
      <c r="HZI17" s="123"/>
      <c r="HZJ17" s="123"/>
      <c r="HZK17" s="123"/>
      <c r="HZL17" s="123"/>
      <c r="HZM17" s="123"/>
      <c r="HZN17" s="123"/>
      <c r="HZO17" s="123"/>
      <c r="HZP17" s="123"/>
      <c r="HZQ17" s="123"/>
      <c r="HZR17" s="123"/>
      <c r="HZS17" s="123"/>
      <c r="HZT17" s="123"/>
      <c r="HZU17" s="123"/>
      <c r="HZV17" s="123"/>
      <c r="HZW17" s="123"/>
      <c r="HZX17" s="123"/>
      <c r="HZY17" s="123"/>
      <c r="HZZ17" s="123"/>
      <c r="IAA17" s="123"/>
      <c r="IAB17" s="123"/>
      <c r="IAC17" s="123"/>
      <c r="IAD17" s="123"/>
      <c r="IAE17" s="123"/>
      <c r="IAF17" s="123"/>
      <c r="IAG17" s="123"/>
      <c r="IAH17" s="123"/>
      <c r="IAI17" s="123"/>
      <c r="IAJ17" s="123"/>
      <c r="IAK17" s="123"/>
      <c r="IAL17" s="123"/>
      <c r="IAM17" s="123"/>
      <c r="IAN17" s="123"/>
      <c r="IAO17" s="123"/>
      <c r="IAP17" s="123"/>
      <c r="IAQ17" s="123"/>
      <c r="IAR17" s="123"/>
      <c r="IAS17" s="123"/>
      <c r="IAT17" s="123"/>
      <c r="IAU17" s="123"/>
      <c r="IAV17" s="123"/>
      <c r="IAW17" s="123"/>
      <c r="IAX17" s="123"/>
      <c r="IAY17" s="123"/>
      <c r="IAZ17" s="123"/>
      <c r="IBA17" s="123"/>
      <c r="IBB17" s="123"/>
      <c r="IBC17" s="123"/>
      <c r="IBD17" s="123"/>
      <c r="IBE17" s="123"/>
      <c r="IBF17" s="123"/>
      <c r="IBG17" s="123"/>
      <c r="IBH17" s="123"/>
      <c r="IBI17" s="123"/>
      <c r="IBJ17" s="123"/>
      <c r="IBK17" s="123"/>
      <c r="IBL17" s="123"/>
      <c r="IBM17" s="123"/>
      <c r="IBN17" s="123"/>
      <c r="IBO17" s="123"/>
      <c r="IBP17" s="123"/>
      <c r="IBQ17" s="123"/>
      <c r="IBR17" s="123"/>
      <c r="IBS17" s="123"/>
      <c r="IBT17" s="123"/>
      <c r="IBU17" s="123"/>
      <c r="IBV17" s="123"/>
      <c r="IBW17" s="123"/>
      <c r="IBX17" s="123"/>
      <c r="IBY17" s="123"/>
      <c r="IBZ17" s="123"/>
      <c r="ICA17" s="123"/>
      <c r="ICB17" s="123"/>
      <c r="ICC17" s="123"/>
      <c r="ICD17" s="123"/>
      <c r="ICE17" s="123"/>
      <c r="ICF17" s="123"/>
      <c r="ICG17" s="123"/>
      <c r="ICH17" s="123"/>
      <c r="ICI17" s="123"/>
      <c r="ICJ17" s="123"/>
      <c r="ICK17" s="123"/>
      <c r="ICL17" s="123"/>
      <c r="ICM17" s="123"/>
      <c r="ICN17" s="123"/>
      <c r="ICO17" s="123"/>
      <c r="ICP17" s="123"/>
      <c r="ICQ17" s="123"/>
      <c r="ICR17" s="123"/>
      <c r="ICS17" s="123"/>
      <c r="ICT17" s="123"/>
      <c r="ICU17" s="123"/>
      <c r="ICV17" s="123"/>
      <c r="ICW17" s="123"/>
      <c r="ICX17" s="123"/>
      <c r="ICY17" s="123"/>
      <c r="ICZ17" s="123"/>
      <c r="IDA17" s="123"/>
      <c r="IDB17" s="123"/>
      <c r="IDC17" s="123"/>
      <c r="IDD17" s="123"/>
      <c r="IDE17" s="123"/>
      <c r="IDF17" s="123"/>
      <c r="IDG17" s="123"/>
      <c r="IDH17" s="123"/>
      <c r="IDI17" s="123"/>
      <c r="IDJ17" s="123"/>
      <c r="IDK17" s="123"/>
      <c r="IDL17" s="123"/>
      <c r="IDM17" s="123"/>
      <c r="IDN17" s="123"/>
      <c r="IDO17" s="123"/>
      <c r="IDP17" s="123"/>
      <c r="IDQ17" s="123"/>
      <c r="IDR17" s="123"/>
      <c r="IDS17" s="123"/>
      <c r="IDT17" s="123"/>
      <c r="IDU17" s="123"/>
      <c r="IDV17" s="123"/>
      <c r="IDW17" s="123"/>
      <c r="IDX17" s="123"/>
      <c r="IDY17" s="123"/>
      <c r="IDZ17" s="123"/>
      <c r="IEA17" s="123"/>
      <c r="IEB17" s="123"/>
      <c r="IEC17" s="123"/>
      <c r="IED17" s="123"/>
      <c r="IEE17" s="123"/>
      <c r="IEF17" s="123"/>
      <c r="IEG17" s="123"/>
      <c r="IEH17" s="123"/>
      <c r="IEI17" s="123"/>
      <c r="IEJ17" s="123"/>
      <c r="IEK17" s="123"/>
      <c r="IEL17" s="123"/>
      <c r="IEM17" s="123"/>
      <c r="IEN17" s="123"/>
      <c r="IEO17" s="123"/>
      <c r="IEP17" s="123"/>
      <c r="IEQ17" s="123"/>
      <c r="IER17" s="123"/>
      <c r="IES17" s="123"/>
      <c r="IET17" s="123"/>
      <c r="IEU17" s="123"/>
      <c r="IEV17" s="123"/>
      <c r="IEW17" s="123"/>
      <c r="IEX17" s="123"/>
      <c r="IEY17" s="123"/>
      <c r="IEZ17" s="123"/>
      <c r="IFA17" s="123"/>
      <c r="IFB17" s="123"/>
      <c r="IFC17" s="123"/>
      <c r="IFD17" s="123"/>
      <c r="IFE17" s="123"/>
      <c r="IFF17" s="123"/>
      <c r="IFG17" s="123"/>
      <c r="IFH17" s="123"/>
      <c r="IFI17" s="123"/>
      <c r="IFJ17" s="123"/>
      <c r="IFK17" s="123"/>
      <c r="IFL17" s="123"/>
      <c r="IFM17" s="123"/>
      <c r="IFN17" s="123"/>
      <c r="IFO17" s="123"/>
      <c r="IFP17" s="123"/>
      <c r="IFQ17" s="123"/>
      <c r="IFR17" s="123"/>
      <c r="IFS17" s="123"/>
      <c r="IFT17" s="123"/>
      <c r="IFU17" s="123"/>
      <c r="IFV17" s="123"/>
      <c r="IFW17" s="123"/>
      <c r="IFX17" s="123"/>
      <c r="IFY17" s="123"/>
      <c r="IFZ17" s="123"/>
      <c r="IGA17" s="123"/>
      <c r="IGB17" s="123"/>
      <c r="IGC17" s="123"/>
      <c r="IGD17" s="123"/>
      <c r="IGE17" s="123"/>
      <c r="IGF17" s="123"/>
      <c r="IGG17" s="123"/>
      <c r="IGH17" s="123"/>
      <c r="IGI17" s="123"/>
      <c r="IGJ17" s="123"/>
      <c r="IGK17" s="123"/>
      <c r="IGL17" s="123"/>
      <c r="IGM17" s="123"/>
      <c r="IGN17" s="123"/>
      <c r="IGO17" s="123"/>
      <c r="IGP17" s="123"/>
      <c r="IGQ17" s="123"/>
      <c r="IGR17" s="123"/>
      <c r="IGS17" s="123"/>
      <c r="IGT17" s="123"/>
      <c r="IGU17" s="123"/>
      <c r="IGV17" s="123"/>
      <c r="IGW17" s="123"/>
      <c r="IGX17" s="123"/>
      <c r="IGY17" s="123"/>
      <c r="IGZ17" s="123"/>
      <c r="IHA17" s="123"/>
      <c r="IHB17" s="123"/>
      <c r="IHC17" s="123"/>
      <c r="IHD17" s="123"/>
      <c r="IHE17" s="123"/>
      <c r="IHF17" s="123"/>
      <c r="IHG17" s="123"/>
      <c r="IHH17" s="123"/>
      <c r="IHI17" s="123"/>
      <c r="IHJ17" s="123"/>
      <c r="IHK17" s="123"/>
      <c r="IHL17" s="123"/>
      <c r="IHM17" s="123"/>
      <c r="IHN17" s="123"/>
      <c r="IHO17" s="123"/>
      <c r="IHP17" s="123"/>
      <c r="IHQ17" s="123"/>
      <c r="IHR17" s="123"/>
      <c r="IHS17" s="123"/>
      <c r="IHT17" s="123"/>
      <c r="IHU17" s="123"/>
      <c r="IHV17" s="123"/>
      <c r="IHW17" s="123"/>
      <c r="IHX17" s="123"/>
      <c r="IHY17" s="123"/>
      <c r="IHZ17" s="123"/>
      <c r="IIA17" s="123"/>
      <c r="IIB17" s="123"/>
      <c r="IIC17" s="123"/>
      <c r="IID17" s="123"/>
      <c r="IIE17" s="123"/>
      <c r="IIF17" s="123"/>
      <c r="IIG17" s="123"/>
      <c r="IIH17" s="123"/>
      <c r="III17" s="123"/>
      <c r="IIJ17" s="123"/>
      <c r="IIK17" s="123"/>
      <c r="IIL17" s="123"/>
      <c r="IIM17" s="123"/>
      <c r="IIN17" s="123"/>
      <c r="IIO17" s="123"/>
      <c r="IIP17" s="123"/>
      <c r="IIQ17" s="123"/>
      <c r="IIR17" s="123"/>
      <c r="IIS17" s="123"/>
      <c r="IIT17" s="123"/>
      <c r="IIU17" s="123"/>
      <c r="IIV17" s="123"/>
      <c r="IIW17" s="123"/>
      <c r="IIX17" s="123"/>
      <c r="IIY17" s="123"/>
      <c r="IIZ17" s="123"/>
      <c r="IJA17" s="123"/>
      <c r="IJB17" s="123"/>
      <c r="IJC17" s="123"/>
      <c r="IJD17" s="123"/>
      <c r="IJE17" s="123"/>
      <c r="IJF17" s="123"/>
      <c r="IJG17" s="123"/>
      <c r="IJH17" s="123"/>
      <c r="IJI17" s="123"/>
      <c r="IJJ17" s="123"/>
      <c r="IJK17" s="123"/>
      <c r="IJL17" s="123"/>
      <c r="IJM17" s="123"/>
      <c r="IJN17" s="123"/>
      <c r="IJO17" s="123"/>
      <c r="IJP17" s="123"/>
      <c r="IJQ17" s="123"/>
      <c r="IJR17" s="123"/>
      <c r="IJS17" s="123"/>
      <c r="IJT17" s="123"/>
      <c r="IJU17" s="123"/>
      <c r="IJV17" s="123"/>
      <c r="IJW17" s="123"/>
      <c r="IJX17" s="123"/>
      <c r="IJY17" s="123"/>
      <c r="IJZ17" s="123"/>
      <c r="IKA17" s="123"/>
      <c r="IKB17" s="123"/>
      <c r="IKC17" s="123"/>
      <c r="IKD17" s="123"/>
      <c r="IKE17" s="123"/>
      <c r="IKF17" s="123"/>
      <c r="IKG17" s="123"/>
      <c r="IKH17" s="123"/>
      <c r="IKI17" s="123"/>
      <c r="IKJ17" s="123"/>
      <c r="IKK17" s="123"/>
      <c r="IKL17" s="123"/>
      <c r="IKM17" s="123"/>
      <c r="IKN17" s="123"/>
      <c r="IKO17" s="123"/>
      <c r="IKP17" s="123"/>
      <c r="IKQ17" s="123"/>
      <c r="IKR17" s="123"/>
      <c r="IKS17" s="123"/>
      <c r="IKT17" s="123"/>
      <c r="IKU17" s="123"/>
      <c r="IKV17" s="123"/>
      <c r="IKW17" s="123"/>
      <c r="IKX17" s="123"/>
      <c r="IKY17" s="123"/>
      <c r="IKZ17" s="123"/>
      <c r="ILA17" s="123"/>
      <c r="ILB17" s="123"/>
      <c r="ILC17" s="123"/>
      <c r="ILD17" s="123"/>
      <c r="ILE17" s="123"/>
      <c r="ILF17" s="123"/>
      <c r="ILG17" s="123"/>
      <c r="ILH17" s="123"/>
      <c r="ILI17" s="123"/>
      <c r="ILJ17" s="123"/>
      <c r="ILK17" s="123"/>
      <c r="ILL17" s="123"/>
      <c r="ILM17" s="123"/>
      <c r="ILN17" s="123"/>
      <c r="ILO17" s="123"/>
      <c r="ILP17" s="123"/>
      <c r="ILQ17" s="123"/>
      <c r="ILR17" s="123"/>
      <c r="ILS17" s="123"/>
      <c r="ILT17" s="123"/>
      <c r="ILU17" s="123"/>
      <c r="ILV17" s="123"/>
      <c r="ILW17" s="123"/>
      <c r="ILX17" s="123"/>
      <c r="ILY17" s="123"/>
      <c r="ILZ17" s="123"/>
      <c r="IMA17" s="123"/>
      <c r="IMB17" s="123"/>
      <c r="IMC17" s="123"/>
      <c r="IMD17" s="123"/>
      <c r="IME17" s="123"/>
      <c r="IMF17" s="123"/>
      <c r="IMG17" s="123"/>
      <c r="IMH17" s="123"/>
      <c r="IMI17" s="123"/>
      <c r="IMJ17" s="123"/>
      <c r="IMK17" s="123"/>
      <c r="IML17" s="123"/>
      <c r="IMM17" s="123"/>
      <c r="IMN17" s="123"/>
      <c r="IMO17" s="123"/>
      <c r="IMP17" s="123"/>
      <c r="IMQ17" s="123"/>
      <c r="IMR17" s="123"/>
      <c r="IMS17" s="123"/>
      <c r="IMT17" s="123"/>
      <c r="IMU17" s="123"/>
      <c r="IMV17" s="123"/>
      <c r="IMW17" s="123"/>
      <c r="IMX17" s="123"/>
      <c r="IMY17" s="123"/>
      <c r="IMZ17" s="123"/>
      <c r="INA17" s="123"/>
      <c r="INB17" s="123"/>
      <c r="INC17" s="123"/>
      <c r="IND17" s="123"/>
      <c r="INE17" s="123"/>
      <c r="INF17" s="123"/>
      <c r="ING17" s="123"/>
      <c r="INH17" s="123"/>
      <c r="INI17" s="123"/>
      <c r="INJ17" s="123"/>
      <c r="INK17" s="123"/>
      <c r="INL17" s="123"/>
      <c r="INM17" s="123"/>
      <c r="INN17" s="123"/>
      <c r="INO17" s="123"/>
      <c r="INP17" s="123"/>
      <c r="INQ17" s="123"/>
      <c r="INR17" s="123"/>
      <c r="INS17" s="123"/>
      <c r="INT17" s="123"/>
      <c r="INU17" s="123"/>
      <c r="INV17" s="123"/>
      <c r="INW17" s="123"/>
      <c r="INX17" s="123"/>
      <c r="INY17" s="123"/>
      <c r="INZ17" s="123"/>
      <c r="IOA17" s="123"/>
      <c r="IOB17" s="123"/>
      <c r="IOC17" s="123"/>
      <c r="IOD17" s="123"/>
      <c r="IOE17" s="123"/>
      <c r="IOF17" s="123"/>
      <c r="IOG17" s="123"/>
      <c r="IOH17" s="123"/>
      <c r="IOI17" s="123"/>
      <c r="IOJ17" s="123"/>
      <c r="IOK17" s="123"/>
      <c r="IOL17" s="123"/>
      <c r="IOM17" s="123"/>
      <c r="ION17" s="123"/>
      <c r="IOO17" s="123"/>
      <c r="IOP17" s="123"/>
      <c r="IOQ17" s="123"/>
      <c r="IOR17" s="123"/>
      <c r="IOS17" s="123"/>
      <c r="IOT17" s="123"/>
      <c r="IOU17" s="123"/>
      <c r="IOV17" s="123"/>
      <c r="IOW17" s="123"/>
      <c r="IOX17" s="123"/>
      <c r="IOY17" s="123"/>
      <c r="IOZ17" s="123"/>
      <c r="IPA17" s="123"/>
      <c r="IPB17" s="123"/>
      <c r="IPC17" s="123"/>
      <c r="IPD17" s="123"/>
      <c r="IPE17" s="123"/>
      <c r="IPF17" s="123"/>
      <c r="IPG17" s="123"/>
      <c r="IPH17" s="123"/>
      <c r="IPI17" s="123"/>
      <c r="IPJ17" s="123"/>
      <c r="IPK17" s="123"/>
      <c r="IPL17" s="123"/>
      <c r="IPM17" s="123"/>
      <c r="IPN17" s="123"/>
      <c r="IPO17" s="123"/>
      <c r="IPP17" s="123"/>
      <c r="IPQ17" s="123"/>
      <c r="IPR17" s="123"/>
      <c r="IPS17" s="123"/>
      <c r="IPT17" s="123"/>
      <c r="IPU17" s="123"/>
      <c r="IPV17" s="123"/>
      <c r="IPW17" s="123"/>
      <c r="IPX17" s="123"/>
      <c r="IPY17" s="123"/>
      <c r="IPZ17" s="123"/>
      <c r="IQA17" s="123"/>
      <c r="IQB17" s="123"/>
      <c r="IQC17" s="123"/>
      <c r="IQD17" s="123"/>
      <c r="IQE17" s="123"/>
      <c r="IQF17" s="123"/>
      <c r="IQG17" s="123"/>
      <c r="IQH17" s="123"/>
      <c r="IQI17" s="123"/>
      <c r="IQJ17" s="123"/>
      <c r="IQK17" s="123"/>
      <c r="IQL17" s="123"/>
      <c r="IQM17" s="123"/>
      <c r="IQN17" s="123"/>
      <c r="IQO17" s="123"/>
      <c r="IQP17" s="123"/>
      <c r="IQQ17" s="123"/>
      <c r="IQR17" s="123"/>
      <c r="IQS17" s="123"/>
      <c r="IQT17" s="123"/>
      <c r="IQU17" s="123"/>
      <c r="IQV17" s="123"/>
      <c r="IQW17" s="123"/>
      <c r="IQX17" s="123"/>
      <c r="IQY17" s="123"/>
      <c r="IQZ17" s="123"/>
      <c r="IRA17" s="123"/>
      <c r="IRB17" s="123"/>
      <c r="IRC17" s="123"/>
      <c r="IRD17" s="123"/>
      <c r="IRE17" s="123"/>
      <c r="IRF17" s="123"/>
      <c r="IRG17" s="123"/>
      <c r="IRH17" s="123"/>
      <c r="IRI17" s="123"/>
      <c r="IRJ17" s="123"/>
      <c r="IRK17" s="123"/>
      <c r="IRL17" s="123"/>
      <c r="IRM17" s="123"/>
      <c r="IRN17" s="123"/>
      <c r="IRO17" s="123"/>
      <c r="IRP17" s="123"/>
      <c r="IRQ17" s="123"/>
      <c r="IRR17" s="123"/>
      <c r="IRS17" s="123"/>
      <c r="IRT17" s="123"/>
      <c r="IRU17" s="123"/>
      <c r="IRV17" s="123"/>
      <c r="IRW17" s="123"/>
      <c r="IRX17" s="123"/>
      <c r="IRY17" s="123"/>
      <c r="IRZ17" s="123"/>
      <c r="ISA17" s="123"/>
      <c r="ISB17" s="123"/>
      <c r="ISC17" s="123"/>
      <c r="ISD17" s="123"/>
      <c r="ISE17" s="123"/>
      <c r="ISF17" s="123"/>
      <c r="ISG17" s="123"/>
      <c r="ISH17" s="123"/>
      <c r="ISI17" s="123"/>
      <c r="ISJ17" s="123"/>
      <c r="ISK17" s="123"/>
      <c r="ISL17" s="123"/>
      <c r="ISM17" s="123"/>
      <c r="ISN17" s="123"/>
      <c r="ISO17" s="123"/>
      <c r="ISP17" s="123"/>
      <c r="ISQ17" s="123"/>
      <c r="ISR17" s="123"/>
      <c r="ISS17" s="123"/>
      <c r="IST17" s="123"/>
      <c r="ISU17" s="123"/>
      <c r="ISV17" s="123"/>
      <c r="ISW17" s="123"/>
      <c r="ISX17" s="123"/>
      <c r="ISY17" s="123"/>
      <c r="ISZ17" s="123"/>
      <c r="ITA17" s="123"/>
      <c r="ITB17" s="123"/>
      <c r="ITC17" s="123"/>
      <c r="ITD17" s="123"/>
      <c r="ITE17" s="123"/>
      <c r="ITF17" s="123"/>
      <c r="ITG17" s="123"/>
      <c r="ITH17" s="123"/>
      <c r="ITI17" s="123"/>
      <c r="ITJ17" s="123"/>
      <c r="ITK17" s="123"/>
      <c r="ITL17" s="123"/>
      <c r="ITM17" s="123"/>
      <c r="ITN17" s="123"/>
      <c r="ITO17" s="123"/>
      <c r="ITP17" s="123"/>
      <c r="ITQ17" s="123"/>
      <c r="ITR17" s="123"/>
      <c r="ITS17" s="123"/>
      <c r="ITT17" s="123"/>
      <c r="ITU17" s="123"/>
      <c r="ITV17" s="123"/>
      <c r="ITW17" s="123"/>
      <c r="ITX17" s="123"/>
      <c r="ITY17" s="123"/>
      <c r="ITZ17" s="123"/>
      <c r="IUA17" s="123"/>
      <c r="IUB17" s="123"/>
      <c r="IUC17" s="123"/>
      <c r="IUD17" s="123"/>
      <c r="IUE17" s="123"/>
      <c r="IUF17" s="123"/>
      <c r="IUG17" s="123"/>
      <c r="IUH17" s="123"/>
      <c r="IUI17" s="123"/>
      <c r="IUJ17" s="123"/>
      <c r="IUK17" s="123"/>
      <c r="IUL17" s="123"/>
      <c r="IUM17" s="123"/>
      <c r="IUN17" s="123"/>
      <c r="IUO17" s="123"/>
      <c r="IUP17" s="123"/>
      <c r="IUQ17" s="123"/>
      <c r="IUR17" s="123"/>
      <c r="IUS17" s="123"/>
      <c r="IUT17" s="123"/>
      <c r="IUU17" s="123"/>
      <c r="IUV17" s="123"/>
      <c r="IUW17" s="123"/>
      <c r="IUX17" s="123"/>
      <c r="IUY17" s="123"/>
      <c r="IUZ17" s="123"/>
      <c r="IVA17" s="123"/>
      <c r="IVB17" s="123"/>
      <c r="IVC17" s="123"/>
      <c r="IVD17" s="123"/>
      <c r="IVE17" s="123"/>
      <c r="IVF17" s="123"/>
      <c r="IVG17" s="123"/>
      <c r="IVH17" s="123"/>
      <c r="IVI17" s="123"/>
      <c r="IVJ17" s="123"/>
      <c r="IVK17" s="123"/>
      <c r="IVL17" s="123"/>
      <c r="IVM17" s="123"/>
      <c r="IVN17" s="123"/>
      <c r="IVO17" s="123"/>
      <c r="IVP17" s="123"/>
      <c r="IVQ17" s="123"/>
      <c r="IVR17" s="123"/>
      <c r="IVS17" s="123"/>
      <c r="IVT17" s="123"/>
      <c r="IVU17" s="123"/>
      <c r="IVV17" s="123"/>
      <c r="IVW17" s="123"/>
      <c r="IVX17" s="123"/>
      <c r="IVY17" s="123"/>
      <c r="IVZ17" s="123"/>
      <c r="IWA17" s="123"/>
      <c r="IWB17" s="123"/>
      <c r="IWC17" s="123"/>
      <c r="IWD17" s="123"/>
      <c r="IWE17" s="123"/>
      <c r="IWF17" s="123"/>
      <c r="IWG17" s="123"/>
      <c r="IWH17" s="123"/>
      <c r="IWI17" s="123"/>
      <c r="IWJ17" s="123"/>
      <c r="IWK17" s="123"/>
      <c r="IWL17" s="123"/>
      <c r="IWM17" s="123"/>
      <c r="IWN17" s="123"/>
      <c r="IWO17" s="123"/>
      <c r="IWP17" s="123"/>
      <c r="IWQ17" s="123"/>
      <c r="IWR17" s="123"/>
      <c r="IWS17" s="123"/>
      <c r="IWT17" s="123"/>
      <c r="IWU17" s="123"/>
      <c r="IWV17" s="123"/>
      <c r="IWW17" s="123"/>
      <c r="IWX17" s="123"/>
      <c r="IWY17" s="123"/>
      <c r="IWZ17" s="123"/>
      <c r="IXA17" s="123"/>
      <c r="IXB17" s="123"/>
      <c r="IXC17" s="123"/>
      <c r="IXD17" s="123"/>
      <c r="IXE17" s="123"/>
      <c r="IXF17" s="123"/>
      <c r="IXG17" s="123"/>
      <c r="IXH17" s="123"/>
      <c r="IXI17" s="123"/>
      <c r="IXJ17" s="123"/>
      <c r="IXK17" s="123"/>
      <c r="IXL17" s="123"/>
      <c r="IXM17" s="123"/>
      <c r="IXN17" s="123"/>
      <c r="IXO17" s="123"/>
      <c r="IXP17" s="123"/>
      <c r="IXQ17" s="123"/>
      <c r="IXR17" s="123"/>
      <c r="IXS17" s="123"/>
      <c r="IXT17" s="123"/>
      <c r="IXU17" s="123"/>
      <c r="IXV17" s="123"/>
      <c r="IXW17" s="123"/>
      <c r="IXX17" s="123"/>
      <c r="IXY17" s="123"/>
      <c r="IXZ17" s="123"/>
      <c r="IYA17" s="123"/>
      <c r="IYB17" s="123"/>
      <c r="IYC17" s="123"/>
      <c r="IYD17" s="123"/>
      <c r="IYE17" s="123"/>
      <c r="IYF17" s="123"/>
      <c r="IYG17" s="123"/>
      <c r="IYH17" s="123"/>
      <c r="IYI17" s="123"/>
      <c r="IYJ17" s="123"/>
      <c r="IYK17" s="123"/>
      <c r="IYL17" s="123"/>
      <c r="IYM17" s="123"/>
      <c r="IYN17" s="123"/>
      <c r="IYO17" s="123"/>
      <c r="IYP17" s="123"/>
      <c r="IYQ17" s="123"/>
      <c r="IYR17" s="123"/>
      <c r="IYS17" s="123"/>
      <c r="IYT17" s="123"/>
      <c r="IYU17" s="123"/>
      <c r="IYV17" s="123"/>
      <c r="IYW17" s="123"/>
      <c r="IYX17" s="123"/>
      <c r="IYY17" s="123"/>
      <c r="IYZ17" s="123"/>
      <c r="IZA17" s="123"/>
      <c r="IZB17" s="123"/>
      <c r="IZC17" s="123"/>
      <c r="IZD17" s="123"/>
      <c r="IZE17" s="123"/>
      <c r="IZF17" s="123"/>
      <c r="IZG17" s="123"/>
      <c r="IZH17" s="123"/>
      <c r="IZI17" s="123"/>
      <c r="IZJ17" s="123"/>
      <c r="IZK17" s="123"/>
      <c r="IZL17" s="123"/>
      <c r="IZM17" s="123"/>
      <c r="IZN17" s="123"/>
      <c r="IZO17" s="123"/>
      <c r="IZP17" s="123"/>
      <c r="IZQ17" s="123"/>
      <c r="IZR17" s="123"/>
      <c r="IZS17" s="123"/>
      <c r="IZT17" s="123"/>
      <c r="IZU17" s="123"/>
      <c r="IZV17" s="123"/>
      <c r="IZW17" s="123"/>
      <c r="IZX17" s="123"/>
      <c r="IZY17" s="123"/>
      <c r="IZZ17" s="123"/>
      <c r="JAA17" s="123"/>
      <c r="JAB17" s="123"/>
      <c r="JAC17" s="123"/>
      <c r="JAD17" s="123"/>
      <c r="JAE17" s="123"/>
      <c r="JAF17" s="123"/>
      <c r="JAG17" s="123"/>
      <c r="JAH17" s="123"/>
      <c r="JAI17" s="123"/>
      <c r="JAJ17" s="123"/>
      <c r="JAK17" s="123"/>
      <c r="JAL17" s="123"/>
      <c r="JAM17" s="123"/>
      <c r="JAN17" s="123"/>
      <c r="JAO17" s="123"/>
      <c r="JAP17" s="123"/>
      <c r="JAQ17" s="123"/>
      <c r="JAR17" s="123"/>
      <c r="JAS17" s="123"/>
      <c r="JAT17" s="123"/>
      <c r="JAU17" s="123"/>
      <c r="JAV17" s="123"/>
      <c r="JAW17" s="123"/>
      <c r="JAX17" s="123"/>
      <c r="JAY17" s="123"/>
      <c r="JAZ17" s="123"/>
      <c r="JBA17" s="123"/>
      <c r="JBB17" s="123"/>
      <c r="JBC17" s="123"/>
      <c r="JBD17" s="123"/>
      <c r="JBE17" s="123"/>
      <c r="JBF17" s="123"/>
      <c r="JBG17" s="123"/>
      <c r="JBH17" s="123"/>
      <c r="JBI17" s="123"/>
      <c r="JBJ17" s="123"/>
      <c r="JBK17" s="123"/>
      <c r="JBL17" s="123"/>
      <c r="JBM17" s="123"/>
      <c r="JBN17" s="123"/>
      <c r="JBO17" s="123"/>
      <c r="JBP17" s="123"/>
      <c r="JBQ17" s="123"/>
      <c r="JBR17" s="123"/>
      <c r="JBS17" s="123"/>
      <c r="JBT17" s="123"/>
      <c r="JBU17" s="123"/>
      <c r="JBV17" s="123"/>
      <c r="JBW17" s="123"/>
      <c r="JBX17" s="123"/>
      <c r="JBY17" s="123"/>
      <c r="JBZ17" s="123"/>
      <c r="JCA17" s="123"/>
      <c r="JCB17" s="123"/>
      <c r="JCC17" s="123"/>
      <c r="JCD17" s="123"/>
      <c r="JCE17" s="123"/>
      <c r="JCF17" s="123"/>
      <c r="JCG17" s="123"/>
      <c r="JCH17" s="123"/>
      <c r="JCI17" s="123"/>
      <c r="JCJ17" s="123"/>
      <c r="JCK17" s="123"/>
      <c r="JCL17" s="123"/>
      <c r="JCM17" s="123"/>
      <c r="JCN17" s="123"/>
      <c r="JCO17" s="123"/>
      <c r="JCP17" s="123"/>
      <c r="JCQ17" s="123"/>
      <c r="JCR17" s="123"/>
      <c r="JCS17" s="123"/>
      <c r="JCT17" s="123"/>
      <c r="JCU17" s="123"/>
      <c r="JCV17" s="123"/>
      <c r="JCW17" s="123"/>
      <c r="JCX17" s="123"/>
      <c r="JCY17" s="123"/>
      <c r="JCZ17" s="123"/>
      <c r="JDA17" s="123"/>
      <c r="JDB17" s="123"/>
      <c r="JDC17" s="123"/>
      <c r="JDD17" s="123"/>
      <c r="JDE17" s="123"/>
      <c r="JDF17" s="123"/>
      <c r="JDG17" s="123"/>
      <c r="JDH17" s="123"/>
      <c r="JDI17" s="123"/>
      <c r="JDJ17" s="123"/>
      <c r="JDK17" s="123"/>
      <c r="JDL17" s="123"/>
      <c r="JDM17" s="123"/>
      <c r="JDN17" s="123"/>
      <c r="JDO17" s="123"/>
      <c r="JDP17" s="123"/>
      <c r="JDQ17" s="123"/>
      <c r="JDR17" s="123"/>
      <c r="JDS17" s="123"/>
      <c r="JDT17" s="123"/>
      <c r="JDU17" s="123"/>
      <c r="JDV17" s="123"/>
      <c r="JDW17" s="123"/>
      <c r="JDX17" s="123"/>
      <c r="JDY17" s="123"/>
      <c r="JDZ17" s="123"/>
      <c r="JEA17" s="123"/>
      <c r="JEB17" s="123"/>
      <c r="JEC17" s="123"/>
      <c r="JED17" s="123"/>
      <c r="JEE17" s="123"/>
      <c r="JEF17" s="123"/>
      <c r="JEG17" s="123"/>
      <c r="JEH17" s="123"/>
      <c r="JEI17" s="123"/>
      <c r="JEJ17" s="123"/>
      <c r="JEK17" s="123"/>
      <c r="JEL17" s="123"/>
      <c r="JEM17" s="123"/>
      <c r="JEN17" s="123"/>
      <c r="JEO17" s="123"/>
      <c r="JEP17" s="123"/>
      <c r="JEQ17" s="123"/>
      <c r="JER17" s="123"/>
      <c r="JES17" s="123"/>
      <c r="JET17" s="123"/>
      <c r="JEU17" s="123"/>
      <c r="JEV17" s="123"/>
      <c r="JEW17" s="123"/>
      <c r="JEX17" s="123"/>
      <c r="JEY17" s="123"/>
      <c r="JEZ17" s="123"/>
      <c r="JFA17" s="123"/>
      <c r="JFB17" s="123"/>
      <c r="JFC17" s="123"/>
      <c r="JFD17" s="123"/>
      <c r="JFE17" s="123"/>
      <c r="JFF17" s="123"/>
      <c r="JFG17" s="123"/>
      <c r="JFH17" s="123"/>
      <c r="JFI17" s="123"/>
      <c r="JFJ17" s="123"/>
      <c r="JFK17" s="123"/>
      <c r="JFL17" s="123"/>
      <c r="JFM17" s="123"/>
      <c r="JFN17" s="123"/>
      <c r="JFO17" s="123"/>
      <c r="JFP17" s="123"/>
      <c r="JFQ17" s="123"/>
      <c r="JFR17" s="123"/>
      <c r="JFS17" s="123"/>
      <c r="JFT17" s="123"/>
      <c r="JFU17" s="123"/>
      <c r="JFV17" s="123"/>
      <c r="JFW17" s="123"/>
      <c r="JFX17" s="123"/>
      <c r="JFY17" s="123"/>
      <c r="JFZ17" s="123"/>
      <c r="JGA17" s="123"/>
      <c r="JGB17" s="123"/>
      <c r="JGC17" s="123"/>
      <c r="JGD17" s="123"/>
      <c r="JGE17" s="123"/>
      <c r="JGF17" s="123"/>
      <c r="JGG17" s="123"/>
      <c r="JGH17" s="123"/>
      <c r="JGI17" s="123"/>
      <c r="JGJ17" s="123"/>
      <c r="JGK17" s="123"/>
      <c r="JGL17" s="123"/>
      <c r="JGM17" s="123"/>
      <c r="JGN17" s="123"/>
      <c r="JGO17" s="123"/>
      <c r="JGP17" s="123"/>
      <c r="JGQ17" s="123"/>
      <c r="JGR17" s="123"/>
      <c r="JGS17" s="123"/>
      <c r="JGT17" s="123"/>
      <c r="JGU17" s="123"/>
      <c r="JGV17" s="123"/>
      <c r="JGW17" s="123"/>
      <c r="JGX17" s="123"/>
      <c r="JGY17" s="123"/>
      <c r="JGZ17" s="123"/>
      <c r="JHA17" s="123"/>
      <c r="JHB17" s="123"/>
      <c r="JHC17" s="123"/>
      <c r="JHD17" s="123"/>
      <c r="JHE17" s="123"/>
      <c r="JHF17" s="123"/>
      <c r="JHG17" s="123"/>
      <c r="JHH17" s="123"/>
      <c r="JHI17" s="123"/>
      <c r="JHJ17" s="123"/>
      <c r="JHK17" s="123"/>
      <c r="JHL17" s="123"/>
      <c r="JHM17" s="123"/>
      <c r="JHN17" s="123"/>
      <c r="JHO17" s="123"/>
      <c r="JHP17" s="123"/>
      <c r="JHQ17" s="123"/>
      <c r="JHR17" s="123"/>
      <c r="JHS17" s="123"/>
      <c r="JHT17" s="123"/>
      <c r="JHU17" s="123"/>
      <c r="JHV17" s="123"/>
      <c r="JHW17" s="123"/>
      <c r="JHX17" s="123"/>
      <c r="JHY17" s="123"/>
      <c r="JHZ17" s="123"/>
      <c r="JIA17" s="123"/>
      <c r="JIB17" s="123"/>
      <c r="JIC17" s="123"/>
      <c r="JID17" s="123"/>
      <c r="JIE17" s="123"/>
      <c r="JIF17" s="123"/>
      <c r="JIG17" s="123"/>
      <c r="JIH17" s="123"/>
      <c r="JII17" s="123"/>
      <c r="JIJ17" s="123"/>
      <c r="JIK17" s="123"/>
      <c r="JIL17" s="123"/>
      <c r="JIM17" s="123"/>
      <c r="JIN17" s="123"/>
      <c r="JIO17" s="123"/>
      <c r="JIP17" s="123"/>
      <c r="JIQ17" s="123"/>
      <c r="JIR17" s="123"/>
      <c r="JIS17" s="123"/>
      <c r="JIT17" s="123"/>
      <c r="JIU17" s="123"/>
      <c r="JIV17" s="123"/>
      <c r="JIW17" s="123"/>
      <c r="JIX17" s="123"/>
      <c r="JIY17" s="123"/>
      <c r="JIZ17" s="123"/>
      <c r="JJA17" s="123"/>
      <c r="JJB17" s="123"/>
      <c r="JJC17" s="123"/>
      <c r="JJD17" s="123"/>
      <c r="JJE17" s="123"/>
      <c r="JJF17" s="123"/>
      <c r="JJG17" s="123"/>
      <c r="JJH17" s="123"/>
      <c r="JJI17" s="123"/>
      <c r="JJJ17" s="123"/>
      <c r="JJK17" s="123"/>
      <c r="JJL17" s="123"/>
      <c r="JJM17" s="123"/>
      <c r="JJN17" s="123"/>
      <c r="JJO17" s="123"/>
      <c r="JJP17" s="123"/>
      <c r="JJQ17" s="123"/>
      <c r="JJR17" s="123"/>
      <c r="JJS17" s="123"/>
      <c r="JJT17" s="123"/>
      <c r="JJU17" s="123"/>
      <c r="JJV17" s="123"/>
      <c r="JJW17" s="123"/>
      <c r="JJX17" s="123"/>
      <c r="JJY17" s="123"/>
      <c r="JJZ17" s="123"/>
      <c r="JKA17" s="123"/>
      <c r="JKB17" s="123"/>
      <c r="JKC17" s="123"/>
      <c r="JKD17" s="123"/>
      <c r="JKE17" s="123"/>
      <c r="JKF17" s="123"/>
      <c r="JKG17" s="123"/>
      <c r="JKH17" s="123"/>
      <c r="JKI17" s="123"/>
      <c r="JKJ17" s="123"/>
      <c r="JKK17" s="123"/>
      <c r="JKL17" s="123"/>
      <c r="JKM17" s="123"/>
      <c r="JKN17" s="123"/>
      <c r="JKO17" s="123"/>
      <c r="JKP17" s="123"/>
      <c r="JKQ17" s="123"/>
      <c r="JKR17" s="123"/>
      <c r="JKS17" s="123"/>
      <c r="JKT17" s="123"/>
      <c r="JKU17" s="123"/>
      <c r="JKV17" s="123"/>
      <c r="JKW17" s="123"/>
      <c r="JKX17" s="123"/>
      <c r="JKY17" s="123"/>
      <c r="JKZ17" s="123"/>
      <c r="JLA17" s="123"/>
      <c r="JLB17" s="123"/>
      <c r="JLC17" s="123"/>
      <c r="JLD17" s="123"/>
      <c r="JLE17" s="123"/>
      <c r="JLF17" s="123"/>
      <c r="JLG17" s="123"/>
      <c r="JLH17" s="123"/>
      <c r="JLI17" s="123"/>
      <c r="JLJ17" s="123"/>
      <c r="JLK17" s="123"/>
      <c r="JLL17" s="123"/>
      <c r="JLM17" s="123"/>
      <c r="JLN17" s="123"/>
      <c r="JLO17" s="123"/>
      <c r="JLP17" s="123"/>
      <c r="JLQ17" s="123"/>
      <c r="JLR17" s="123"/>
      <c r="JLS17" s="123"/>
      <c r="JLT17" s="123"/>
      <c r="JLU17" s="123"/>
      <c r="JLV17" s="123"/>
      <c r="JLW17" s="123"/>
      <c r="JLX17" s="123"/>
      <c r="JLY17" s="123"/>
      <c r="JLZ17" s="123"/>
      <c r="JMA17" s="123"/>
      <c r="JMB17" s="123"/>
      <c r="JMC17" s="123"/>
      <c r="JMD17" s="123"/>
      <c r="JME17" s="123"/>
      <c r="JMF17" s="123"/>
      <c r="JMG17" s="123"/>
      <c r="JMH17" s="123"/>
      <c r="JMI17" s="123"/>
      <c r="JMJ17" s="123"/>
      <c r="JMK17" s="123"/>
      <c r="JML17" s="123"/>
      <c r="JMM17" s="123"/>
      <c r="JMN17" s="123"/>
      <c r="JMO17" s="123"/>
      <c r="JMP17" s="123"/>
      <c r="JMQ17" s="123"/>
      <c r="JMR17" s="123"/>
      <c r="JMS17" s="123"/>
      <c r="JMT17" s="123"/>
      <c r="JMU17" s="123"/>
      <c r="JMV17" s="123"/>
      <c r="JMW17" s="123"/>
      <c r="JMX17" s="123"/>
      <c r="JMY17" s="123"/>
      <c r="JMZ17" s="123"/>
      <c r="JNA17" s="123"/>
      <c r="JNB17" s="123"/>
      <c r="JNC17" s="123"/>
      <c r="JND17" s="123"/>
      <c r="JNE17" s="123"/>
      <c r="JNF17" s="123"/>
      <c r="JNG17" s="123"/>
      <c r="JNH17" s="123"/>
      <c r="JNI17" s="123"/>
      <c r="JNJ17" s="123"/>
      <c r="JNK17" s="123"/>
      <c r="JNL17" s="123"/>
      <c r="JNM17" s="123"/>
      <c r="JNN17" s="123"/>
      <c r="JNO17" s="123"/>
      <c r="JNP17" s="123"/>
      <c r="JNQ17" s="123"/>
      <c r="JNR17" s="123"/>
      <c r="JNS17" s="123"/>
      <c r="JNT17" s="123"/>
      <c r="JNU17" s="123"/>
      <c r="JNV17" s="123"/>
      <c r="JNW17" s="123"/>
      <c r="JNX17" s="123"/>
      <c r="JNY17" s="123"/>
      <c r="JNZ17" s="123"/>
      <c r="JOA17" s="123"/>
      <c r="JOB17" s="123"/>
      <c r="JOC17" s="123"/>
      <c r="JOD17" s="123"/>
      <c r="JOE17" s="123"/>
      <c r="JOF17" s="123"/>
      <c r="JOG17" s="123"/>
      <c r="JOH17" s="123"/>
      <c r="JOI17" s="123"/>
      <c r="JOJ17" s="123"/>
      <c r="JOK17" s="123"/>
      <c r="JOL17" s="123"/>
      <c r="JOM17" s="123"/>
      <c r="JON17" s="123"/>
      <c r="JOO17" s="123"/>
      <c r="JOP17" s="123"/>
      <c r="JOQ17" s="123"/>
      <c r="JOR17" s="123"/>
      <c r="JOS17" s="123"/>
      <c r="JOT17" s="123"/>
      <c r="JOU17" s="123"/>
      <c r="JOV17" s="123"/>
      <c r="JOW17" s="123"/>
      <c r="JOX17" s="123"/>
      <c r="JOY17" s="123"/>
      <c r="JOZ17" s="123"/>
      <c r="JPA17" s="123"/>
      <c r="JPB17" s="123"/>
      <c r="JPC17" s="123"/>
      <c r="JPD17" s="123"/>
      <c r="JPE17" s="123"/>
      <c r="JPF17" s="123"/>
      <c r="JPG17" s="123"/>
      <c r="JPH17" s="123"/>
      <c r="JPI17" s="123"/>
      <c r="JPJ17" s="123"/>
      <c r="JPK17" s="123"/>
      <c r="JPL17" s="123"/>
      <c r="JPM17" s="123"/>
      <c r="JPN17" s="123"/>
      <c r="JPO17" s="123"/>
      <c r="JPP17" s="123"/>
      <c r="JPQ17" s="123"/>
      <c r="JPR17" s="123"/>
      <c r="JPS17" s="123"/>
      <c r="JPT17" s="123"/>
      <c r="JPU17" s="123"/>
      <c r="JPV17" s="123"/>
      <c r="JPW17" s="123"/>
      <c r="JPX17" s="123"/>
      <c r="JPY17" s="123"/>
      <c r="JPZ17" s="123"/>
      <c r="JQA17" s="123"/>
      <c r="JQB17" s="123"/>
      <c r="JQC17" s="123"/>
      <c r="JQD17" s="123"/>
      <c r="JQE17" s="123"/>
      <c r="JQF17" s="123"/>
      <c r="JQG17" s="123"/>
      <c r="JQH17" s="123"/>
      <c r="JQI17" s="123"/>
      <c r="JQJ17" s="123"/>
      <c r="JQK17" s="123"/>
      <c r="JQL17" s="123"/>
      <c r="JQM17" s="123"/>
      <c r="JQN17" s="123"/>
      <c r="JQO17" s="123"/>
      <c r="JQP17" s="123"/>
      <c r="JQQ17" s="123"/>
      <c r="JQR17" s="123"/>
      <c r="JQS17" s="123"/>
      <c r="JQT17" s="123"/>
      <c r="JQU17" s="123"/>
      <c r="JQV17" s="123"/>
      <c r="JQW17" s="123"/>
      <c r="JQX17" s="123"/>
      <c r="JQY17" s="123"/>
      <c r="JQZ17" s="123"/>
      <c r="JRA17" s="123"/>
      <c r="JRB17" s="123"/>
      <c r="JRC17" s="123"/>
      <c r="JRD17" s="123"/>
      <c r="JRE17" s="123"/>
      <c r="JRF17" s="123"/>
      <c r="JRG17" s="123"/>
      <c r="JRH17" s="123"/>
      <c r="JRI17" s="123"/>
      <c r="JRJ17" s="123"/>
      <c r="JRK17" s="123"/>
      <c r="JRL17" s="123"/>
      <c r="JRM17" s="123"/>
      <c r="JRN17" s="123"/>
      <c r="JRO17" s="123"/>
      <c r="JRP17" s="123"/>
      <c r="JRQ17" s="123"/>
      <c r="JRR17" s="123"/>
      <c r="JRS17" s="123"/>
      <c r="JRT17" s="123"/>
      <c r="JRU17" s="123"/>
      <c r="JRV17" s="123"/>
      <c r="JRW17" s="123"/>
      <c r="JRX17" s="123"/>
      <c r="JRY17" s="123"/>
      <c r="JRZ17" s="123"/>
      <c r="JSA17" s="123"/>
      <c r="JSB17" s="123"/>
      <c r="JSC17" s="123"/>
      <c r="JSD17" s="123"/>
      <c r="JSE17" s="123"/>
      <c r="JSF17" s="123"/>
      <c r="JSG17" s="123"/>
      <c r="JSH17" s="123"/>
      <c r="JSI17" s="123"/>
      <c r="JSJ17" s="123"/>
      <c r="JSK17" s="123"/>
      <c r="JSL17" s="123"/>
      <c r="JSM17" s="123"/>
      <c r="JSN17" s="123"/>
      <c r="JSO17" s="123"/>
      <c r="JSP17" s="123"/>
      <c r="JSQ17" s="123"/>
      <c r="JSR17" s="123"/>
      <c r="JSS17" s="123"/>
      <c r="JST17" s="123"/>
      <c r="JSU17" s="123"/>
      <c r="JSV17" s="123"/>
      <c r="JSW17" s="123"/>
      <c r="JSX17" s="123"/>
      <c r="JSY17" s="123"/>
      <c r="JSZ17" s="123"/>
      <c r="JTA17" s="123"/>
      <c r="JTB17" s="123"/>
      <c r="JTC17" s="123"/>
      <c r="JTD17" s="123"/>
      <c r="JTE17" s="123"/>
      <c r="JTF17" s="123"/>
      <c r="JTG17" s="123"/>
      <c r="JTH17" s="123"/>
      <c r="JTI17" s="123"/>
      <c r="JTJ17" s="123"/>
      <c r="JTK17" s="123"/>
      <c r="JTL17" s="123"/>
      <c r="JTM17" s="123"/>
      <c r="JTN17" s="123"/>
      <c r="JTO17" s="123"/>
      <c r="JTP17" s="123"/>
      <c r="JTQ17" s="123"/>
      <c r="JTR17" s="123"/>
      <c r="JTS17" s="123"/>
      <c r="JTT17" s="123"/>
      <c r="JTU17" s="123"/>
      <c r="JTV17" s="123"/>
      <c r="JTW17" s="123"/>
      <c r="JTX17" s="123"/>
      <c r="JTY17" s="123"/>
      <c r="JTZ17" s="123"/>
      <c r="JUA17" s="123"/>
      <c r="JUB17" s="123"/>
      <c r="JUC17" s="123"/>
      <c r="JUD17" s="123"/>
      <c r="JUE17" s="123"/>
      <c r="JUF17" s="123"/>
      <c r="JUG17" s="123"/>
      <c r="JUH17" s="123"/>
      <c r="JUI17" s="123"/>
      <c r="JUJ17" s="123"/>
      <c r="JUK17" s="123"/>
      <c r="JUL17" s="123"/>
      <c r="JUM17" s="123"/>
      <c r="JUN17" s="123"/>
      <c r="JUO17" s="123"/>
      <c r="JUP17" s="123"/>
      <c r="JUQ17" s="123"/>
      <c r="JUR17" s="123"/>
      <c r="JUS17" s="123"/>
      <c r="JUT17" s="123"/>
      <c r="JUU17" s="123"/>
      <c r="JUV17" s="123"/>
      <c r="JUW17" s="123"/>
      <c r="JUX17" s="123"/>
      <c r="JUY17" s="123"/>
      <c r="JUZ17" s="123"/>
      <c r="JVA17" s="123"/>
      <c r="JVB17" s="123"/>
      <c r="JVC17" s="123"/>
      <c r="JVD17" s="123"/>
      <c r="JVE17" s="123"/>
      <c r="JVF17" s="123"/>
      <c r="JVG17" s="123"/>
      <c r="JVH17" s="123"/>
      <c r="JVI17" s="123"/>
      <c r="JVJ17" s="123"/>
      <c r="JVK17" s="123"/>
      <c r="JVL17" s="123"/>
      <c r="JVM17" s="123"/>
      <c r="JVN17" s="123"/>
      <c r="JVO17" s="123"/>
      <c r="JVP17" s="123"/>
      <c r="JVQ17" s="123"/>
      <c r="JVR17" s="123"/>
      <c r="JVS17" s="123"/>
      <c r="JVT17" s="123"/>
      <c r="JVU17" s="123"/>
      <c r="JVV17" s="123"/>
      <c r="JVW17" s="123"/>
      <c r="JVX17" s="123"/>
      <c r="JVY17" s="123"/>
      <c r="JVZ17" s="123"/>
      <c r="JWA17" s="123"/>
      <c r="JWB17" s="123"/>
      <c r="JWC17" s="123"/>
      <c r="JWD17" s="123"/>
      <c r="JWE17" s="123"/>
      <c r="JWF17" s="123"/>
      <c r="JWG17" s="123"/>
      <c r="JWH17" s="123"/>
      <c r="JWI17" s="123"/>
      <c r="JWJ17" s="123"/>
      <c r="JWK17" s="123"/>
      <c r="JWL17" s="123"/>
      <c r="JWM17" s="123"/>
      <c r="JWN17" s="123"/>
      <c r="JWO17" s="123"/>
      <c r="JWP17" s="123"/>
      <c r="JWQ17" s="123"/>
      <c r="JWR17" s="123"/>
      <c r="JWS17" s="123"/>
      <c r="JWT17" s="123"/>
      <c r="JWU17" s="123"/>
      <c r="JWV17" s="123"/>
      <c r="JWW17" s="123"/>
      <c r="JWX17" s="123"/>
      <c r="JWY17" s="123"/>
      <c r="JWZ17" s="123"/>
      <c r="JXA17" s="123"/>
      <c r="JXB17" s="123"/>
      <c r="JXC17" s="123"/>
      <c r="JXD17" s="123"/>
      <c r="JXE17" s="123"/>
      <c r="JXF17" s="123"/>
      <c r="JXG17" s="123"/>
      <c r="JXH17" s="123"/>
      <c r="JXI17" s="123"/>
      <c r="JXJ17" s="123"/>
      <c r="JXK17" s="123"/>
      <c r="JXL17" s="123"/>
      <c r="JXM17" s="123"/>
      <c r="JXN17" s="123"/>
      <c r="JXO17" s="123"/>
      <c r="JXP17" s="123"/>
      <c r="JXQ17" s="123"/>
      <c r="JXR17" s="123"/>
      <c r="JXS17" s="123"/>
      <c r="JXT17" s="123"/>
      <c r="JXU17" s="123"/>
      <c r="JXV17" s="123"/>
      <c r="JXW17" s="123"/>
      <c r="JXX17" s="123"/>
      <c r="JXY17" s="123"/>
      <c r="JXZ17" s="123"/>
      <c r="JYA17" s="123"/>
      <c r="JYB17" s="123"/>
      <c r="JYC17" s="123"/>
      <c r="JYD17" s="123"/>
      <c r="JYE17" s="123"/>
      <c r="JYF17" s="123"/>
      <c r="JYG17" s="123"/>
      <c r="JYH17" s="123"/>
      <c r="JYI17" s="123"/>
      <c r="JYJ17" s="123"/>
      <c r="JYK17" s="123"/>
      <c r="JYL17" s="123"/>
      <c r="JYM17" s="123"/>
      <c r="JYN17" s="123"/>
      <c r="JYO17" s="123"/>
      <c r="JYP17" s="123"/>
      <c r="JYQ17" s="123"/>
      <c r="JYR17" s="123"/>
      <c r="JYS17" s="123"/>
      <c r="JYT17" s="123"/>
      <c r="JYU17" s="123"/>
      <c r="JYV17" s="123"/>
      <c r="JYW17" s="123"/>
      <c r="JYX17" s="123"/>
      <c r="JYY17" s="123"/>
      <c r="JYZ17" s="123"/>
      <c r="JZA17" s="123"/>
      <c r="JZB17" s="123"/>
      <c r="JZC17" s="123"/>
      <c r="JZD17" s="123"/>
      <c r="JZE17" s="123"/>
      <c r="JZF17" s="123"/>
      <c r="JZG17" s="123"/>
      <c r="JZH17" s="123"/>
      <c r="JZI17" s="123"/>
      <c r="JZJ17" s="123"/>
      <c r="JZK17" s="123"/>
      <c r="JZL17" s="123"/>
      <c r="JZM17" s="123"/>
      <c r="JZN17" s="123"/>
      <c r="JZO17" s="123"/>
      <c r="JZP17" s="123"/>
      <c r="JZQ17" s="123"/>
      <c r="JZR17" s="123"/>
      <c r="JZS17" s="123"/>
      <c r="JZT17" s="123"/>
      <c r="JZU17" s="123"/>
      <c r="JZV17" s="123"/>
      <c r="JZW17" s="123"/>
      <c r="JZX17" s="123"/>
      <c r="JZY17" s="123"/>
      <c r="JZZ17" s="123"/>
      <c r="KAA17" s="123"/>
      <c r="KAB17" s="123"/>
      <c r="KAC17" s="123"/>
      <c r="KAD17" s="123"/>
      <c r="KAE17" s="123"/>
      <c r="KAF17" s="123"/>
      <c r="KAG17" s="123"/>
      <c r="KAH17" s="123"/>
      <c r="KAI17" s="123"/>
      <c r="KAJ17" s="123"/>
      <c r="KAK17" s="123"/>
      <c r="KAL17" s="123"/>
      <c r="KAM17" s="123"/>
      <c r="KAN17" s="123"/>
      <c r="KAO17" s="123"/>
      <c r="KAP17" s="123"/>
      <c r="KAQ17" s="123"/>
      <c r="KAR17" s="123"/>
      <c r="KAS17" s="123"/>
      <c r="KAT17" s="123"/>
      <c r="KAU17" s="123"/>
      <c r="KAV17" s="123"/>
      <c r="KAW17" s="123"/>
      <c r="KAX17" s="123"/>
      <c r="KAY17" s="123"/>
      <c r="KAZ17" s="123"/>
      <c r="KBA17" s="123"/>
      <c r="KBB17" s="123"/>
      <c r="KBC17" s="123"/>
      <c r="KBD17" s="123"/>
      <c r="KBE17" s="123"/>
      <c r="KBF17" s="123"/>
      <c r="KBG17" s="123"/>
      <c r="KBH17" s="123"/>
      <c r="KBI17" s="123"/>
      <c r="KBJ17" s="123"/>
      <c r="KBK17" s="123"/>
      <c r="KBL17" s="123"/>
      <c r="KBM17" s="123"/>
      <c r="KBN17" s="123"/>
      <c r="KBO17" s="123"/>
      <c r="KBP17" s="123"/>
      <c r="KBQ17" s="123"/>
      <c r="KBR17" s="123"/>
      <c r="KBS17" s="123"/>
      <c r="KBT17" s="123"/>
      <c r="KBU17" s="123"/>
      <c r="KBV17" s="123"/>
      <c r="KBW17" s="123"/>
      <c r="KBX17" s="123"/>
      <c r="KBY17" s="123"/>
      <c r="KBZ17" s="123"/>
      <c r="KCA17" s="123"/>
      <c r="KCB17" s="123"/>
      <c r="KCC17" s="123"/>
      <c r="KCD17" s="123"/>
      <c r="KCE17" s="123"/>
      <c r="KCF17" s="123"/>
      <c r="KCG17" s="123"/>
      <c r="KCH17" s="123"/>
      <c r="KCI17" s="123"/>
      <c r="KCJ17" s="123"/>
      <c r="KCK17" s="123"/>
      <c r="KCL17" s="123"/>
      <c r="KCM17" s="123"/>
      <c r="KCN17" s="123"/>
      <c r="KCO17" s="123"/>
      <c r="KCP17" s="123"/>
      <c r="KCQ17" s="123"/>
      <c r="KCR17" s="123"/>
      <c r="KCS17" s="123"/>
      <c r="KCT17" s="123"/>
      <c r="KCU17" s="123"/>
      <c r="KCV17" s="123"/>
      <c r="KCW17" s="123"/>
      <c r="KCX17" s="123"/>
      <c r="KCY17" s="123"/>
      <c r="KCZ17" s="123"/>
      <c r="KDA17" s="123"/>
      <c r="KDB17" s="123"/>
      <c r="KDC17" s="123"/>
      <c r="KDD17" s="123"/>
      <c r="KDE17" s="123"/>
      <c r="KDF17" s="123"/>
      <c r="KDG17" s="123"/>
      <c r="KDH17" s="123"/>
      <c r="KDI17" s="123"/>
      <c r="KDJ17" s="123"/>
      <c r="KDK17" s="123"/>
      <c r="KDL17" s="123"/>
      <c r="KDM17" s="123"/>
      <c r="KDN17" s="123"/>
      <c r="KDO17" s="123"/>
      <c r="KDP17" s="123"/>
      <c r="KDQ17" s="123"/>
      <c r="KDR17" s="123"/>
      <c r="KDS17" s="123"/>
      <c r="KDT17" s="123"/>
      <c r="KDU17" s="123"/>
      <c r="KDV17" s="123"/>
      <c r="KDW17" s="123"/>
      <c r="KDX17" s="123"/>
      <c r="KDY17" s="123"/>
      <c r="KDZ17" s="123"/>
      <c r="KEA17" s="123"/>
      <c r="KEB17" s="123"/>
      <c r="KEC17" s="123"/>
      <c r="KED17" s="123"/>
      <c r="KEE17" s="123"/>
      <c r="KEF17" s="123"/>
      <c r="KEG17" s="123"/>
      <c r="KEH17" s="123"/>
      <c r="KEI17" s="123"/>
      <c r="KEJ17" s="123"/>
      <c r="KEK17" s="123"/>
      <c r="KEL17" s="123"/>
      <c r="KEM17" s="123"/>
      <c r="KEN17" s="123"/>
      <c r="KEO17" s="123"/>
      <c r="KEP17" s="123"/>
      <c r="KEQ17" s="123"/>
      <c r="KER17" s="123"/>
      <c r="KES17" s="123"/>
      <c r="KET17" s="123"/>
      <c r="KEU17" s="123"/>
      <c r="KEV17" s="123"/>
      <c r="KEW17" s="123"/>
      <c r="KEX17" s="123"/>
      <c r="KEY17" s="123"/>
      <c r="KEZ17" s="123"/>
      <c r="KFA17" s="123"/>
      <c r="KFB17" s="123"/>
      <c r="KFC17" s="123"/>
      <c r="KFD17" s="123"/>
      <c r="KFE17" s="123"/>
      <c r="KFF17" s="123"/>
      <c r="KFG17" s="123"/>
      <c r="KFH17" s="123"/>
      <c r="KFI17" s="123"/>
      <c r="KFJ17" s="123"/>
      <c r="KFK17" s="123"/>
      <c r="KFL17" s="123"/>
      <c r="KFM17" s="123"/>
      <c r="KFN17" s="123"/>
      <c r="KFO17" s="123"/>
      <c r="KFP17" s="123"/>
      <c r="KFQ17" s="123"/>
      <c r="KFR17" s="123"/>
      <c r="KFS17" s="123"/>
      <c r="KFT17" s="123"/>
      <c r="KFU17" s="123"/>
      <c r="KFV17" s="123"/>
      <c r="KFW17" s="123"/>
      <c r="KFX17" s="123"/>
      <c r="KFY17" s="123"/>
      <c r="KFZ17" s="123"/>
      <c r="KGA17" s="123"/>
      <c r="KGB17" s="123"/>
      <c r="KGC17" s="123"/>
      <c r="KGD17" s="123"/>
      <c r="KGE17" s="123"/>
      <c r="KGF17" s="123"/>
      <c r="KGG17" s="123"/>
      <c r="KGH17" s="123"/>
      <c r="KGI17" s="123"/>
      <c r="KGJ17" s="123"/>
      <c r="KGK17" s="123"/>
      <c r="KGL17" s="123"/>
      <c r="KGM17" s="123"/>
      <c r="KGN17" s="123"/>
      <c r="KGO17" s="123"/>
      <c r="KGP17" s="123"/>
      <c r="KGQ17" s="123"/>
      <c r="KGR17" s="123"/>
      <c r="KGS17" s="123"/>
      <c r="KGT17" s="123"/>
      <c r="KGU17" s="123"/>
      <c r="KGV17" s="123"/>
      <c r="KGW17" s="123"/>
      <c r="KGX17" s="123"/>
      <c r="KGY17" s="123"/>
      <c r="KGZ17" s="123"/>
      <c r="KHA17" s="123"/>
      <c r="KHB17" s="123"/>
      <c r="KHC17" s="123"/>
      <c r="KHD17" s="123"/>
      <c r="KHE17" s="123"/>
      <c r="KHF17" s="123"/>
      <c r="KHG17" s="123"/>
      <c r="KHH17" s="123"/>
      <c r="KHI17" s="123"/>
      <c r="KHJ17" s="123"/>
      <c r="KHK17" s="123"/>
      <c r="KHL17" s="123"/>
      <c r="KHM17" s="123"/>
      <c r="KHN17" s="123"/>
      <c r="KHO17" s="123"/>
      <c r="KHP17" s="123"/>
      <c r="KHQ17" s="123"/>
      <c r="KHR17" s="123"/>
      <c r="KHS17" s="123"/>
      <c r="KHT17" s="123"/>
      <c r="KHU17" s="123"/>
      <c r="KHV17" s="123"/>
      <c r="KHW17" s="123"/>
      <c r="KHX17" s="123"/>
      <c r="KHY17" s="123"/>
      <c r="KHZ17" s="123"/>
      <c r="KIA17" s="123"/>
      <c r="KIB17" s="123"/>
      <c r="KIC17" s="123"/>
      <c r="KID17" s="123"/>
      <c r="KIE17" s="123"/>
      <c r="KIF17" s="123"/>
      <c r="KIG17" s="123"/>
      <c r="KIH17" s="123"/>
      <c r="KII17" s="123"/>
      <c r="KIJ17" s="123"/>
      <c r="KIK17" s="123"/>
      <c r="KIL17" s="123"/>
      <c r="KIM17" s="123"/>
      <c r="KIN17" s="123"/>
      <c r="KIO17" s="123"/>
      <c r="KIP17" s="123"/>
      <c r="KIQ17" s="123"/>
      <c r="KIR17" s="123"/>
      <c r="KIS17" s="123"/>
      <c r="KIT17" s="123"/>
      <c r="KIU17" s="123"/>
      <c r="KIV17" s="123"/>
      <c r="KIW17" s="123"/>
      <c r="KIX17" s="123"/>
      <c r="KIY17" s="123"/>
      <c r="KIZ17" s="123"/>
      <c r="KJA17" s="123"/>
      <c r="KJB17" s="123"/>
      <c r="KJC17" s="123"/>
      <c r="KJD17" s="123"/>
      <c r="KJE17" s="123"/>
      <c r="KJF17" s="123"/>
      <c r="KJG17" s="123"/>
      <c r="KJH17" s="123"/>
      <c r="KJI17" s="123"/>
      <c r="KJJ17" s="123"/>
      <c r="KJK17" s="123"/>
      <c r="KJL17" s="123"/>
      <c r="KJM17" s="123"/>
      <c r="KJN17" s="123"/>
      <c r="KJO17" s="123"/>
      <c r="KJP17" s="123"/>
      <c r="KJQ17" s="123"/>
      <c r="KJR17" s="123"/>
      <c r="KJS17" s="123"/>
      <c r="KJT17" s="123"/>
      <c r="KJU17" s="123"/>
      <c r="KJV17" s="123"/>
      <c r="KJW17" s="123"/>
      <c r="KJX17" s="123"/>
      <c r="KJY17" s="123"/>
      <c r="KJZ17" s="123"/>
      <c r="KKA17" s="123"/>
      <c r="KKB17" s="123"/>
      <c r="KKC17" s="123"/>
      <c r="KKD17" s="123"/>
      <c r="KKE17" s="123"/>
      <c r="KKF17" s="123"/>
      <c r="KKG17" s="123"/>
      <c r="KKH17" s="123"/>
      <c r="KKI17" s="123"/>
      <c r="KKJ17" s="123"/>
      <c r="KKK17" s="123"/>
      <c r="KKL17" s="123"/>
      <c r="KKM17" s="123"/>
      <c r="KKN17" s="123"/>
      <c r="KKO17" s="123"/>
      <c r="KKP17" s="123"/>
      <c r="KKQ17" s="123"/>
      <c r="KKR17" s="123"/>
      <c r="KKS17" s="123"/>
      <c r="KKT17" s="123"/>
      <c r="KKU17" s="123"/>
      <c r="KKV17" s="123"/>
      <c r="KKW17" s="123"/>
      <c r="KKX17" s="123"/>
      <c r="KKY17" s="123"/>
      <c r="KKZ17" s="123"/>
      <c r="KLA17" s="123"/>
      <c r="KLB17" s="123"/>
      <c r="KLC17" s="123"/>
      <c r="KLD17" s="123"/>
      <c r="KLE17" s="123"/>
      <c r="KLF17" s="123"/>
      <c r="KLG17" s="123"/>
      <c r="KLH17" s="123"/>
      <c r="KLI17" s="123"/>
      <c r="KLJ17" s="123"/>
      <c r="KLK17" s="123"/>
      <c r="KLL17" s="123"/>
      <c r="KLM17" s="123"/>
      <c r="KLN17" s="123"/>
      <c r="KLO17" s="123"/>
      <c r="KLP17" s="123"/>
      <c r="KLQ17" s="123"/>
      <c r="KLR17" s="123"/>
      <c r="KLS17" s="123"/>
      <c r="KLT17" s="123"/>
      <c r="KLU17" s="123"/>
      <c r="KLV17" s="123"/>
      <c r="KLW17" s="123"/>
      <c r="KLX17" s="123"/>
      <c r="KLY17" s="123"/>
      <c r="KLZ17" s="123"/>
      <c r="KMA17" s="123"/>
      <c r="KMB17" s="123"/>
      <c r="KMC17" s="123"/>
      <c r="KMD17" s="123"/>
      <c r="KME17" s="123"/>
      <c r="KMF17" s="123"/>
      <c r="KMG17" s="123"/>
      <c r="KMH17" s="123"/>
      <c r="KMI17" s="123"/>
      <c r="KMJ17" s="123"/>
      <c r="KMK17" s="123"/>
      <c r="KML17" s="123"/>
      <c r="KMM17" s="123"/>
      <c r="KMN17" s="123"/>
      <c r="KMO17" s="123"/>
      <c r="KMP17" s="123"/>
      <c r="KMQ17" s="123"/>
      <c r="KMR17" s="123"/>
      <c r="KMS17" s="123"/>
      <c r="KMT17" s="123"/>
      <c r="KMU17" s="123"/>
      <c r="KMV17" s="123"/>
      <c r="KMW17" s="123"/>
      <c r="KMX17" s="123"/>
      <c r="KMY17" s="123"/>
      <c r="KMZ17" s="123"/>
      <c r="KNA17" s="123"/>
      <c r="KNB17" s="123"/>
      <c r="KNC17" s="123"/>
      <c r="KND17" s="123"/>
      <c r="KNE17" s="123"/>
      <c r="KNF17" s="123"/>
      <c r="KNG17" s="123"/>
      <c r="KNH17" s="123"/>
      <c r="KNI17" s="123"/>
      <c r="KNJ17" s="123"/>
      <c r="KNK17" s="123"/>
      <c r="KNL17" s="123"/>
      <c r="KNM17" s="123"/>
      <c r="KNN17" s="123"/>
      <c r="KNO17" s="123"/>
      <c r="KNP17" s="123"/>
      <c r="KNQ17" s="123"/>
      <c r="KNR17" s="123"/>
      <c r="KNS17" s="123"/>
      <c r="KNT17" s="123"/>
      <c r="KNU17" s="123"/>
      <c r="KNV17" s="123"/>
      <c r="KNW17" s="123"/>
      <c r="KNX17" s="123"/>
      <c r="KNY17" s="123"/>
      <c r="KNZ17" s="123"/>
      <c r="KOA17" s="123"/>
      <c r="KOB17" s="123"/>
      <c r="KOC17" s="123"/>
      <c r="KOD17" s="123"/>
      <c r="KOE17" s="123"/>
      <c r="KOF17" s="123"/>
      <c r="KOG17" s="123"/>
      <c r="KOH17" s="123"/>
      <c r="KOI17" s="123"/>
      <c r="KOJ17" s="123"/>
      <c r="KOK17" s="123"/>
      <c r="KOL17" s="123"/>
      <c r="KOM17" s="123"/>
      <c r="KON17" s="123"/>
      <c r="KOO17" s="123"/>
      <c r="KOP17" s="123"/>
      <c r="KOQ17" s="123"/>
      <c r="KOR17" s="123"/>
      <c r="KOS17" s="123"/>
      <c r="KOT17" s="123"/>
      <c r="KOU17" s="123"/>
      <c r="KOV17" s="123"/>
      <c r="KOW17" s="123"/>
      <c r="KOX17" s="123"/>
      <c r="KOY17" s="123"/>
      <c r="KOZ17" s="123"/>
      <c r="KPA17" s="123"/>
      <c r="KPB17" s="123"/>
      <c r="KPC17" s="123"/>
      <c r="KPD17" s="123"/>
      <c r="KPE17" s="123"/>
      <c r="KPF17" s="123"/>
      <c r="KPG17" s="123"/>
      <c r="KPH17" s="123"/>
      <c r="KPI17" s="123"/>
      <c r="KPJ17" s="123"/>
      <c r="KPK17" s="123"/>
      <c r="KPL17" s="123"/>
      <c r="KPM17" s="123"/>
      <c r="KPN17" s="123"/>
      <c r="KPO17" s="123"/>
      <c r="KPP17" s="123"/>
      <c r="KPQ17" s="123"/>
      <c r="KPR17" s="123"/>
      <c r="KPS17" s="123"/>
      <c r="KPT17" s="123"/>
      <c r="KPU17" s="123"/>
      <c r="KPV17" s="123"/>
      <c r="KPW17" s="123"/>
      <c r="KPX17" s="123"/>
      <c r="KPY17" s="123"/>
      <c r="KPZ17" s="123"/>
      <c r="KQA17" s="123"/>
      <c r="KQB17" s="123"/>
      <c r="KQC17" s="123"/>
      <c r="KQD17" s="123"/>
      <c r="KQE17" s="123"/>
      <c r="KQF17" s="123"/>
      <c r="KQG17" s="123"/>
      <c r="KQH17" s="123"/>
      <c r="KQI17" s="123"/>
      <c r="KQJ17" s="123"/>
      <c r="KQK17" s="123"/>
      <c r="KQL17" s="123"/>
      <c r="KQM17" s="123"/>
      <c r="KQN17" s="123"/>
      <c r="KQO17" s="123"/>
      <c r="KQP17" s="123"/>
      <c r="KQQ17" s="123"/>
      <c r="KQR17" s="123"/>
      <c r="KQS17" s="123"/>
      <c r="KQT17" s="123"/>
      <c r="KQU17" s="123"/>
      <c r="KQV17" s="123"/>
      <c r="KQW17" s="123"/>
      <c r="KQX17" s="123"/>
      <c r="KQY17" s="123"/>
      <c r="KQZ17" s="123"/>
      <c r="KRA17" s="123"/>
      <c r="KRB17" s="123"/>
      <c r="KRC17" s="123"/>
      <c r="KRD17" s="123"/>
      <c r="KRE17" s="123"/>
      <c r="KRF17" s="123"/>
      <c r="KRG17" s="123"/>
      <c r="KRH17" s="123"/>
      <c r="KRI17" s="123"/>
      <c r="KRJ17" s="123"/>
      <c r="KRK17" s="123"/>
      <c r="KRL17" s="123"/>
      <c r="KRM17" s="123"/>
      <c r="KRN17" s="123"/>
      <c r="KRO17" s="123"/>
      <c r="KRP17" s="123"/>
      <c r="KRQ17" s="123"/>
      <c r="KRR17" s="123"/>
      <c r="KRS17" s="123"/>
      <c r="KRT17" s="123"/>
      <c r="KRU17" s="123"/>
      <c r="KRV17" s="123"/>
      <c r="KRW17" s="123"/>
      <c r="KRX17" s="123"/>
      <c r="KRY17" s="123"/>
      <c r="KRZ17" s="123"/>
      <c r="KSA17" s="123"/>
      <c r="KSB17" s="123"/>
      <c r="KSC17" s="123"/>
      <c r="KSD17" s="123"/>
      <c r="KSE17" s="123"/>
      <c r="KSF17" s="123"/>
      <c r="KSG17" s="123"/>
      <c r="KSH17" s="123"/>
      <c r="KSI17" s="123"/>
      <c r="KSJ17" s="123"/>
      <c r="KSK17" s="123"/>
      <c r="KSL17" s="123"/>
      <c r="KSM17" s="123"/>
      <c r="KSN17" s="123"/>
      <c r="KSO17" s="123"/>
      <c r="KSP17" s="123"/>
      <c r="KSQ17" s="123"/>
      <c r="KSR17" s="123"/>
      <c r="KSS17" s="123"/>
      <c r="KST17" s="123"/>
      <c r="KSU17" s="123"/>
      <c r="KSV17" s="123"/>
      <c r="KSW17" s="123"/>
      <c r="KSX17" s="123"/>
      <c r="KSY17" s="123"/>
      <c r="KSZ17" s="123"/>
      <c r="KTA17" s="123"/>
      <c r="KTB17" s="123"/>
      <c r="KTC17" s="123"/>
      <c r="KTD17" s="123"/>
      <c r="KTE17" s="123"/>
      <c r="KTF17" s="123"/>
      <c r="KTG17" s="123"/>
      <c r="KTH17" s="123"/>
      <c r="KTI17" s="123"/>
      <c r="KTJ17" s="123"/>
      <c r="KTK17" s="123"/>
      <c r="KTL17" s="123"/>
      <c r="KTM17" s="123"/>
      <c r="KTN17" s="123"/>
      <c r="KTO17" s="123"/>
      <c r="KTP17" s="123"/>
      <c r="KTQ17" s="123"/>
      <c r="KTR17" s="123"/>
      <c r="KTS17" s="123"/>
      <c r="KTT17" s="123"/>
      <c r="KTU17" s="123"/>
      <c r="KTV17" s="123"/>
      <c r="KTW17" s="123"/>
      <c r="KTX17" s="123"/>
      <c r="KTY17" s="123"/>
      <c r="KTZ17" s="123"/>
      <c r="KUA17" s="123"/>
      <c r="KUB17" s="123"/>
      <c r="KUC17" s="123"/>
      <c r="KUD17" s="123"/>
      <c r="KUE17" s="123"/>
      <c r="KUF17" s="123"/>
      <c r="KUG17" s="123"/>
      <c r="KUH17" s="123"/>
      <c r="KUI17" s="123"/>
      <c r="KUJ17" s="123"/>
      <c r="KUK17" s="123"/>
      <c r="KUL17" s="123"/>
      <c r="KUM17" s="123"/>
      <c r="KUN17" s="123"/>
      <c r="KUO17" s="123"/>
      <c r="KUP17" s="123"/>
      <c r="KUQ17" s="123"/>
      <c r="KUR17" s="123"/>
      <c r="KUS17" s="123"/>
      <c r="KUT17" s="123"/>
      <c r="KUU17" s="123"/>
      <c r="KUV17" s="123"/>
      <c r="KUW17" s="123"/>
      <c r="KUX17" s="123"/>
      <c r="KUY17" s="123"/>
      <c r="KUZ17" s="123"/>
      <c r="KVA17" s="123"/>
      <c r="KVB17" s="123"/>
      <c r="KVC17" s="123"/>
      <c r="KVD17" s="123"/>
      <c r="KVE17" s="123"/>
      <c r="KVF17" s="123"/>
      <c r="KVG17" s="123"/>
      <c r="KVH17" s="123"/>
      <c r="KVI17" s="123"/>
      <c r="KVJ17" s="123"/>
      <c r="KVK17" s="123"/>
      <c r="KVL17" s="123"/>
      <c r="KVM17" s="123"/>
      <c r="KVN17" s="123"/>
      <c r="KVO17" s="123"/>
      <c r="KVP17" s="123"/>
      <c r="KVQ17" s="123"/>
      <c r="KVR17" s="123"/>
      <c r="KVS17" s="123"/>
      <c r="KVT17" s="123"/>
      <c r="KVU17" s="123"/>
      <c r="KVV17" s="123"/>
      <c r="KVW17" s="123"/>
      <c r="KVX17" s="123"/>
      <c r="KVY17" s="123"/>
      <c r="KVZ17" s="123"/>
      <c r="KWA17" s="123"/>
      <c r="KWB17" s="123"/>
      <c r="KWC17" s="123"/>
      <c r="KWD17" s="123"/>
      <c r="KWE17" s="123"/>
      <c r="KWF17" s="123"/>
      <c r="KWG17" s="123"/>
      <c r="KWH17" s="123"/>
      <c r="KWI17" s="123"/>
      <c r="KWJ17" s="123"/>
      <c r="KWK17" s="123"/>
      <c r="KWL17" s="123"/>
      <c r="KWM17" s="123"/>
      <c r="KWN17" s="123"/>
      <c r="KWO17" s="123"/>
      <c r="KWP17" s="123"/>
      <c r="KWQ17" s="123"/>
      <c r="KWR17" s="123"/>
      <c r="KWS17" s="123"/>
      <c r="KWT17" s="123"/>
      <c r="KWU17" s="123"/>
      <c r="KWV17" s="123"/>
      <c r="KWW17" s="123"/>
      <c r="KWX17" s="123"/>
      <c r="KWY17" s="123"/>
      <c r="KWZ17" s="123"/>
      <c r="KXA17" s="123"/>
      <c r="KXB17" s="123"/>
      <c r="KXC17" s="123"/>
      <c r="KXD17" s="123"/>
      <c r="KXE17" s="123"/>
      <c r="KXF17" s="123"/>
      <c r="KXG17" s="123"/>
      <c r="KXH17" s="123"/>
      <c r="KXI17" s="123"/>
      <c r="KXJ17" s="123"/>
      <c r="KXK17" s="123"/>
      <c r="KXL17" s="123"/>
      <c r="KXM17" s="123"/>
      <c r="KXN17" s="123"/>
      <c r="KXO17" s="123"/>
      <c r="KXP17" s="123"/>
      <c r="KXQ17" s="123"/>
      <c r="KXR17" s="123"/>
      <c r="KXS17" s="123"/>
      <c r="KXT17" s="123"/>
      <c r="KXU17" s="123"/>
      <c r="KXV17" s="123"/>
      <c r="KXW17" s="123"/>
      <c r="KXX17" s="123"/>
      <c r="KXY17" s="123"/>
      <c r="KXZ17" s="123"/>
      <c r="KYA17" s="123"/>
      <c r="KYB17" s="123"/>
      <c r="KYC17" s="123"/>
      <c r="KYD17" s="123"/>
      <c r="KYE17" s="123"/>
      <c r="KYF17" s="123"/>
      <c r="KYG17" s="123"/>
      <c r="KYH17" s="123"/>
      <c r="KYI17" s="123"/>
      <c r="KYJ17" s="123"/>
      <c r="KYK17" s="123"/>
      <c r="KYL17" s="123"/>
      <c r="KYM17" s="123"/>
      <c r="KYN17" s="123"/>
      <c r="KYO17" s="123"/>
      <c r="KYP17" s="123"/>
      <c r="KYQ17" s="123"/>
      <c r="KYR17" s="123"/>
      <c r="KYS17" s="123"/>
      <c r="KYT17" s="123"/>
      <c r="KYU17" s="123"/>
      <c r="KYV17" s="123"/>
      <c r="KYW17" s="123"/>
      <c r="KYX17" s="123"/>
      <c r="KYY17" s="123"/>
      <c r="KYZ17" s="123"/>
      <c r="KZA17" s="123"/>
      <c r="KZB17" s="123"/>
      <c r="KZC17" s="123"/>
      <c r="KZD17" s="123"/>
      <c r="KZE17" s="123"/>
      <c r="KZF17" s="123"/>
      <c r="KZG17" s="123"/>
      <c r="KZH17" s="123"/>
      <c r="KZI17" s="123"/>
      <c r="KZJ17" s="123"/>
      <c r="KZK17" s="123"/>
      <c r="KZL17" s="123"/>
      <c r="KZM17" s="123"/>
      <c r="KZN17" s="123"/>
      <c r="KZO17" s="123"/>
      <c r="KZP17" s="123"/>
      <c r="KZQ17" s="123"/>
      <c r="KZR17" s="123"/>
      <c r="KZS17" s="123"/>
      <c r="KZT17" s="123"/>
      <c r="KZU17" s="123"/>
      <c r="KZV17" s="123"/>
      <c r="KZW17" s="123"/>
      <c r="KZX17" s="123"/>
      <c r="KZY17" s="123"/>
      <c r="KZZ17" s="123"/>
      <c r="LAA17" s="123"/>
      <c r="LAB17" s="123"/>
      <c r="LAC17" s="123"/>
      <c r="LAD17" s="123"/>
      <c r="LAE17" s="123"/>
      <c r="LAF17" s="123"/>
      <c r="LAG17" s="123"/>
      <c r="LAH17" s="123"/>
      <c r="LAI17" s="123"/>
      <c r="LAJ17" s="123"/>
      <c r="LAK17" s="123"/>
      <c r="LAL17" s="123"/>
      <c r="LAM17" s="123"/>
      <c r="LAN17" s="123"/>
      <c r="LAO17" s="123"/>
      <c r="LAP17" s="123"/>
      <c r="LAQ17" s="123"/>
      <c r="LAR17" s="123"/>
      <c r="LAS17" s="123"/>
      <c r="LAT17" s="123"/>
      <c r="LAU17" s="123"/>
      <c r="LAV17" s="123"/>
      <c r="LAW17" s="123"/>
      <c r="LAX17" s="123"/>
      <c r="LAY17" s="123"/>
      <c r="LAZ17" s="123"/>
      <c r="LBA17" s="123"/>
      <c r="LBB17" s="123"/>
      <c r="LBC17" s="123"/>
      <c r="LBD17" s="123"/>
      <c r="LBE17" s="123"/>
      <c r="LBF17" s="123"/>
      <c r="LBG17" s="123"/>
      <c r="LBH17" s="123"/>
      <c r="LBI17" s="123"/>
      <c r="LBJ17" s="123"/>
      <c r="LBK17" s="123"/>
      <c r="LBL17" s="123"/>
      <c r="LBM17" s="123"/>
      <c r="LBN17" s="123"/>
      <c r="LBO17" s="123"/>
      <c r="LBP17" s="123"/>
      <c r="LBQ17" s="123"/>
      <c r="LBR17" s="123"/>
      <c r="LBS17" s="123"/>
      <c r="LBT17" s="123"/>
      <c r="LBU17" s="123"/>
      <c r="LBV17" s="123"/>
      <c r="LBW17" s="123"/>
      <c r="LBX17" s="123"/>
      <c r="LBY17" s="123"/>
      <c r="LBZ17" s="123"/>
      <c r="LCA17" s="123"/>
      <c r="LCB17" s="123"/>
      <c r="LCC17" s="123"/>
      <c r="LCD17" s="123"/>
      <c r="LCE17" s="123"/>
      <c r="LCF17" s="123"/>
      <c r="LCG17" s="123"/>
      <c r="LCH17" s="123"/>
      <c r="LCI17" s="123"/>
      <c r="LCJ17" s="123"/>
      <c r="LCK17" s="123"/>
      <c r="LCL17" s="123"/>
      <c r="LCM17" s="123"/>
      <c r="LCN17" s="123"/>
      <c r="LCO17" s="123"/>
      <c r="LCP17" s="123"/>
      <c r="LCQ17" s="123"/>
      <c r="LCR17" s="123"/>
      <c r="LCS17" s="123"/>
      <c r="LCT17" s="123"/>
      <c r="LCU17" s="123"/>
      <c r="LCV17" s="123"/>
      <c r="LCW17" s="123"/>
      <c r="LCX17" s="123"/>
      <c r="LCY17" s="123"/>
      <c r="LCZ17" s="123"/>
      <c r="LDA17" s="123"/>
      <c r="LDB17" s="123"/>
      <c r="LDC17" s="123"/>
      <c r="LDD17" s="123"/>
      <c r="LDE17" s="123"/>
      <c r="LDF17" s="123"/>
      <c r="LDG17" s="123"/>
      <c r="LDH17" s="123"/>
      <c r="LDI17" s="123"/>
      <c r="LDJ17" s="123"/>
      <c r="LDK17" s="123"/>
      <c r="LDL17" s="123"/>
      <c r="LDM17" s="123"/>
      <c r="LDN17" s="123"/>
      <c r="LDO17" s="123"/>
      <c r="LDP17" s="123"/>
      <c r="LDQ17" s="123"/>
      <c r="LDR17" s="123"/>
      <c r="LDS17" s="123"/>
      <c r="LDT17" s="123"/>
      <c r="LDU17" s="123"/>
      <c r="LDV17" s="123"/>
      <c r="LDW17" s="123"/>
      <c r="LDX17" s="123"/>
      <c r="LDY17" s="123"/>
      <c r="LDZ17" s="123"/>
      <c r="LEA17" s="123"/>
      <c r="LEB17" s="123"/>
      <c r="LEC17" s="123"/>
      <c r="LED17" s="123"/>
      <c r="LEE17" s="123"/>
      <c r="LEF17" s="123"/>
      <c r="LEG17" s="123"/>
      <c r="LEH17" s="123"/>
      <c r="LEI17" s="123"/>
      <c r="LEJ17" s="123"/>
      <c r="LEK17" s="123"/>
      <c r="LEL17" s="123"/>
      <c r="LEM17" s="123"/>
      <c r="LEN17" s="123"/>
      <c r="LEO17" s="123"/>
      <c r="LEP17" s="123"/>
      <c r="LEQ17" s="123"/>
      <c r="LER17" s="123"/>
      <c r="LES17" s="123"/>
      <c r="LET17" s="123"/>
      <c r="LEU17" s="123"/>
      <c r="LEV17" s="123"/>
      <c r="LEW17" s="123"/>
      <c r="LEX17" s="123"/>
      <c r="LEY17" s="123"/>
      <c r="LEZ17" s="123"/>
      <c r="LFA17" s="123"/>
      <c r="LFB17" s="123"/>
      <c r="LFC17" s="123"/>
      <c r="LFD17" s="123"/>
      <c r="LFE17" s="123"/>
      <c r="LFF17" s="123"/>
      <c r="LFG17" s="123"/>
      <c r="LFH17" s="123"/>
      <c r="LFI17" s="123"/>
      <c r="LFJ17" s="123"/>
      <c r="LFK17" s="123"/>
      <c r="LFL17" s="123"/>
      <c r="LFM17" s="123"/>
      <c r="LFN17" s="123"/>
      <c r="LFO17" s="123"/>
      <c r="LFP17" s="123"/>
      <c r="LFQ17" s="123"/>
      <c r="LFR17" s="123"/>
      <c r="LFS17" s="123"/>
      <c r="LFT17" s="123"/>
      <c r="LFU17" s="123"/>
      <c r="LFV17" s="123"/>
      <c r="LFW17" s="123"/>
      <c r="LFX17" s="123"/>
      <c r="LFY17" s="123"/>
      <c r="LFZ17" s="123"/>
      <c r="LGA17" s="123"/>
      <c r="LGB17" s="123"/>
      <c r="LGC17" s="123"/>
      <c r="LGD17" s="123"/>
      <c r="LGE17" s="123"/>
      <c r="LGF17" s="123"/>
      <c r="LGG17" s="123"/>
      <c r="LGH17" s="123"/>
      <c r="LGI17" s="123"/>
      <c r="LGJ17" s="123"/>
      <c r="LGK17" s="123"/>
      <c r="LGL17" s="123"/>
      <c r="LGM17" s="123"/>
      <c r="LGN17" s="123"/>
      <c r="LGO17" s="123"/>
      <c r="LGP17" s="123"/>
      <c r="LGQ17" s="123"/>
      <c r="LGR17" s="123"/>
      <c r="LGS17" s="123"/>
      <c r="LGT17" s="123"/>
      <c r="LGU17" s="123"/>
      <c r="LGV17" s="123"/>
      <c r="LGW17" s="123"/>
      <c r="LGX17" s="123"/>
      <c r="LGY17" s="123"/>
      <c r="LGZ17" s="123"/>
      <c r="LHA17" s="123"/>
      <c r="LHB17" s="123"/>
      <c r="LHC17" s="123"/>
      <c r="LHD17" s="123"/>
      <c r="LHE17" s="123"/>
      <c r="LHF17" s="123"/>
      <c r="LHG17" s="123"/>
      <c r="LHH17" s="123"/>
      <c r="LHI17" s="123"/>
      <c r="LHJ17" s="123"/>
      <c r="LHK17" s="123"/>
      <c r="LHL17" s="123"/>
      <c r="LHM17" s="123"/>
      <c r="LHN17" s="123"/>
      <c r="LHO17" s="123"/>
      <c r="LHP17" s="123"/>
      <c r="LHQ17" s="123"/>
      <c r="LHR17" s="123"/>
      <c r="LHS17" s="123"/>
      <c r="LHT17" s="123"/>
      <c r="LHU17" s="123"/>
      <c r="LHV17" s="123"/>
      <c r="LHW17" s="123"/>
      <c r="LHX17" s="123"/>
      <c r="LHY17" s="123"/>
      <c r="LHZ17" s="123"/>
      <c r="LIA17" s="123"/>
      <c r="LIB17" s="123"/>
      <c r="LIC17" s="123"/>
      <c r="LID17" s="123"/>
      <c r="LIE17" s="123"/>
      <c r="LIF17" s="123"/>
      <c r="LIG17" s="123"/>
      <c r="LIH17" s="123"/>
      <c r="LII17" s="123"/>
      <c r="LIJ17" s="123"/>
      <c r="LIK17" s="123"/>
      <c r="LIL17" s="123"/>
      <c r="LIM17" s="123"/>
      <c r="LIN17" s="123"/>
      <c r="LIO17" s="123"/>
      <c r="LIP17" s="123"/>
      <c r="LIQ17" s="123"/>
      <c r="LIR17" s="123"/>
      <c r="LIS17" s="123"/>
      <c r="LIT17" s="123"/>
      <c r="LIU17" s="123"/>
      <c r="LIV17" s="123"/>
      <c r="LIW17" s="123"/>
      <c r="LIX17" s="123"/>
      <c r="LIY17" s="123"/>
      <c r="LIZ17" s="123"/>
      <c r="LJA17" s="123"/>
      <c r="LJB17" s="123"/>
      <c r="LJC17" s="123"/>
      <c r="LJD17" s="123"/>
      <c r="LJE17" s="123"/>
      <c r="LJF17" s="123"/>
      <c r="LJG17" s="123"/>
      <c r="LJH17" s="123"/>
      <c r="LJI17" s="123"/>
      <c r="LJJ17" s="123"/>
      <c r="LJK17" s="123"/>
      <c r="LJL17" s="123"/>
      <c r="LJM17" s="123"/>
      <c r="LJN17" s="123"/>
      <c r="LJO17" s="123"/>
      <c r="LJP17" s="123"/>
      <c r="LJQ17" s="123"/>
      <c r="LJR17" s="123"/>
      <c r="LJS17" s="123"/>
      <c r="LJT17" s="123"/>
      <c r="LJU17" s="123"/>
      <c r="LJV17" s="123"/>
      <c r="LJW17" s="123"/>
      <c r="LJX17" s="123"/>
      <c r="LJY17" s="123"/>
      <c r="LJZ17" s="123"/>
      <c r="LKA17" s="123"/>
      <c r="LKB17" s="123"/>
      <c r="LKC17" s="123"/>
      <c r="LKD17" s="123"/>
      <c r="LKE17" s="123"/>
      <c r="LKF17" s="123"/>
      <c r="LKG17" s="123"/>
      <c r="LKH17" s="123"/>
      <c r="LKI17" s="123"/>
      <c r="LKJ17" s="123"/>
      <c r="LKK17" s="123"/>
      <c r="LKL17" s="123"/>
      <c r="LKM17" s="123"/>
      <c r="LKN17" s="123"/>
      <c r="LKO17" s="123"/>
      <c r="LKP17" s="123"/>
      <c r="LKQ17" s="123"/>
      <c r="LKR17" s="123"/>
      <c r="LKS17" s="123"/>
      <c r="LKT17" s="123"/>
      <c r="LKU17" s="123"/>
      <c r="LKV17" s="123"/>
      <c r="LKW17" s="123"/>
      <c r="LKX17" s="123"/>
      <c r="LKY17" s="123"/>
      <c r="LKZ17" s="123"/>
      <c r="LLA17" s="123"/>
      <c r="LLB17" s="123"/>
      <c r="LLC17" s="123"/>
      <c r="LLD17" s="123"/>
      <c r="LLE17" s="123"/>
      <c r="LLF17" s="123"/>
      <c r="LLG17" s="123"/>
      <c r="LLH17" s="123"/>
      <c r="LLI17" s="123"/>
      <c r="LLJ17" s="123"/>
      <c r="LLK17" s="123"/>
      <c r="LLL17" s="123"/>
      <c r="LLM17" s="123"/>
      <c r="LLN17" s="123"/>
      <c r="LLO17" s="123"/>
      <c r="LLP17" s="123"/>
      <c r="LLQ17" s="123"/>
      <c r="LLR17" s="123"/>
      <c r="LLS17" s="123"/>
      <c r="LLT17" s="123"/>
      <c r="LLU17" s="123"/>
      <c r="LLV17" s="123"/>
      <c r="LLW17" s="123"/>
      <c r="LLX17" s="123"/>
      <c r="LLY17" s="123"/>
      <c r="LLZ17" s="123"/>
      <c r="LMA17" s="123"/>
      <c r="LMB17" s="123"/>
      <c r="LMC17" s="123"/>
      <c r="LMD17" s="123"/>
      <c r="LME17" s="123"/>
      <c r="LMF17" s="123"/>
      <c r="LMG17" s="123"/>
      <c r="LMH17" s="123"/>
      <c r="LMI17" s="123"/>
      <c r="LMJ17" s="123"/>
      <c r="LMK17" s="123"/>
      <c r="LML17" s="123"/>
      <c r="LMM17" s="123"/>
      <c r="LMN17" s="123"/>
      <c r="LMO17" s="123"/>
      <c r="LMP17" s="123"/>
      <c r="LMQ17" s="123"/>
      <c r="LMR17" s="123"/>
      <c r="LMS17" s="123"/>
      <c r="LMT17" s="123"/>
      <c r="LMU17" s="123"/>
      <c r="LMV17" s="123"/>
      <c r="LMW17" s="123"/>
      <c r="LMX17" s="123"/>
      <c r="LMY17" s="123"/>
      <c r="LMZ17" s="123"/>
      <c r="LNA17" s="123"/>
      <c r="LNB17" s="123"/>
      <c r="LNC17" s="123"/>
      <c r="LND17" s="123"/>
      <c r="LNE17" s="123"/>
      <c r="LNF17" s="123"/>
      <c r="LNG17" s="123"/>
      <c r="LNH17" s="123"/>
      <c r="LNI17" s="123"/>
      <c r="LNJ17" s="123"/>
      <c r="LNK17" s="123"/>
      <c r="LNL17" s="123"/>
      <c r="LNM17" s="123"/>
      <c r="LNN17" s="123"/>
      <c r="LNO17" s="123"/>
      <c r="LNP17" s="123"/>
      <c r="LNQ17" s="123"/>
      <c r="LNR17" s="123"/>
      <c r="LNS17" s="123"/>
      <c r="LNT17" s="123"/>
      <c r="LNU17" s="123"/>
      <c r="LNV17" s="123"/>
      <c r="LNW17" s="123"/>
      <c r="LNX17" s="123"/>
      <c r="LNY17" s="123"/>
      <c r="LNZ17" s="123"/>
      <c r="LOA17" s="123"/>
      <c r="LOB17" s="123"/>
      <c r="LOC17" s="123"/>
      <c r="LOD17" s="123"/>
      <c r="LOE17" s="123"/>
      <c r="LOF17" s="123"/>
      <c r="LOG17" s="123"/>
      <c r="LOH17" s="123"/>
      <c r="LOI17" s="123"/>
      <c r="LOJ17" s="123"/>
      <c r="LOK17" s="123"/>
      <c r="LOL17" s="123"/>
      <c r="LOM17" s="123"/>
      <c r="LON17" s="123"/>
      <c r="LOO17" s="123"/>
      <c r="LOP17" s="123"/>
      <c r="LOQ17" s="123"/>
      <c r="LOR17" s="123"/>
      <c r="LOS17" s="123"/>
      <c r="LOT17" s="123"/>
      <c r="LOU17" s="123"/>
      <c r="LOV17" s="123"/>
      <c r="LOW17" s="123"/>
      <c r="LOX17" s="123"/>
      <c r="LOY17" s="123"/>
      <c r="LOZ17" s="123"/>
      <c r="LPA17" s="123"/>
      <c r="LPB17" s="123"/>
      <c r="LPC17" s="123"/>
      <c r="LPD17" s="123"/>
      <c r="LPE17" s="123"/>
      <c r="LPF17" s="123"/>
      <c r="LPG17" s="123"/>
      <c r="LPH17" s="123"/>
      <c r="LPI17" s="123"/>
      <c r="LPJ17" s="123"/>
      <c r="LPK17" s="123"/>
      <c r="LPL17" s="123"/>
      <c r="LPM17" s="123"/>
      <c r="LPN17" s="123"/>
      <c r="LPO17" s="123"/>
      <c r="LPP17" s="123"/>
      <c r="LPQ17" s="123"/>
      <c r="LPR17" s="123"/>
      <c r="LPS17" s="123"/>
      <c r="LPT17" s="123"/>
      <c r="LPU17" s="123"/>
      <c r="LPV17" s="123"/>
      <c r="LPW17" s="123"/>
      <c r="LPX17" s="123"/>
      <c r="LPY17" s="123"/>
      <c r="LPZ17" s="123"/>
      <c r="LQA17" s="123"/>
      <c r="LQB17" s="123"/>
      <c r="LQC17" s="123"/>
      <c r="LQD17" s="123"/>
      <c r="LQE17" s="123"/>
      <c r="LQF17" s="123"/>
      <c r="LQG17" s="123"/>
      <c r="LQH17" s="123"/>
      <c r="LQI17" s="123"/>
      <c r="LQJ17" s="123"/>
      <c r="LQK17" s="123"/>
      <c r="LQL17" s="123"/>
      <c r="LQM17" s="123"/>
      <c r="LQN17" s="123"/>
      <c r="LQO17" s="123"/>
      <c r="LQP17" s="123"/>
      <c r="LQQ17" s="123"/>
      <c r="LQR17" s="123"/>
      <c r="LQS17" s="123"/>
      <c r="LQT17" s="123"/>
      <c r="LQU17" s="123"/>
      <c r="LQV17" s="123"/>
      <c r="LQW17" s="123"/>
      <c r="LQX17" s="123"/>
      <c r="LQY17" s="123"/>
      <c r="LQZ17" s="123"/>
      <c r="LRA17" s="123"/>
      <c r="LRB17" s="123"/>
      <c r="LRC17" s="123"/>
      <c r="LRD17" s="123"/>
      <c r="LRE17" s="123"/>
      <c r="LRF17" s="123"/>
      <c r="LRG17" s="123"/>
      <c r="LRH17" s="123"/>
      <c r="LRI17" s="123"/>
      <c r="LRJ17" s="123"/>
      <c r="LRK17" s="123"/>
      <c r="LRL17" s="123"/>
      <c r="LRM17" s="123"/>
      <c r="LRN17" s="123"/>
      <c r="LRO17" s="123"/>
      <c r="LRP17" s="123"/>
      <c r="LRQ17" s="123"/>
      <c r="LRR17" s="123"/>
      <c r="LRS17" s="123"/>
      <c r="LRT17" s="123"/>
      <c r="LRU17" s="123"/>
      <c r="LRV17" s="123"/>
      <c r="LRW17" s="123"/>
      <c r="LRX17" s="123"/>
      <c r="LRY17" s="123"/>
      <c r="LRZ17" s="123"/>
      <c r="LSA17" s="123"/>
      <c r="LSB17" s="123"/>
      <c r="LSC17" s="123"/>
      <c r="LSD17" s="123"/>
      <c r="LSE17" s="123"/>
      <c r="LSF17" s="123"/>
      <c r="LSG17" s="123"/>
      <c r="LSH17" s="123"/>
      <c r="LSI17" s="123"/>
      <c r="LSJ17" s="123"/>
      <c r="LSK17" s="123"/>
      <c r="LSL17" s="123"/>
      <c r="LSM17" s="123"/>
      <c r="LSN17" s="123"/>
      <c r="LSO17" s="123"/>
      <c r="LSP17" s="123"/>
      <c r="LSQ17" s="123"/>
      <c r="LSR17" s="123"/>
      <c r="LSS17" s="123"/>
      <c r="LST17" s="123"/>
      <c r="LSU17" s="123"/>
      <c r="LSV17" s="123"/>
      <c r="LSW17" s="123"/>
      <c r="LSX17" s="123"/>
      <c r="LSY17" s="123"/>
      <c r="LSZ17" s="123"/>
      <c r="LTA17" s="123"/>
      <c r="LTB17" s="123"/>
      <c r="LTC17" s="123"/>
      <c r="LTD17" s="123"/>
      <c r="LTE17" s="123"/>
      <c r="LTF17" s="123"/>
      <c r="LTG17" s="123"/>
      <c r="LTH17" s="123"/>
      <c r="LTI17" s="123"/>
      <c r="LTJ17" s="123"/>
      <c r="LTK17" s="123"/>
      <c r="LTL17" s="123"/>
      <c r="LTM17" s="123"/>
      <c r="LTN17" s="123"/>
      <c r="LTO17" s="123"/>
      <c r="LTP17" s="123"/>
      <c r="LTQ17" s="123"/>
      <c r="LTR17" s="123"/>
      <c r="LTS17" s="123"/>
      <c r="LTT17" s="123"/>
      <c r="LTU17" s="123"/>
      <c r="LTV17" s="123"/>
      <c r="LTW17" s="123"/>
      <c r="LTX17" s="123"/>
      <c r="LTY17" s="123"/>
      <c r="LTZ17" s="123"/>
      <c r="LUA17" s="123"/>
      <c r="LUB17" s="123"/>
      <c r="LUC17" s="123"/>
      <c r="LUD17" s="123"/>
      <c r="LUE17" s="123"/>
      <c r="LUF17" s="123"/>
      <c r="LUG17" s="123"/>
      <c r="LUH17" s="123"/>
      <c r="LUI17" s="123"/>
      <c r="LUJ17" s="123"/>
      <c r="LUK17" s="123"/>
      <c r="LUL17" s="123"/>
      <c r="LUM17" s="123"/>
      <c r="LUN17" s="123"/>
      <c r="LUO17" s="123"/>
      <c r="LUP17" s="123"/>
      <c r="LUQ17" s="123"/>
      <c r="LUR17" s="123"/>
      <c r="LUS17" s="123"/>
      <c r="LUT17" s="123"/>
      <c r="LUU17" s="123"/>
      <c r="LUV17" s="123"/>
      <c r="LUW17" s="123"/>
      <c r="LUX17" s="123"/>
      <c r="LUY17" s="123"/>
      <c r="LUZ17" s="123"/>
      <c r="LVA17" s="123"/>
      <c r="LVB17" s="123"/>
      <c r="LVC17" s="123"/>
      <c r="LVD17" s="123"/>
      <c r="LVE17" s="123"/>
      <c r="LVF17" s="123"/>
      <c r="LVG17" s="123"/>
      <c r="LVH17" s="123"/>
      <c r="LVI17" s="123"/>
      <c r="LVJ17" s="123"/>
      <c r="LVK17" s="123"/>
      <c r="LVL17" s="123"/>
      <c r="LVM17" s="123"/>
      <c r="LVN17" s="123"/>
      <c r="LVO17" s="123"/>
      <c r="LVP17" s="123"/>
      <c r="LVQ17" s="123"/>
      <c r="LVR17" s="123"/>
      <c r="LVS17" s="123"/>
      <c r="LVT17" s="123"/>
      <c r="LVU17" s="123"/>
      <c r="LVV17" s="123"/>
      <c r="LVW17" s="123"/>
      <c r="LVX17" s="123"/>
      <c r="LVY17" s="123"/>
      <c r="LVZ17" s="123"/>
      <c r="LWA17" s="123"/>
      <c r="LWB17" s="123"/>
      <c r="LWC17" s="123"/>
      <c r="LWD17" s="123"/>
      <c r="LWE17" s="123"/>
      <c r="LWF17" s="123"/>
      <c r="LWG17" s="123"/>
      <c r="LWH17" s="123"/>
      <c r="LWI17" s="123"/>
      <c r="LWJ17" s="123"/>
      <c r="LWK17" s="123"/>
      <c r="LWL17" s="123"/>
      <c r="LWM17" s="123"/>
      <c r="LWN17" s="123"/>
      <c r="LWO17" s="123"/>
      <c r="LWP17" s="123"/>
      <c r="LWQ17" s="123"/>
      <c r="LWR17" s="123"/>
      <c r="LWS17" s="123"/>
      <c r="LWT17" s="123"/>
      <c r="LWU17" s="123"/>
      <c r="LWV17" s="123"/>
      <c r="LWW17" s="123"/>
      <c r="LWX17" s="123"/>
      <c r="LWY17" s="123"/>
      <c r="LWZ17" s="123"/>
      <c r="LXA17" s="123"/>
      <c r="LXB17" s="123"/>
      <c r="LXC17" s="123"/>
      <c r="LXD17" s="123"/>
      <c r="LXE17" s="123"/>
      <c r="LXF17" s="123"/>
      <c r="LXG17" s="123"/>
      <c r="LXH17" s="123"/>
      <c r="LXI17" s="123"/>
      <c r="LXJ17" s="123"/>
      <c r="LXK17" s="123"/>
      <c r="LXL17" s="123"/>
      <c r="LXM17" s="123"/>
      <c r="LXN17" s="123"/>
      <c r="LXO17" s="123"/>
      <c r="LXP17" s="123"/>
      <c r="LXQ17" s="123"/>
      <c r="LXR17" s="123"/>
      <c r="LXS17" s="123"/>
      <c r="LXT17" s="123"/>
      <c r="LXU17" s="123"/>
      <c r="LXV17" s="123"/>
      <c r="LXW17" s="123"/>
      <c r="LXX17" s="123"/>
      <c r="LXY17" s="123"/>
      <c r="LXZ17" s="123"/>
      <c r="LYA17" s="123"/>
      <c r="LYB17" s="123"/>
      <c r="LYC17" s="123"/>
      <c r="LYD17" s="123"/>
      <c r="LYE17" s="123"/>
      <c r="LYF17" s="123"/>
      <c r="LYG17" s="123"/>
      <c r="LYH17" s="123"/>
      <c r="LYI17" s="123"/>
      <c r="LYJ17" s="123"/>
      <c r="LYK17" s="123"/>
      <c r="LYL17" s="123"/>
      <c r="LYM17" s="123"/>
      <c r="LYN17" s="123"/>
      <c r="LYO17" s="123"/>
      <c r="LYP17" s="123"/>
      <c r="LYQ17" s="123"/>
      <c r="LYR17" s="123"/>
      <c r="LYS17" s="123"/>
      <c r="LYT17" s="123"/>
      <c r="LYU17" s="123"/>
      <c r="LYV17" s="123"/>
      <c r="LYW17" s="123"/>
      <c r="LYX17" s="123"/>
      <c r="LYY17" s="123"/>
      <c r="LYZ17" s="123"/>
      <c r="LZA17" s="123"/>
      <c r="LZB17" s="123"/>
      <c r="LZC17" s="123"/>
      <c r="LZD17" s="123"/>
      <c r="LZE17" s="123"/>
      <c r="LZF17" s="123"/>
      <c r="LZG17" s="123"/>
      <c r="LZH17" s="123"/>
      <c r="LZI17" s="123"/>
      <c r="LZJ17" s="123"/>
      <c r="LZK17" s="123"/>
      <c r="LZL17" s="123"/>
      <c r="LZM17" s="123"/>
      <c r="LZN17" s="123"/>
      <c r="LZO17" s="123"/>
      <c r="LZP17" s="123"/>
      <c r="LZQ17" s="123"/>
      <c r="LZR17" s="123"/>
      <c r="LZS17" s="123"/>
      <c r="LZT17" s="123"/>
      <c r="LZU17" s="123"/>
      <c r="LZV17" s="123"/>
      <c r="LZW17" s="123"/>
      <c r="LZX17" s="123"/>
      <c r="LZY17" s="123"/>
      <c r="LZZ17" s="123"/>
      <c r="MAA17" s="123"/>
      <c r="MAB17" s="123"/>
      <c r="MAC17" s="123"/>
      <c r="MAD17" s="123"/>
      <c r="MAE17" s="123"/>
      <c r="MAF17" s="123"/>
      <c r="MAG17" s="123"/>
      <c r="MAH17" s="123"/>
      <c r="MAI17" s="123"/>
      <c r="MAJ17" s="123"/>
      <c r="MAK17" s="123"/>
      <c r="MAL17" s="123"/>
      <c r="MAM17" s="123"/>
      <c r="MAN17" s="123"/>
      <c r="MAO17" s="123"/>
      <c r="MAP17" s="123"/>
      <c r="MAQ17" s="123"/>
      <c r="MAR17" s="123"/>
      <c r="MAS17" s="123"/>
      <c r="MAT17" s="123"/>
      <c r="MAU17" s="123"/>
      <c r="MAV17" s="123"/>
      <c r="MAW17" s="123"/>
      <c r="MAX17" s="123"/>
      <c r="MAY17" s="123"/>
      <c r="MAZ17" s="123"/>
      <c r="MBA17" s="123"/>
      <c r="MBB17" s="123"/>
      <c r="MBC17" s="123"/>
      <c r="MBD17" s="123"/>
      <c r="MBE17" s="123"/>
      <c r="MBF17" s="123"/>
      <c r="MBG17" s="123"/>
      <c r="MBH17" s="123"/>
      <c r="MBI17" s="123"/>
      <c r="MBJ17" s="123"/>
      <c r="MBK17" s="123"/>
      <c r="MBL17" s="123"/>
      <c r="MBM17" s="123"/>
      <c r="MBN17" s="123"/>
      <c r="MBO17" s="123"/>
      <c r="MBP17" s="123"/>
      <c r="MBQ17" s="123"/>
      <c r="MBR17" s="123"/>
      <c r="MBS17" s="123"/>
      <c r="MBT17" s="123"/>
      <c r="MBU17" s="123"/>
      <c r="MBV17" s="123"/>
      <c r="MBW17" s="123"/>
      <c r="MBX17" s="123"/>
      <c r="MBY17" s="123"/>
      <c r="MBZ17" s="123"/>
      <c r="MCA17" s="123"/>
      <c r="MCB17" s="123"/>
      <c r="MCC17" s="123"/>
      <c r="MCD17" s="123"/>
      <c r="MCE17" s="123"/>
      <c r="MCF17" s="123"/>
      <c r="MCG17" s="123"/>
      <c r="MCH17" s="123"/>
      <c r="MCI17" s="123"/>
      <c r="MCJ17" s="123"/>
      <c r="MCK17" s="123"/>
      <c r="MCL17" s="123"/>
      <c r="MCM17" s="123"/>
      <c r="MCN17" s="123"/>
      <c r="MCO17" s="123"/>
      <c r="MCP17" s="123"/>
      <c r="MCQ17" s="123"/>
      <c r="MCR17" s="123"/>
      <c r="MCS17" s="123"/>
      <c r="MCT17" s="123"/>
      <c r="MCU17" s="123"/>
      <c r="MCV17" s="123"/>
      <c r="MCW17" s="123"/>
      <c r="MCX17" s="123"/>
      <c r="MCY17" s="123"/>
      <c r="MCZ17" s="123"/>
      <c r="MDA17" s="123"/>
      <c r="MDB17" s="123"/>
      <c r="MDC17" s="123"/>
      <c r="MDD17" s="123"/>
      <c r="MDE17" s="123"/>
      <c r="MDF17" s="123"/>
      <c r="MDG17" s="123"/>
      <c r="MDH17" s="123"/>
      <c r="MDI17" s="123"/>
      <c r="MDJ17" s="123"/>
      <c r="MDK17" s="123"/>
      <c r="MDL17" s="123"/>
      <c r="MDM17" s="123"/>
      <c r="MDN17" s="123"/>
      <c r="MDO17" s="123"/>
      <c r="MDP17" s="123"/>
      <c r="MDQ17" s="123"/>
      <c r="MDR17" s="123"/>
      <c r="MDS17" s="123"/>
      <c r="MDT17" s="123"/>
      <c r="MDU17" s="123"/>
      <c r="MDV17" s="123"/>
      <c r="MDW17" s="123"/>
      <c r="MDX17" s="123"/>
      <c r="MDY17" s="123"/>
      <c r="MDZ17" s="123"/>
      <c r="MEA17" s="123"/>
      <c r="MEB17" s="123"/>
      <c r="MEC17" s="123"/>
      <c r="MED17" s="123"/>
      <c r="MEE17" s="123"/>
      <c r="MEF17" s="123"/>
      <c r="MEG17" s="123"/>
      <c r="MEH17" s="123"/>
      <c r="MEI17" s="123"/>
      <c r="MEJ17" s="123"/>
      <c r="MEK17" s="123"/>
      <c r="MEL17" s="123"/>
      <c r="MEM17" s="123"/>
      <c r="MEN17" s="123"/>
      <c r="MEO17" s="123"/>
      <c r="MEP17" s="123"/>
      <c r="MEQ17" s="123"/>
      <c r="MER17" s="123"/>
      <c r="MES17" s="123"/>
      <c r="MET17" s="123"/>
      <c r="MEU17" s="123"/>
      <c r="MEV17" s="123"/>
      <c r="MEW17" s="123"/>
      <c r="MEX17" s="123"/>
      <c r="MEY17" s="123"/>
      <c r="MEZ17" s="123"/>
      <c r="MFA17" s="123"/>
      <c r="MFB17" s="123"/>
      <c r="MFC17" s="123"/>
      <c r="MFD17" s="123"/>
      <c r="MFE17" s="123"/>
      <c r="MFF17" s="123"/>
      <c r="MFG17" s="123"/>
      <c r="MFH17" s="123"/>
      <c r="MFI17" s="123"/>
      <c r="MFJ17" s="123"/>
      <c r="MFK17" s="123"/>
      <c r="MFL17" s="123"/>
      <c r="MFM17" s="123"/>
      <c r="MFN17" s="123"/>
      <c r="MFO17" s="123"/>
      <c r="MFP17" s="123"/>
      <c r="MFQ17" s="123"/>
      <c r="MFR17" s="123"/>
      <c r="MFS17" s="123"/>
      <c r="MFT17" s="123"/>
      <c r="MFU17" s="123"/>
      <c r="MFV17" s="123"/>
      <c r="MFW17" s="123"/>
      <c r="MFX17" s="123"/>
      <c r="MFY17" s="123"/>
      <c r="MFZ17" s="123"/>
      <c r="MGA17" s="123"/>
      <c r="MGB17" s="123"/>
      <c r="MGC17" s="123"/>
      <c r="MGD17" s="123"/>
      <c r="MGE17" s="123"/>
      <c r="MGF17" s="123"/>
      <c r="MGG17" s="123"/>
      <c r="MGH17" s="123"/>
      <c r="MGI17" s="123"/>
      <c r="MGJ17" s="123"/>
      <c r="MGK17" s="123"/>
      <c r="MGL17" s="123"/>
      <c r="MGM17" s="123"/>
      <c r="MGN17" s="123"/>
      <c r="MGO17" s="123"/>
      <c r="MGP17" s="123"/>
      <c r="MGQ17" s="123"/>
      <c r="MGR17" s="123"/>
      <c r="MGS17" s="123"/>
      <c r="MGT17" s="123"/>
      <c r="MGU17" s="123"/>
      <c r="MGV17" s="123"/>
      <c r="MGW17" s="123"/>
      <c r="MGX17" s="123"/>
      <c r="MGY17" s="123"/>
      <c r="MGZ17" s="123"/>
      <c r="MHA17" s="123"/>
      <c r="MHB17" s="123"/>
      <c r="MHC17" s="123"/>
      <c r="MHD17" s="123"/>
      <c r="MHE17" s="123"/>
      <c r="MHF17" s="123"/>
      <c r="MHG17" s="123"/>
      <c r="MHH17" s="123"/>
      <c r="MHI17" s="123"/>
      <c r="MHJ17" s="123"/>
      <c r="MHK17" s="123"/>
      <c r="MHL17" s="123"/>
      <c r="MHM17" s="123"/>
      <c r="MHN17" s="123"/>
      <c r="MHO17" s="123"/>
      <c r="MHP17" s="123"/>
      <c r="MHQ17" s="123"/>
      <c r="MHR17" s="123"/>
      <c r="MHS17" s="123"/>
      <c r="MHT17" s="123"/>
      <c r="MHU17" s="123"/>
      <c r="MHV17" s="123"/>
      <c r="MHW17" s="123"/>
      <c r="MHX17" s="123"/>
      <c r="MHY17" s="123"/>
      <c r="MHZ17" s="123"/>
      <c r="MIA17" s="123"/>
      <c r="MIB17" s="123"/>
      <c r="MIC17" s="123"/>
      <c r="MID17" s="123"/>
      <c r="MIE17" s="123"/>
      <c r="MIF17" s="123"/>
      <c r="MIG17" s="123"/>
      <c r="MIH17" s="123"/>
      <c r="MII17" s="123"/>
      <c r="MIJ17" s="123"/>
      <c r="MIK17" s="123"/>
      <c r="MIL17" s="123"/>
      <c r="MIM17" s="123"/>
      <c r="MIN17" s="123"/>
      <c r="MIO17" s="123"/>
      <c r="MIP17" s="123"/>
      <c r="MIQ17" s="123"/>
      <c r="MIR17" s="123"/>
      <c r="MIS17" s="123"/>
      <c r="MIT17" s="123"/>
      <c r="MIU17" s="123"/>
      <c r="MIV17" s="123"/>
      <c r="MIW17" s="123"/>
      <c r="MIX17" s="123"/>
      <c r="MIY17" s="123"/>
      <c r="MIZ17" s="123"/>
      <c r="MJA17" s="123"/>
      <c r="MJB17" s="123"/>
      <c r="MJC17" s="123"/>
      <c r="MJD17" s="123"/>
      <c r="MJE17" s="123"/>
      <c r="MJF17" s="123"/>
      <c r="MJG17" s="123"/>
      <c r="MJH17" s="123"/>
      <c r="MJI17" s="123"/>
      <c r="MJJ17" s="123"/>
      <c r="MJK17" s="123"/>
      <c r="MJL17" s="123"/>
      <c r="MJM17" s="123"/>
      <c r="MJN17" s="123"/>
      <c r="MJO17" s="123"/>
      <c r="MJP17" s="123"/>
      <c r="MJQ17" s="123"/>
      <c r="MJR17" s="123"/>
      <c r="MJS17" s="123"/>
      <c r="MJT17" s="123"/>
      <c r="MJU17" s="123"/>
      <c r="MJV17" s="123"/>
      <c r="MJW17" s="123"/>
      <c r="MJX17" s="123"/>
      <c r="MJY17" s="123"/>
      <c r="MJZ17" s="123"/>
      <c r="MKA17" s="123"/>
      <c r="MKB17" s="123"/>
      <c r="MKC17" s="123"/>
      <c r="MKD17" s="123"/>
      <c r="MKE17" s="123"/>
      <c r="MKF17" s="123"/>
      <c r="MKG17" s="123"/>
      <c r="MKH17" s="123"/>
      <c r="MKI17" s="123"/>
      <c r="MKJ17" s="123"/>
      <c r="MKK17" s="123"/>
      <c r="MKL17" s="123"/>
      <c r="MKM17" s="123"/>
      <c r="MKN17" s="123"/>
      <c r="MKO17" s="123"/>
      <c r="MKP17" s="123"/>
      <c r="MKQ17" s="123"/>
      <c r="MKR17" s="123"/>
      <c r="MKS17" s="123"/>
      <c r="MKT17" s="123"/>
      <c r="MKU17" s="123"/>
      <c r="MKV17" s="123"/>
      <c r="MKW17" s="123"/>
      <c r="MKX17" s="123"/>
      <c r="MKY17" s="123"/>
      <c r="MKZ17" s="123"/>
      <c r="MLA17" s="123"/>
      <c r="MLB17" s="123"/>
      <c r="MLC17" s="123"/>
      <c r="MLD17" s="123"/>
      <c r="MLE17" s="123"/>
      <c r="MLF17" s="123"/>
      <c r="MLG17" s="123"/>
      <c r="MLH17" s="123"/>
      <c r="MLI17" s="123"/>
      <c r="MLJ17" s="123"/>
      <c r="MLK17" s="123"/>
      <c r="MLL17" s="123"/>
      <c r="MLM17" s="123"/>
      <c r="MLN17" s="123"/>
      <c r="MLO17" s="123"/>
      <c r="MLP17" s="123"/>
      <c r="MLQ17" s="123"/>
      <c r="MLR17" s="123"/>
      <c r="MLS17" s="123"/>
      <c r="MLT17" s="123"/>
      <c r="MLU17" s="123"/>
      <c r="MLV17" s="123"/>
      <c r="MLW17" s="123"/>
      <c r="MLX17" s="123"/>
      <c r="MLY17" s="123"/>
      <c r="MLZ17" s="123"/>
      <c r="MMA17" s="123"/>
      <c r="MMB17" s="123"/>
      <c r="MMC17" s="123"/>
      <c r="MMD17" s="123"/>
      <c r="MME17" s="123"/>
      <c r="MMF17" s="123"/>
      <c r="MMG17" s="123"/>
      <c r="MMH17" s="123"/>
      <c r="MMI17" s="123"/>
      <c r="MMJ17" s="123"/>
      <c r="MMK17" s="123"/>
      <c r="MML17" s="123"/>
      <c r="MMM17" s="123"/>
      <c r="MMN17" s="123"/>
      <c r="MMO17" s="123"/>
      <c r="MMP17" s="123"/>
      <c r="MMQ17" s="123"/>
      <c r="MMR17" s="123"/>
      <c r="MMS17" s="123"/>
      <c r="MMT17" s="123"/>
      <c r="MMU17" s="123"/>
      <c r="MMV17" s="123"/>
      <c r="MMW17" s="123"/>
      <c r="MMX17" s="123"/>
      <c r="MMY17" s="123"/>
      <c r="MMZ17" s="123"/>
      <c r="MNA17" s="123"/>
      <c r="MNB17" s="123"/>
      <c r="MNC17" s="123"/>
      <c r="MND17" s="123"/>
      <c r="MNE17" s="123"/>
      <c r="MNF17" s="123"/>
      <c r="MNG17" s="123"/>
      <c r="MNH17" s="123"/>
      <c r="MNI17" s="123"/>
      <c r="MNJ17" s="123"/>
      <c r="MNK17" s="123"/>
      <c r="MNL17" s="123"/>
      <c r="MNM17" s="123"/>
      <c r="MNN17" s="123"/>
      <c r="MNO17" s="123"/>
      <c r="MNP17" s="123"/>
      <c r="MNQ17" s="123"/>
      <c r="MNR17" s="123"/>
      <c r="MNS17" s="123"/>
      <c r="MNT17" s="123"/>
      <c r="MNU17" s="123"/>
      <c r="MNV17" s="123"/>
      <c r="MNW17" s="123"/>
      <c r="MNX17" s="123"/>
      <c r="MNY17" s="123"/>
      <c r="MNZ17" s="123"/>
      <c r="MOA17" s="123"/>
      <c r="MOB17" s="123"/>
      <c r="MOC17" s="123"/>
      <c r="MOD17" s="123"/>
      <c r="MOE17" s="123"/>
      <c r="MOF17" s="123"/>
      <c r="MOG17" s="123"/>
      <c r="MOH17" s="123"/>
      <c r="MOI17" s="123"/>
      <c r="MOJ17" s="123"/>
      <c r="MOK17" s="123"/>
      <c r="MOL17" s="123"/>
      <c r="MOM17" s="123"/>
      <c r="MON17" s="123"/>
      <c r="MOO17" s="123"/>
      <c r="MOP17" s="123"/>
      <c r="MOQ17" s="123"/>
      <c r="MOR17" s="123"/>
      <c r="MOS17" s="123"/>
      <c r="MOT17" s="123"/>
      <c r="MOU17" s="123"/>
      <c r="MOV17" s="123"/>
      <c r="MOW17" s="123"/>
      <c r="MOX17" s="123"/>
      <c r="MOY17" s="123"/>
      <c r="MOZ17" s="123"/>
      <c r="MPA17" s="123"/>
      <c r="MPB17" s="123"/>
      <c r="MPC17" s="123"/>
      <c r="MPD17" s="123"/>
      <c r="MPE17" s="123"/>
      <c r="MPF17" s="123"/>
      <c r="MPG17" s="123"/>
      <c r="MPH17" s="123"/>
      <c r="MPI17" s="123"/>
      <c r="MPJ17" s="123"/>
      <c r="MPK17" s="123"/>
      <c r="MPL17" s="123"/>
      <c r="MPM17" s="123"/>
      <c r="MPN17" s="123"/>
      <c r="MPO17" s="123"/>
      <c r="MPP17" s="123"/>
      <c r="MPQ17" s="123"/>
      <c r="MPR17" s="123"/>
      <c r="MPS17" s="123"/>
      <c r="MPT17" s="123"/>
      <c r="MPU17" s="123"/>
      <c r="MPV17" s="123"/>
      <c r="MPW17" s="123"/>
      <c r="MPX17" s="123"/>
      <c r="MPY17" s="123"/>
      <c r="MPZ17" s="123"/>
      <c r="MQA17" s="123"/>
      <c r="MQB17" s="123"/>
      <c r="MQC17" s="123"/>
      <c r="MQD17" s="123"/>
      <c r="MQE17" s="123"/>
      <c r="MQF17" s="123"/>
      <c r="MQG17" s="123"/>
      <c r="MQH17" s="123"/>
      <c r="MQI17" s="123"/>
      <c r="MQJ17" s="123"/>
      <c r="MQK17" s="123"/>
      <c r="MQL17" s="123"/>
      <c r="MQM17" s="123"/>
      <c r="MQN17" s="123"/>
      <c r="MQO17" s="123"/>
      <c r="MQP17" s="123"/>
      <c r="MQQ17" s="123"/>
      <c r="MQR17" s="123"/>
      <c r="MQS17" s="123"/>
      <c r="MQT17" s="123"/>
      <c r="MQU17" s="123"/>
      <c r="MQV17" s="123"/>
      <c r="MQW17" s="123"/>
      <c r="MQX17" s="123"/>
      <c r="MQY17" s="123"/>
      <c r="MQZ17" s="123"/>
      <c r="MRA17" s="123"/>
      <c r="MRB17" s="123"/>
      <c r="MRC17" s="123"/>
      <c r="MRD17" s="123"/>
      <c r="MRE17" s="123"/>
      <c r="MRF17" s="123"/>
      <c r="MRG17" s="123"/>
      <c r="MRH17" s="123"/>
      <c r="MRI17" s="123"/>
      <c r="MRJ17" s="123"/>
      <c r="MRK17" s="123"/>
      <c r="MRL17" s="123"/>
      <c r="MRM17" s="123"/>
      <c r="MRN17" s="123"/>
      <c r="MRO17" s="123"/>
      <c r="MRP17" s="123"/>
      <c r="MRQ17" s="123"/>
      <c r="MRR17" s="123"/>
      <c r="MRS17" s="123"/>
      <c r="MRT17" s="123"/>
      <c r="MRU17" s="123"/>
      <c r="MRV17" s="123"/>
      <c r="MRW17" s="123"/>
      <c r="MRX17" s="123"/>
      <c r="MRY17" s="123"/>
      <c r="MRZ17" s="123"/>
      <c r="MSA17" s="123"/>
      <c r="MSB17" s="123"/>
      <c r="MSC17" s="123"/>
      <c r="MSD17" s="123"/>
      <c r="MSE17" s="123"/>
      <c r="MSF17" s="123"/>
      <c r="MSG17" s="123"/>
      <c r="MSH17" s="123"/>
      <c r="MSI17" s="123"/>
      <c r="MSJ17" s="123"/>
      <c r="MSK17" s="123"/>
      <c r="MSL17" s="123"/>
      <c r="MSM17" s="123"/>
      <c r="MSN17" s="123"/>
      <c r="MSO17" s="123"/>
      <c r="MSP17" s="123"/>
      <c r="MSQ17" s="123"/>
      <c r="MSR17" s="123"/>
      <c r="MSS17" s="123"/>
      <c r="MST17" s="123"/>
      <c r="MSU17" s="123"/>
      <c r="MSV17" s="123"/>
      <c r="MSW17" s="123"/>
      <c r="MSX17" s="123"/>
      <c r="MSY17" s="123"/>
      <c r="MSZ17" s="123"/>
      <c r="MTA17" s="123"/>
      <c r="MTB17" s="123"/>
      <c r="MTC17" s="123"/>
      <c r="MTD17" s="123"/>
      <c r="MTE17" s="123"/>
      <c r="MTF17" s="123"/>
      <c r="MTG17" s="123"/>
      <c r="MTH17" s="123"/>
      <c r="MTI17" s="123"/>
      <c r="MTJ17" s="123"/>
      <c r="MTK17" s="123"/>
      <c r="MTL17" s="123"/>
      <c r="MTM17" s="123"/>
      <c r="MTN17" s="123"/>
      <c r="MTO17" s="123"/>
      <c r="MTP17" s="123"/>
      <c r="MTQ17" s="123"/>
      <c r="MTR17" s="123"/>
      <c r="MTS17" s="123"/>
      <c r="MTT17" s="123"/>
      <c r="MTU17" s="123"/>
      <c r="MTV17" s="123"/>
      <c r="MTW17" s="123"/>
      <c r="MTX17" s="123"/>
      <c r="MTY17" s="123"/>
      <c r="MTZ17" s="123"/>
      <c r="MUA17" s="123"/>
      <c r="MUB17" s="123"/>
      <c r="MUC17" s="123"/>
      <c r="MUD17" s="123"/>
      <c r="MUE17" s="123"/>
      <c r="MUF17" s="123"/>
      <c r="MUG17" s="123"/>
      <c r="MUH17" s="123"/>
      <c r="MUI17" s="123"/>
      <c r="MUJ17" s="123"/>
      <c r="MUK17" s="123"/>
      <c r="MUL17" s="123"/>
      <c r="MUM17" s="123"/>
      <c r="MUN17" s="123"/>
      <c r="MUO17" s="123"/>
      <c r="MUP17" s="123"/>
      <c r="MUQ17" s="123"/>
      <c r="MUR17" s="123"/>
      <c r="MUS17" s="123"/>
      <c r="MUT17" s="123"/>
      <c r="MUU17" s="123"/>
      <c r="MUV17" s="123"/>
      <c r="MUW17" s="123"/>
      <c r="MUX17" s="123"/>
      <c r="MUY17" s="123"/>
      <c r="MUZ17" s="123"/>
      <c r="MVA17" s="123"/>
      <c r="MVB17" s="123"/>
      <c r="MVC17" s="123"/>
      <c r="MVD17" s="123"/>
      <c r="MVE17" s="123"/>
      <c r="MVF17" s="123"/>
      <c r="MVG17" s="123"/>
      <c r="MVH17" s="123"/>
      <c r="MVI17" s="123"/>
      <c r="MVJ17" s="123"/>
      <c r="MVK17" s="123"/>
      <c r="MVL17" s="123"/>
      <c r="MVM17" s="123"/>
      <c r="MVN17" s="123"/>
      <c r="MVO17" s="123"/>
      <c r="MVP17" s="123"/>
      <c r="MVQ17" s="123"/>
      <c r="MVR17" s="123"/>
      <c r="MVS17" s="123"/>
      <c r="MVT17" s="123"/>
      <c r="MVU17" s="123"/>
      <c r="MVV17" s="123"/>
      <c r="MVW17" s="123"/>
      <c r="MVX17" s="123"/>
      <c r="MVY17" s="123"/>
      <c r="MVZ17" s="123"/>
      <c r="MWA17" s="123"/>
      <c r="MWB17" s="123"/>
      <c r="MWC17" s="123"/>
      <c r="MWD17" s="123"/>
      <c r="MWE17" s="123"/>
      <c r="MWF17" s="123"/>
      <c r="MWG17" s="123"/>
      <c r="MWH17" s="123"/>
      <c r="MWI17" s="123"/>
      <c r="MWJ17" s="123"/>
      <c r="MWK17" s="123"/>
      <c r="MWL17" s="123"/>
      <c r="MWM17" s="123"/>
      <c r="MWN17" s="123"/>
      <c r="MWO17" s="123"/>
      <c r="MWP17" s="123"/>
      <c r="MWQ17" s="123"/>
      <c r="MWR17" s="123"/>
      <c r="MWS17" s="123"/>
      <c r="MWT17" s="123"/>
      <c r="MWU17" s="123"/>
      <c r="MWV17" s="123"/>
      <c r="MWW17" s="123"/>
      <c r="MWX17" s="123"/>
      <c r="MWY17" s="123"/>
      <c r="MWZ17" s="123"/>
      <c r="MXA17" s="123"/>
      <c r="MXB17" s="123"/>
      <c r="MXC17" s="123"/>
      <c r="MXD17" s="123"/>
      <c r="MXE17" s="123"/>
      <c r="MXF17" s="123"/>
      <c r="MXG17" s="123"/>
      <c r="MXH17" s="123"/>
      <c r="MXI17" s="123"/>
      <c r="MXJ17" s="123"/>
      <c r="MXK17" s="123"/>
      <c r="MXL17" s="123"/>
      <c r="MXM17" s="123"/>
      <c r="MXN17" s="123"/>
      <c r="MXO17" s="123"/>
      <c r="MXP17" s="123"/>
      <c r="MXQ17" s="123"/>
      <c r="MXR17" s="123"/>
      <c r="MXS17" s="123"/>
      <c r="MXT17" s="123"/>
      <c r="MXU17" s="123"/>
      <c r="MXV17" s="123"/>
      <c r="MXW17" s="123"/>
      <c r="MXX17" s="123"/>
      <c r="MXY17" s="123"/>
      <c r="MXZ17" s="123"/>
      <c r="MYA17" s="123"/>
      <c r="MYB17" s="123"/>
      <c r="MYC17" s="123"/>
      <c r="MYD17" s="123"/>
      <c r="MYE17" s="123"/>
      <c r="MYF17" s="123"/>
      <c r="MYG17" s="123"/>
      <c r="MYH17" s="123"/>
      <c r="MYI17" s="123"/>
      <c r="MYJ17" s="123"/>
      <c r="MYK17" s="123"/>
      <c r="MYL17" s="123"/>
      <c r="MYM17" s="123"/>
      <c r="MYN17" s="123"/>
      <c r="MYO17" s="123"/>
      <c r="MYP17" s="123"/>
      <c r="MYQ17" s="123"/>
      <c r="MYR17" s="123"/>
      <c r="MYS17" s="123"/>
      <c r="MYT17" s="123"/>
      <c r="MYU17" s="123"/>
      <c r="MYV17" s="123"/>
      <c r="MYW17" s="123"/>
      <c r="MYX17" s="123"/>
      <c r="MYY17" s="123"/>
      <c r="MYZ17" s="123"/>
      <c r="MZA17" s="123"/>
      <c r="MZB17" s="123"/>
      <c r="MZC17" s="123"/>
      <c r="MZD17" s="123"/>
      <c r="MZE17" s="123"/>
      <c r="MZF17" s="123"/>
      <c r="MZG17" s="123"/>
      <c r="MZH17" s="123"/>
      <c r="MZI17" s="123"/>
      <c r="MZJ17" s="123"/>
      <c r="MZK17" s="123"/>
      <c r="MZL17" s="123"/>
      <c r="MZM17" s="123"/>
      <c r="MZN17" s="123"/>
      <c r="MZO17" s="123"/>
      <c r="MZP17" s="123"/>
      <c r="MZQ17" s="123"/>
      <c r="MZR17" s="123"/>
      <c r="MZS17" s="123"/>
      <c r="MZT17" s="123"/>
      <c r="MZU17" s="123"/>
      <c r="MZV17" s="123"/>
      <c r="MZW17" s="123"/>
      <c r="MZX17" s="123"/>
      <c r="MZY17" s="123"/>
      <c r="MZZ17" s="123"/>
      <c r="NAA17" s="123"/>
      <c r="NAB17" s="123"/>
      <c r="NAC17" s="123"/>
      <c r="NAD17" s="123"/>
      <c r="NAE17" s="123"/>
      <c r="NAF17" s="123"/>
      <c r="NAG17" s="123"/>
      <c r="NAH17" s="123"/>
      <c r="NAI17" s="123"/>
      <c r="NAJ17" s="123"/>
      <c r="NAK17" s="123"/>
      <c r="NAL17" s="123"/>
      <c r="NAM17" s="123"/>
      <c r="NAN17" s="123"/>
      <c r="NAO17" s="123"/>
      <c r="NAP17" s="123"/>
      <c r="NAQ17" s="123"/>
      <c r="NAR17" s="123"/>
      <c r="NAS17" s="123"/>
      <c r="NAT17" s="123"/>
      <c r="NAU17" s="123"/>
      <c r="NAV17" s="123"/>
      <c r="NAW17" s="123"/>
      <c r="NAX17" s="123"/>
      <c r="NAY17" s="123"/>
      <c r="NAZ17" s="123"/>
      <c r="NBA17" s="123"/>
      <c r="NBB17" s="123"/>
      <c r="NBC17" s="123"/>
      <c r="NBD17" s="123"/>
      <c r="NBE17" s="123"/>
      <c r="NBF17" s="123"/>
      <c r="NBG17" s="123"/>
      <c r="NBH17" s="123"/>
      <c r="NBI17" s="123"/>
      <c r="NBJ17" s="123"/>
      <c r="NBK17" s="123"/>
      <c r="NBL17" s="123"/>
      <c r="NBM17" s="123"/>
      <c r="NBN17" s="123"/>
      <c r="NBO17" s="123"/>
      <c r="NBP17" s="123"/>
      <c r="NBQ17" s="123"/>
      <c r="NBR17" s="123"/>
      <c r="NBS17" s="123"/>
      <c r="NBT17" s="123"/>
      <c r="NBU17" s="123"/>
      <c r="NBV17" s="123"/>
      <c r="NBW17" s="123"/>
      <c r="NBX17" s="123"/>
      <c r="NBY17" s="123"/>
      <c r="NBZ17" s="123"/>
      <c r="NCA17" s="123"/>
      <c r="NCB17" s="123"/>
      <c r="NCC17" s="123"/>
      <c r="NCD17" s="123"/>
      <c r="NCE17" s="123"/>
      <c r="NCF17" s="123"/>
      <c r="NCG17" s="123"/>
      <c r="NCH17" s="123"/>
      <c r="NCI17" s="123"/>
      <c r="NCJ17" s="123"/>
      <c r="NCK17" s="123"/>
      <c r="NCL17" s="123"/>
      <c r="NCM17" s="123"/>
      <c r="NCN17" s="123"/>
      <c r="NCO17" s="123"/>
      <c r="NCP17" s="123"/>
      <c r="NCQ17" s="123"/>
      <c r="NCR17" s="123"/>
      <c r="NCS17" s="123"/>
      <c r="NCT17" s="123"/>
      <c r="NCU17" s="123"/>
      <c r="NCV17" s="123"/>
      <c r="NCW17" s="123"/>
      <c r="NCX17" s="123"/>
      <c r="NCY17" s="123"/>
      <c r="NCZ17" s="123"/>
      <c r="NDA17" s="123"/>
      <c r="NDB17" s="123"/>
      <c r="NDC17" s="123"/>
      <c r="NDD17" s="123"/>
      <c r="NDE17" s="123"/>
      <c r="NDF17" s="123"/>
      <c r="NDG17" s="123"/>
      <c r="NDH17" s="123"/>
      <c r="NDI17" s="123"/>
      <c r="NDJ17" s="123"/>
      <c r="NDK17" s="123"/>
      <c r="NDL17" s="123"/>
      <c r="NDM17" s="123"/>
      <c r="NDN17" s="123"/>
      <c r="NDO17" s="123"/>
      <c r="NDP17" s="123"/>
      <c r="NDQ17" s="123"/>
      <c r="NDR17" s="123"/>
      <c r="NDS17" s="123"/>
      <c r="NDT17" s="123"/>
      <c r="NDU17" s="123"/>
      <c r="NDV17" s="123"/>
      <c r="NDW17" s="123"/>
      <c r="NDX17" s="123"/>
      <c r="NDY17" s="123"/>
      <c r="NDZ17" s="123"/>
      <c r="NEA17" s="123"/>
      <c r="NEB17" s="123"/>
      <c r="NEC17" s="123"/>
      <c r="NED17" s="123"/>
      <c r="NEE17" s="123"/>
      <c r="NEF17" s="123"/>
      <c r="NEG17" s="123"/>
      <c r="NEH17" s="123"/>
      <c r="NEI17" s="123"/>
      <c r="NEJ17" s="123"/>
      <c r="NEK17" s="123"/>
      <c r="NEL17" s="123"/>
      <c r="NEM17" s="123"/>
      <c r="NEN17" s="123"/>
      <c r="NEO17" s="123"/>
      <c r="NEP17" s="123"/>
      <c r="NEQ17" s="123"/>
      <c r="NER17" s="123"/>
      <c r="NES17" s="123"/>
      <c r="NET17" s="123"/>
      <c r="NEU17" s="123"/>
      <c r="NEV17" s="123"/>
      <c r="NEW17" s="123"/>
      <c r="NEX17" s="123"/>
      <c r="NEY17" s="123"/>
      <c r="NEZ17" s="123"/>
      <c r="NFA17" s="123"/>
      <c r="NFB17" s="123"/>
      <c r="NFC17" s="123"/>
      <c r="NFD17" s="123"/>
      <c r="NFE17" s="123"/>
      <c r="NFF17" s="123"/>
      <c r="NFG17" s="123"/>
      <c r="NFH17" s="123"/>
      <c r="NFI17" s="123"/>
      <c r="NFJ17" s="123"/>
      <c r="NFK17" s="123"/>
      <c r="NFL17" s="123"/>
      <c r="NFM17" s="123"/>
      <c r="NFN17" s="123"/>
      <c r="NFO17" s="123"/>
      <c r="NFP17" s="123"/>
      <c r="NFQ17" s="123"/>
      <c r="NFR17" s="123"/>
      <c r="NFS17" s="123"/>
      <c r="NFT17" s="123"/>
      <c r="NFU17" s="123"/>
      <c r="NFV17" s="123"/>
      <c r="NFW17" s="123"/>
      <c r="NFX17" s="123"/>
      <c r="NFY17" s="123"/>
      <c r="NFZ17" s="123"/>
      <c r="NGA17" s="123"/>
      <c r="NGB17" s="123"/>
      <c r="NGC17" s="123"/>
      <c r="NGD17" s="123"/>
      <c r="NGE17" s="123"/>
      <c r="NGF17" s="123"/>
      <c r="NGG17" s="123"/>
      <c r="NGH17" s="123"/>
      <c r="NGI17" s="123"/>
      <c r="NGJ17" s="123"/>
      <c r="NGK17" s="123"/>
      <c r="NGL17" s="123"/>
      <c r="NGM17" s="123"/>
      <c r="NGN17" s="123"/>
      <c r="NGO17" s="123"/>
      <c r="NGP17" s="123"/>
      <c r="NGQ17" s="123"/>
      <c r="NGR17" s="123"/>
      <c r="NGS17" s="123"/>
      <c r="NGT17" s="123"/>
      <c r="NGU17" s="123"/>
      <c r="NGV17" s="123"/>
      <c r="NGW17" s="123"/>
      <c r="NGX17" s="123"/>
      <c r="NGY17" s="123"/>
      <c r="NGZ17" s="123"/>
      <c r="NHA17" s="123"/>
      <c r="NHB17" s="123"/>
      <c r="NHC17" s="123"/>
      <c r="NHD17" s="123"/>
      <c r="NHE17" s="123"/>
      <c r="NHF17" s="123"/>
      <c r="NHG17" s="123"/>
      <c r="NHH17" s="123"/>
      <c r="NHI17" s="123"/>
      <c r="NHJ17" s="123"/>
      <c r="NHK17" s="123"/>
      <c r="NHL17" s="123"/>
      <c r="NHM17" s="123"/>
      <c r="NHN17" s="123"/>
      <c r="NHO17" s="123"/>
      <c r="NHP17" s="123"/>
      <c r="NHQ17" s="123"/>
      <c r="NHR17" s="123"/>
      <c r="NHS17" s="123"/>
      <c r="NHT17" s="123"/>
      <c r="NHU17" s="123"/>
      <c r="NHV17" s="123"/>
      <c r="NHW17" s="123"/>
      <c r="NHX17" s="123"/>
      <c r="NHY17" s="123"/>
      <c r="NHZ17" s="123"/>
      <c r="NIA17" s="123"/>
      <c r="NIB17" s="123"/>
      <c r="NIC17" s="123"/>
      <c r="NID17" s="123"/>
      <c r="NIE17" s="123"/>
      <c r="NIF17" s="123"/>
      <c r="NIG17" s="123"/>
      <c r="NIH17" s="123"/>
      <c r="NII17" s="123"/>
      <c r="NIJ17" s="123"/>
      <c r="NIK17" s="123"/>
      <c r="NIL17" s="123"/>
      <c r="NIM17" s="123"/>
      <c r="NIN17" s="123"/>
      <c r="NIO17" s="123"/>
      <c r="NIP17" s="123"/>
      <c r="NIQ17" s="123"/>
      <c r="NIR17" s="123"/>
      <c r="NIS17" s="123"/>
      <c r="NIT17" s="123"/>
      <c r="NIU17" s="123"/>
      <c r="NIV17" s="123"/>
      <c r="NIW17" s="123"/>
      <c r="NIX17" s="123"/>
      <c r="NIY17" s="123"/>
      <c r="NIZ17" s="123"/>
      <c r="NJA17" s="123"/>
      <c r="NJB17" s="123"/>
      <c r="NJC17" s="123"/>
      <c r="NJD17" s="123"/>
      <c r="NJE17" s="123"/>
      <c r="NJF17" s="123"/>
      <c r="NJG17" s="123"/>
      <c r="NJH17" s="123"/>
      <c r="NJI17" s="123"/>
      <c r="NJJ17" s="123"/>
      <c r="NJK17" s="123"/>
      <c r="NJL17" s="123"/>
      <c r="NJM17" s="123"/>
      <c r="NJN17" s="123"/>
      <c r="NJO17" s="123"/>
      <c r="NJP17" s="123"/>
      <c r="NJQ17" s="123"/>
      <c r="NJR17" s="123"/>
      <c r="NJS17" s="123"/>
      <c r="NJT17" s="123"/>
      <c r="NJU17" s="123"/>
      <c r="NJV17" s="123"/>
      <c r="NJW17" s="123"/>
      <c r="NJX17" s="123"/>
      <c r="NJY17" s="123"/>
      <c r="NJZ17" s="123"/>
      <c r="NKA17" s="123"/>
      <c r="NKB17" s="123"/>
      <c r="NKC17" s="123"/>
      <c r="NKD17" s="123"/>
      <c r="NKE17" s="123"/>
      <c r="NKF17" s="123"/>
      <c r="NKG17" s="123"/>
      <c r="NKH17" s="123"/>
      <c r="NKI17" s="123"/>
      <c r="NKJ17" s="123"/>
      <c r="NKK17" s="123"/>
      <c r="NKL17" s="123"/>
      <c r="NKM17" s="123"/>
      <c r="NKN17" s="123"/>
      <c r="NKO17" s="123"/>
      <c r="NKP17" s="123"/>
      <c r="NKQ17" s="123"/>
      <c r="NKR17" s="123"/>
      <c r="NKS17" s="123"/>
      <c r="NKT17" s="123"/>
      <c r="NKU17" s="123"/>
      <c r="NKV17" s="123"/>
      <c r="NKW17" s="123"/>
      <c r="NKX17" s="123"/>
      <c r="NKY17" s="123"/>
      <c r="NKZ17" s="123"/>
      <c r="NLA17" s="123"/>
      <c r="NLB17" s="123"/>
      <c r="NLC17" s="123"/>
      <c r="NLD17" s="123"/>
      <c r="NLE17" s="123"/>
      <c r="NLF17" s="123"/>
      <c r="NLG17" s="123"/>
      <c r="NLH17" s="123"/>
      <c r="NLI17" s="123"/>
      <c r="NLJ17" s="123"/>
      <c r="NLK17" s="123"/>
      <c r="NLL17" s="123"/>
      <c r="NLM17" s="123"/>
      <c r="NLN17" s="123"/>
      <c r="NLO17" s="123"/>
      <c r="NLP17" s="123"/>
      <c r="NLQ17" s="123"/>
      <c r="NLR17" s="123"/>
      <c r="NLS17" s="123"/>
      <c r="NLT17" s="123"/>
      <c r="NLU17" s="123"/>
      <c r="NLV17" s="123"/>
      <c r="NLW17" s="123"/>
      <c r="NLX17" s="123"/>
      <c r="NLY17" s="123"/>
      <c r="NLZ17" s="123"/>
      <c r="NMA17" s="123"/>
      <c r="NMB17" s="123"/>
      <c r="NMC17" s="123"/>
      <c r="NMD17" s="123"/>
      <c r="NME17" s="123"/>
      <c r="NMF17" s="123"/>
      <c r="NMG17" s="123"/>
      <c r="NMH17" s="123"/>
      <c r="NMI17" s="123"/>
      <c r="NMJ17" s="123"/>
      <c r="NMK17" s="123"/>
      <c r="NML17" s="123"/>
      <c r="NMM17" s="123"/>
      <c r="NMN17" s="123"/>
      <c r="NMO17" s="123"/>
      <c r="NMP17" s="123"/>
      <c r="NMQ17" s="123"/>
      <c r="NMR17" s="123"/>
      <c r="NMS17" s="123"/>
      <c r="NMT17" s="123"/>
      <c r="NMU17" s="123"/>
      <c r="NMV17" s="123"/>
      <c r="NMW17" s="123"/>
      <c r="NMX17" s="123"/>
      <c r="NMY17" s="123"/>
      <c r="NMZ17" s="123"/>
      <c r="NNA17" s="123"/>
      <c r="NNB17" s="123"/>
      <c r="NNC17" s="123"/>
      <c r="NND17" s="123"/>
      <c r="NNE17" s="123"/>
      <c r="NNF17" s="123"/>
      <c r="NNG17" s="123"/>
      <c r="NNH17" s="123"/>
      <c r="NNI17" s="123"/>
      <c r="NNJ17" s="123"/>
      <c r="NNK17" s="123"/>
      <c r="NNL17" s="123"/>
      <c r="NNM17" s="123"/>
      <c r="NNN17" s="123"/>
      <c r="NNO17" s="123"/>
      <c r="NNP17" s="123"/>
      <c r="NNQ17" s="123"/>
      <c r="NNR17" s="123"/>
      <c r="NNS17" s="123"/>
      <c r="NNT17" s="123"/>
      <c r="NNU17" s="123"/>
      <c r="NNV17" s="123"/>
      <c r="NNW17" s="123"/>
      <c r="NNX17" s="123"/>
      <c r="NNY17" s="123"/>
      <c r="NNZ17" s="123"/>
      <c r="NOA17" s="123"/>
      <c r="NOB17" s="123"/>
      <c r="NOC17" s="123"/>
      <c r="NOD17" s="123"/>
      <c r="NOE17" s="123"/>
      <c r="NOF17" s="123"/>
      <c r="NOG17" s="123"/>
      <c r="NOH17" s="123"/>
      <c r="NOI17" s="123"/>
      <c r="NOJ17" s="123"/>
      <c r="NOK17" s="123"/>
      <c r="NOL17" s="123"/>
      <c r="NOM17" s="123"/>
      <c r="NON17" s="123"/>
      <c r="NOO17" s="123"/>
      <c r="NOP17" s="123"/>
      <c r="NOQ17" s="123"/>
      <c r="NOR17" s="123"/>
      <c r="NOS17" s="123"/>
      <c r="NOT17" s="123"/>
      <c r="NOU17" s="123"/>
      <c r="NOV17" s="123"/>
      <c r="NOW17" s="123"/>
      <c r="NOX17" s="123"/>
      <c r="NOY17" s="123"/>
      <c r="NOZ17" s="123"/>
      <c r="NPA17" s="123"/>
      <c r="NPB17" s="123"/>
      <c r="NPC17" s="123"/>
      <c r="NPD17" s="123"/>
      <c r="NPE17" s="123"/>
      <c r="NPF17" s="123"/>
      <c r="NPG17" s="123"/>
      <c r="NPH17" s="123"/>
      <c r="NPI17" s="123"/>
      <c r="NPJ17" s="123"/>
      <c r="NPK17" s="123"/>
      <c r="NPL17" s="123"/>
      <c r="NPM17" s="123"/>
      <c r="NPN17" s="123"/>
      <c r="NPO17" s="123"/>
      <c r="NPP17" s="123"/>
      <c r="NPQ17" s="123"/>
      <c r="NPR17" s="123"/>
      <c r="NPS17" s="123"/>
      <c r="NPT17" s="123"/>
      <c r="NPU17" s="123"/>
      <c r="NPV17" s="123"/>
      <c r="NPW17" s="123"/>
      <c r="NPX17" s="123"/>
      <c r="NPY17" s="123"/>
      <c r="NPZ17" s="123"/>
      <c r="NQA17" s="123"/>
      <c r="NQB17" s="123"/>
      <c r="NQC17" s="123"/>
      <c r="NQD17" s="123"/>
      <c r="NQE17" s="123"/>
      <c r="NQF17" s="123"/>
      <c r="NQG17" s="123"/>
      <c r="NQH17" s="123"/>
      <c r="NQI17" s="123"/>
      <c r="NQJ17" s="123"/>
      <c r="NQK17" s="123"/>
      <c r="NQL17" s="123"/>
      <c r="NQM17" s="123"/>
      <c r="NQN17" s="123"/>
      <c r="NQO17" s="123"/>
      <c r="NQP17" s="123"/>
      <c r="NQQ17" s="123"/>
      <c r="NQR17" s="123"/>
      <c r="NQS17" s="123"/>
      <c r="NQT17" s="123"/>
      <c r="NQU17" s="123"/>
      <c r="NQV17" s="123"/>
      <c r="NQW17" s="123"/>
      <c r="NQX17" s="123"/>
      <c r="NQY17" s="123"/>
      <c r="NQZ17" s="123"/>
      <c r="NRA17" s="123"/>
      <c r="NRB17" s="123"/>
      <c r="NRC17" s="123"/>
      <c r="NRD17" s="123"/>
      <c r="NRE17" s="123"/>
      <c r="NRF17" s="123"/>
      <c r="NRG17" s="123"/>
      <c r="NRH17" s="123"/>
      <c r="NRI17" s="123"/>
      <c r="NRJ17" s="123"/>
      <c r="NRK17" s="123"/>
      <c r="NRL17" s="123"/>
      <c r="NRM17" s="123"/>
      <c r="NRN17" s="123"/>
      <c r="NRO17" s="123"/>
      <c r="NRP17" s="123"/>
      <c r="NRQ17" s="123"/>
      <c r="NRR17" s="123"/>
      <c r="NRS17" s="123"/>
      <c r="NRT17" s="123"/>
      <c r="NRU17" s="123"/>
      <c r="NRV17" s="123"/>
      <c r="NRW17" s="123"/>
      <c r="NRX17" s="123"/>
      <c r="NRY17" s="123"/>
      <c r="NRZ17" s="123"/>
      <c r="NSA17" s="123"/>
      <c r="NSB17" s="123"/>
      <c r="NSC17" s="123"/>
      <c r="NSD17" s="123"/>
      <c r="NSE17" s="123"/>
      <c r="NSF17" s="123"/>
      <c r="NSG17" s="123"/>
      <c r="NSH17" s="123"/>
      <c r="NSI17" s="123"/>
      <c r="NSJ17" s="123"/>
      <c r="NSK17" s="123"/>
      <c r="NSL17" s="123"/>
      <c r="NSM17" s="123"/>
      <c r="NSN17" s="123"/>
      <c r="NSO17" s="123"/>
      <c r="NSP17" s="123"/>
      <c r="NSQ17" s="123"/>
      <c r="NSR17" s="123"/>
      <c r="NSS17" s="123"/>
      <c r="NST17" s="123"/>
      <c r="NSU17" s="123"/>
      <c r="NSV17" s="123"/>
      <c r="NSW17" s="123"/>
      <c r="NSX17" s="123"/>
      <c r="NSY17" s="123"/>
      <c r="NSZ17" s="123"/>
      <c r="NTA17" s="123"/>
      <c r="NTB17" s="123"/>
      <c r="NTC17" s="123"/>
      <c r="NTD17" s="123"/>
      <c r="NTE17" s="123"/>
      <c r="NTF17" s="123"/>
      <c r="NTG17" s="123"/>
      <c r="NTH17" s="123"/>
      <c r="NTI17" s="123"/>
      <c r="NTJ17" s="123"/>
      <c r="NTK17" s="123"/>
      <c r="NTL17" s="123"/>
      <c r="NTM17" s="123"/>
      <c r="NTN17" s="123"/>
      <c r="NTO17" s="123"/>
      <c r="NTP17" s="123"/>
      <c r="NTQ17" s="123"/>
      <c r="NTR17" s="123"/>
      <c r="NTS17" s="123"/>
      <c r="NTT17" s="123"/>
      <c r="NTU17" s="123"/>
      <c r="NTV17" s="123"/>
      <c r="NTW17" s="123"/>
      <c r="NTX17" s="123"/>
      <c r="NTY17" s="123"/>
      <c r="NTZ17" s="123"/>
      <c r="NUA17" s="123"/>
      <c r="NUB17" s="123"/>
      <c r="NUC17" s="123"/>
      <c r="NUD17" s="123"/>
      <c r="NUE17" s="123"/>
      <c r="NUF17" s="123"/>
      <c r="NUG17" s="123"/>
      <c r="NUH17" s="123"/>
      <c r="NUI17" s="123"/>
      <c r="NUJ17" s="123"/>
      <c r="NUK17" s="123"/>
      <c r="NUL17" s="123"/>
      <c r="NUM17" s="123"/>
      <c r="NUN17" s="123"/>
      <c r="NUO17" s="123"/>
      <c r="NUP17" s="123"/>
      <c r="NUQ17" s="123"/>
      <c r="NUR17" s="123"/>
      <c r="NUS17" s="123"/>
      <c r="NUT17" s="123"/>
      <c r="NUU17" s="123"/>
      <c r="NUV17" s="123"/>
      <c r="NUW17" s="123"/>
      <c r="NUX17" s="123"/>
      <c r="NUY17" s="123"/>
      <c r="NUZ17" s="123"/>
      <c r="NVA17" s="123"/>
      <c r="NVB17" s="123"/>
      <c r="NVC17" s="123"/>
      <c r="NVD17" s="123"/>
      <c r="NVE17" s="123"/>
      <c r="NVF17" s="123"/>
      <c r="NVG17" s="123"/>
      <c r="NVH17" s="123"/>
      <c r="NVI17" s="123"/>
      <c r="NVJ17" s="123"/>
      <c r="NVK17" s="123"/>
      <c r="NVL17" s="123"/>
      <c r="NVM17" s="123"/>
      <c r="NVN17" s="123"/>
      <c r="NVO17" s="123"/>
      <c r="NVP17" s="123"/>
      <c r="NVQ17" s="123"/>
      <c r="NVR17" s="123"/>
      <c r="NVS17" s="123"/>
      <c r="NVT17" s="123"/>
      <c r="NVU17" s="123"/>
      <c r="NVV17" s="123"/>
      <c r="NVW17" s="123"/>
      <c r="NVX17" s="123"/>
      <c r="NVY17" s="123"/>
      <c r="NVZ17" s="123"/>
      <c r="NWA17" s="123"/>
      <c r="NWB17" s="123"/>
      <c r="NWC17" s="123"/>
      <c r="NWD17" s="123"/>
      <c r="NWE17" s="123"/>
      <c r="NWF17" s="123"/>
      <c r="NWG17" s="123"/>
      <c r="NWH17" s="123"/>
      <c r="NWI17" s="123"/>
      <c r="NWJ17" s="123"/>
      <c r="NWK17" s="123"/>
      <c r="NWL17" s="123"/>
      <c r="NWM17" s="123"/>
      <c r="NWN17" s="123"/>
      <c r="NWO17" s="123"/>
      <c r="NWP17" s="123"/>
      <c r="NWQ17" s="123"/>
      <c r="NWR17" s="123"/>
      <c r="NWS17" s="123"/>
      <c r="NWT17" s="123"/>
      <c r="NWU17" s="123"/>
      <c r="NWV17" s="123"/>
      <c r="NWW17" s="123"/>
      <c r="NWX17" s="123"/>
      <c r="NWY17" s="123"/>
      <c r="NWZ17" s="123"/>
      <c r="NXA17" s="123"/>
      <c r="NXB17" s="123"/>
      <c r="NXC17" s="123"/>
      <c r="NXD17" s="123"/>
      <c r="NXE17" s="123"/>
      <c r="NXF17" s="123"/>
      <c r="NXG17" s="123"/>
      <c r="NXH17" s="123"/>
      <c r="NXI17" s="123"/>
      <c r="NXJ17" s="123"/>
      <c r="NXK17" s="123"/>
      <c r="NXL17" s="123"/>
      <c r="NXM17" s="123"/>
      <c r="NXN17" s="123"/>
      <c r="NXO17" s="123"/>
      <c r="NXP17" s="123"/>
      <c r="NXQ17" s="123"/>
      <c r="NXR17" s="123"/>
      <c r="NXS17" s="123"/>
      <c r="NXT17" s="123"/>
      <c r="NXU17" s="123"/>
      <c r="NXV17" s="123"/>
      <c r="NXW17" s="123"/>
      <c r="NXX17" s="123"/>
      <c r="NXY17" s="123"/>
      <c r="NXZ17" s="123"/>
      <c r="NYA17" s="123"/>
      <c r="NYB17" s="123"/>
      <c r="NYC17" s="123"/>
      <c r="NYD17" s="123"/>
      <c r="NYE17" s="123"/>
      <c r="NYF17" s="123"/>
      <c r="NYG17" s="123"/>
      <c r="NYH17" s="123"/>
      <c r="NYI17" s="123"/>
      <c r="NYJ17" s="123"/>
      <c r="NYK17" s="123"/>
      <c r="NYL17" s="123"/>
      <c r="NYM17" s="123"/>
      <c r="NYN17" s="123"/>
      <c r="NYO17" s="123"/>
      <c r="NYP17" s="123"/>
      <c r="NYQ17" s="123"/>
      <c r="NYR17" s="123"/>
      <c r="NYS17" s="123"/>
      <c r="NYT17" s="123"/>
      <c r="NYU17" s="123"/>
      <c r="NYV17" s="123"/>
      <c r="NYW17" s="123"/>
      <c r="NYX17" s="123"/>
      <c r="NYY17" s="123"/>
      <c r="NYZ17" s="123"/>
      <c r="NZA17" s="123"/>
      <c r="NZB17" s="123"/>
      <c r="NZC17" s="123"/>
      <c r="NZD17" s="123"/>
      <c r="NZE17" s="123"/>
      <c r="NZF17" s="123"/>
      <c r="NZG17" s="123"/>
      <c r="NZH17" s="123"/>
      <c r="NZI17" s="123"/>
      <c r="NZJ17" s="123"/>
      <c r="NZK17" s="123"/>
      <c r="NZL17" s="123"/>
      <c r="NZM17" s="123"/>
      <c r="NZN17" s="123"/>
      <c r="NZO17" s="123"/>
      <c r="NZP17" s="123"/>
      <c r="NZQ17" s="123"/>
      <c r="NZR17" s="123"/>
      <c r="NZS17" s="123"/>
      <c r="NZT17" s="123"/>
      <c r="NZU17" s="123"/>
      <c r="NZV17" s="123"/>
      <c r="NZW17" s="123"/>
      <c r="NZX17" s="123"/>
      <c r="NZY17" s="123"/>
      <c r="NZZ17" s="123"/>
      <c r="OAA17" s="123"/>
      <c r="OAB17" s="123"/>
      <c r="OAC17" s="123"/>
      <c r="OAD17" s="123"/>
      <c r="OAE17" s="123"/>
      <c r="OAF17" s="123"/>
      <c r="OAG17" s="123"/>
      <c r="OAH17" s="123"/>
      <c r="OAI17" s="123"/>
      <c r="OAJ17" s="123"/>
      <c r="OAK17" s="123"/>
      <c r="OAL17" s="123"/>
      <c r="OAM17" s="123"/>
      <c r="OAN17" s="123"/>
      <c r="OAO17" s="123"/>
      <c r="OAP17" s="123"/>
      <c r="OAQ17" s="123"/>
      <c r="OAR17" s="123"/>
      <c r="OAS17" s="123"/>
      <c r="OAT17" s="123"/>
      <c r="OAU17" s="123"/>
      <c r="OAV17" s="123"/>
      <c r="OAW17" s="123"/>
      <c r="OAX17" s="123"/>
      <c r="OAY17" s="123"/>
      <c r="OAZ17" s="123"/>
      <c r="OBA17" s="123"/>
      <c r="OBB17" s="123"/>
      <c r="OBC17" s="123"/>
      <c r="OBD17" s="123"/>
      <c r="OBE17" s="123"/>
      <c r="OBF17" s="123"/>
      <c r="OBG17" s="123"/>
      <c r="OBH17" s="123"/>
      <c r="OBI17" s="123"/>
      <c r="OBJ17" s="123"/>
      <c r="OBK17" s="123"/>
      <c r="OBL17" s="123"/>
      <c r="OBM17" s="123"/>
      <c r="OBN17" s="123"/>
      <c r="OBO17" s="123"/>
      <c r="OBP17" s="123"/>
      <c r="OBQ17" s="123"/>
      <c r="OBR17" s="123"/>
      <c r="OBS17" s="123"/>
      <c r="OBT17" s="123"/>
      <c r="OBU17" s="123"/>
      <c r="OBV17" s="123"/>
      <c r="OBW17" s="123"/>
      <c r="OBX17" s="123"/>
      <c r="OBY17" s="123"/>
      <c r="OBZ17" s="123"/>
      <c r="OCA17" s="123"/>
      <c r="OCB17" s="123"/>
      <c r="OCC17" s="123"/>
      <c r="OCD17" s="123"/>
      <c r="OCE17" s="123"/>
      <c r="OCF17" s="123"/>
      <c r="OCG17" s="123"/>
      <c r="OCH17" s="123"/>
      <c r="OCI17" s="123"/>
      <c r="OCJ17" s="123"/>
      <c r="OCK17" s="123"/>
      <c r="OCL17" s="123"/>
      <c r="OCM17" s="123"/>
      <c r="OCN17" s="123"/>
      <c r="OCO17" s="123"/>
      <c r="OCP17" s="123"/>
      <c r="OCQ17" s="123"/>
      <c r="OCR17" s="123"/>
      <c r="OCS17" s="123"/>
      <c r="OCT17" s="123"/>
      <c r="OCU17" s="123"/>
      <c r="OCV17" s="123"/>
      <c r="OCW17" s="123"/>
      <c r="OCX17" s="123"/>
      <c r="OCY17" s="123"/>
      <c r="OCZ17" s="123"/>
      <c r="ODA17" s="123"/>
      <c r="ODB17" s="123"/>
      <c r="ODC17" s="123"/>
      <c r="ODD17" s="123"/>
      <c r="ODE17" s="123"/>
      <c r="ODF17" s="123"/>
      <c r="ODG17" s="123"/>
      <c r="ODH17" s="123"/>
      <c r="ODI17" s="123"/>
      <c r="ODJ17" s="123"/>
      <c r="ODK17" s="123"/>
      <c r="ODL17" s="123"/>
      <c r="ODM17" s="123"/>
      <c r="ODN17" s="123"/>
      <c r="ODO17" s="123"/>
      <c r="ODP17" s="123"/>
      <c r="ODQ17" s="123"/>
      <c r="ODR17" s="123"/>
      <c r="ODS17" s="123"/>
      <c r="ODT17" s="123"/>
      <c r="ODU17" s="123"/>
      <c r="ODV17" s="123"/>
      <c r="ODW17" s="123"/>
      <c r="ODX17" s="123"/>
      <c r="ODY17" s="123"/>
      <c r="ODZ17" s="123"/>
      <c r="OEA17" s="123"/>
      <c r="OEB17" s="123"/>
      <c r="OEC17" s="123"/>
      <c r="OED17" s="123"/>
      <c r="OEE17" s="123"/>
      <c r="OEF17" s="123"/>
      <c r="OEG17" s="123"/>
      <c r="OEH17" s="123"/>
      <c r="OEI17" s="123"/>
      <c r="OEJ17" s="123"/>
      <c r="OEK17" s="123"/>
      <c r="OEL17" s="123"/>
      <c r="OEM17" s="123"/>
      <c r="OEN17" s="123"/>
      <c r="OEO17" s="123"/>
      <c r="OEP17" s="123"/>
      <c r="OEQ17" s="123"/>
      <c r="OER17" s="123"/>
      <c r="OES17" s="123"/>
      <c r="OET17" s="123"/>
      <c r="OEU17" s="123"/>
      <c r="OEV17" s="123"/>
      <c r="OEW17" s="123"/>
      <c r="OEX17" s="123"/>
      <c r="OEY17" s="123"/>
      <c r="OEZ17" s="123"/>
      <c r="OFA17" s="123"/>
      <c r="OFB17" s="123"/>
      <c r="OFC17" s="123"/>
      <c r="OFD17" s="123"/>
      <c r="OFE17" s="123"/>
      <c r="OFF17" s="123"/>
      <c r="OFG17" s="123"/>
      <c r="OFH17" s="123"/>
      <c r="OFI17" s="123"/>
      <c r="OFJ17" s="123"/>
      <c r="OFK17" s="123"/>
      <c r="OFL17" s="123"/>
      <c r="OFM17" s="123"/>
      <c r="OFN17" s="123"/>
      <c r="OFO17" s="123"/>
      <c r="OFP17" s="123"/>
      <c r="OFQ17" s="123"/>
      <c r="OFR17" s="123"/>
      <c r="OFS17" s="123"/>
      <c r="OFT17" s="123"/>
      <c r="OFU17" s="123"/>
      <c r="OFV17" s="123"/>
      <c r="OFW17" s="123"/>
      <c r="OFX17" s="123"/>
      <c r="OFY17" s="123"/>
      <c r="OFZ17" s="123"/>
      <c r="OGA17" s="123"/>
      <c r="OGB17" s="123"/>
      <c r="OGC17" s="123"/>
      <c r="OGD17" s="123"/>
      <c r="OGE17" s="123"/>
      <c r="OGF17" s="123"/>
      <c r="OGG17" s="123"/>
      <c r="OGH17" s="123"/>
      <c r="OGI17" s="123"/>
      <c r="OGJ17" s="123"/>
      <c r="OGK17" s="123"/>
      <c r="OGL17" s="123"/>
      <c r="OGM17" s="123"/>
      <c r="OGN17" s="123"/>
      <c r="OGO17" s="123"/>
      <c r="OGP17" s="123"/>
      <c r="OGQ17" s="123"/>
      <c r="OGR17" s="123"/>
      <c r="OGS17" s="123"/>
      <c r="OGT17" s="123"/>
      <c r="OGU17" s="123"/>
      <c r="OGV17" s="123"/>
      <c r="OGW17" s="123"/>
      <c r="OGX17" s="123"/>
      <c r="OGY17" s="123"/>
      <c r="OGZ17" s="123"/>
      <c r="OHA17" s="123"/>
      <c r="OHB17" s="123"/>
      <c r="OHC17" s="123"/>
      <c r="OHD17" s="123"/>
      <c r="OHE17" s="123"/>
      <c r="OHF17" s="123"/>
      <c r="OHG17" s="123"/>
      <c r="OHH17" s="123"/>
      <c r="OHI17" s="123"/>
      <c r="OHJ17" s="123"/>
      <c r="OHK17" s="123"/>
      <c r="OHL17" s="123"/>
      <c r="OHM17" s="123"/>
      <c r="OHN17" s="123"/>
      <c r="OHO17" s="123"/>
      <c r="OHP17" s="123"/>
      <c r="OHQ17" s="123"/>
      <c r="OHR17" s="123"/>
      <c r="OHS17" s="123"/>
      <c r="OHT17" s="123"/>
      <c r="OHU17" s="123"/>
      <c r="OHV17" s="123"/>
      <c r="OHW17" s="123"/>
      <c r="OHX17" s="123"/>
      <c r="OHY17" s="123"/>
      <c r="OHZ17" s="123"/>
      <c r="OIA17" s="123"/>
      <c r="OIB17" s="123"/>
      <c r="OIC17" s="123"/>
      <c r="OID17" s="123"/>
      <c r="OIE17" s="123"/>
      <c r="OIF17" s="123"/>
      <c r="OIG17" s="123"/>
      <c r="OIH17" s="123"/>
      <c r="OII17" s="123"/>
      <c r="OIJ17" s="123"/>
      <c r="OIK17" s="123"/>
      <c r="OIL17" s="123"/>
      <c r="OIM17" s="123"/>
      <c r="OIN17" s="123"/>
      <c r="OIO17" s="123"/>
      <c r="OIP17" s="123"/>
      <c r="OIQ17" s="123"/>
      <c r="OIR17" s="123"/>
      <c r="OIS17" s="123"/>
      <c r="OIT17" s="123"/>
      <c r="OIU17" s="123"/>
      <c r="OIV17" s="123"/>
      <c r="OIW17" s="123"/>
      <c r="OIX17" s="123"/>
      <c r="OIY17" s="123"/>
      <c r="OIZ17" s="123"/>
      <c r="OJA17" s="123"/>
      <c r="OJB17" s="123"/>
      <c r="OJC17" s="123"/>
      <c r="OJD17" s="123"/>
      <c r="OJE17" s="123"/>
      <c r="OJF17" s="123"/>
      <c r="OJG17" s="123"/>
      <c r="OJH17" s="123"/>
      <c r="OJI17" s="123"/>
      <c r="OJJ17" s="123"/>
      <c r="OJK17" s="123"/>
      <c r="OJL17" s="123"/>
      <c r="OJM17" s="123"/>
      <c r="OJN17" s="123"/>
      <c r="OJO17" s="123"/>
      <c r="OJP17" s="123"/>
      <c r="OJQ17" s="123"/>
      <c r="OJR17" s="123"/>
      <c r="OJS17" s="123"/>
      <c r="OJT17" s="123"/>
      <c r="OJU17" s="123"/>
      <c r="OJV17" s="123"/>
      <c r="OJW17" s="123"/>
      <c r="OJX17" s="123"/>
      <c r="OJY17" s="123"/>
      <c r="OJZ17" s="123"/>
      <c r="OKA17" s="123"/>
      <c r="OKB17" s="123"/>
      <c r="OKC17" s="123"/>
      <c r="OKD17" s="123"/>
      <c r="OKE17" s="123"/>
      <c r="OKF17" s="123"/>
      <c r="OKG17" s="123"/>
      <c r="OKH17" s="123"/>
      <c r="OKI17" s="123"/>
      <c r="OKJ17" s="123"/>
      <c r="OKK17" s="123"/>
      <c r="OKL17" s="123"/>
      <c r="OKM17" s="123"/>
      <c r="OKN17" s="123"/>
      <c r="OKO17" s="123"/>
      <c r="OKP17" s="123"/>
      <c r="OKQ17" s="123"/>
      <c r="OKR17" s="123"/>
      <c r="OKS17" s="123"/>
      <c r="OKT17" s="123"/>
      <c r="OKU17" s="123"/>
      <c r="OKV17" s="123"/>
      <c r="OKW17" s="123"/>
      <c r="OKX17" s="123"/>
      <c r="OKY17" s="123"/>
      <c r="OKZ17" s="123"/>
      <c r="OLA17" s="123"/>
      <c r="OLB17" s="123"/>
      <c r="OLC17" s="123"/>
      <c r="OLD17" s="123"/>
      <c r="OLE17" s="123"/>
      <c r="OLF17" s="123"/>
      <c r="OLG17" s="123"/>
      <c r="OLH17" s="123"/>
      <c r="OLI17" s="123"/>
      <c r="OLJ17" s="123"/>
      <c r="OLK17" s="123"/>
      <c r="OLL17" s="123"/>
      <c r="OLM17" s="123"/>
      <c r="OLN17" s="123"/>
      <c r="OLO17" s="123"/>
      <c r="OLP17" s="123"/>
      <c r="OLQ17" s="123"/>
      <c r="OLR17" s="123"/>
      <c r="OLS17" s="123"/>
      <c r="OLT17" s="123"/>
      <c r="OLU17" s="123"/>
      <c r="OLV17" s="123"/>
      <c r="OLW17" s="123"/>
      <c r="OLX17" s="123"/>
      <c r="OLY17" s="123"/>
      <c r="OLZ17" s="123"/>
      <c r="OMA17" s="123"/>
      <c r="OMB17" s="123"/>
      <c r="OMC17" s="123"/>
      <c r="OMD17" s="123"/>
      <c r="OME17" s="123"/>
      <c r="OMF17" s="123"/>
      <c r="OMG17" s="123"/>
      <c r="OMH17" s="123"/>
      <c r="OMI17" s="123"/>
      <c r="OMJ17" s="123"/>
      <c r="OMK17" s="123"/>
      <c r="OML17" s="123"/>
      <c r="OMM17" s="123"/>
      <c r="OMN17" s="123"/>
      <c r="OMO17" s="123"/>
      <c r="OMP17" s="123"/>
      <c r="OMQ17" s="123"/>
      <c r="OMR17" s="123"/>
      <c r="OMS17" s="123"/>
      <c r="OMT17" s="123"/>
      <c r="OMU17" s="123"/>
      <c r="OMV17" s="123"/>
      <c r="OMW17" s="123"/>
      <c r="OMX17" s="123"/>
      <c r="OMY17" s="123"/>
      <c r="OMZ17" s="123"/>
      <c r="ONA17" s="123"/>
      <c r="ONB17" s="123"/>
      <c r="ONC17" s="123"/>
      <c r="OND17" s="123"/>
      <c r="ONE17" s="123"/>
      <c r="ONF17" s="123"/>
      <c r="ONG17" s="123"/>
      <c r="ONH17" s="123"/>
      <c r="ONI17" s="123"/>
      <c r="ONJ17" s="123"/>
      <c r="ONK17" s="123"/>
      <c r="ONL17" s="123"/>
      <c r="ONM17" s="123"/>
      <c r="ONN17" s="123"/>
      <c r="ONO17" s="123"/>
      <c r="ONP17" s="123"/>
      <c r="ONQ17" s="123"/>
      <c r="ONR17" s="123"/>
      <c r="ONS17" s="123"/>
      <c r="ONT17" s="123"/>
      <c r="ONU17" s="123"/>
      <c r="ONV17" s="123"/>
      <c r="ONW17" s="123"/>
      <c r="ONX17" s="123"/>
      <c r="ONY17" s="123"/>
      <c r="ONZ17" s="123"/>
      <c r="OOA17" s="123"/>
      <c r="OOB17" s="123"/>
      <c r="OOC17" s="123"/>
      <c r="OOD17" s="123"/>
      <c r="OOE17" s="123"/>
      <c r="OOF17" s="123"/>
      <c r="OOG17" s="123"/>
      <c r="OOH17" s="123"/>
      <c r="OOI17" s="123"/>
      <c r="OOJ17" s="123"/>
      <c r="OOK17" s="123"/>
      <c r="OOL17" s="123"/>
      <c r="OOM17" s="123"/>
      <c r="OON17" s="123"/>
      <c r="OOO17" s="123"/>
      <c r="OOP17" s="123"/>
      <c r="OOQ17" s="123"/>
      <c r="OOR17" s="123"/>
      <c r="OOS17" s="123"/>
      <c r="OOT17" s="123"/>
      <c r="OOU17" s="123"/>
      <c r="OOV17" s="123"/>
      <c r="OOW17" s="123"/>
      <c r="OOX17" s="123"/>
      <c r="OOY17" s="123"/>
      <c r="OOZ17" s="123"/>
      <c r="OPA17" s="123"/>
      <c r="OPB17" s="123"/>
      <c r="OPC17" s="123"/>
      <c r="OPD17" s="123"/>
      <c r="OPE17" s="123"/>
      <c r="OPF17" s="123"/>
      <c r="OPG17" s="123"/>
      <c r="OPH17" s="123"/>
      <c r="OPI17" s="123"/>
      <c r="OPJ17" s="123"/>
      <c r="OPK17" s="123"/>
      <c r="OPL17" s="123"/>
      <c r="OPM17" s="123"/>
      <c r="OPN17" s="123"/>
      <c r="OPO17" s="123"/>
      <c r="OPP17" s="123"/>
      <c r="OPQ17" s="123"/>
      <c r="OPR17" s="123"/>
      <c r="OPS17" s="123"/>
      <c r="OPT17" s="123"/>
      <c r="OPU17" s="123"/>
      <c r="OPV17" s="123"/>
      <c r="OPW17" s="123"/>
      <c r="OPX17" s="123"/>
      <c r="OPY17" s="123"/>
      <c r="OPZ17" s="123"/>
      <c r="OQA17" s="123"/>
      <c r="OQB17" s="123"/>
      <c r="OQC17" s="123"/>
      <c r="OQD17" s="123"/>
      <c r="OQE17" s="123"/>
      <c r="OQF17" s="123"/>
      <c r="OQG17" s="123"/>
      <c r="OQH17" s="123"/>
      <c r="OQI17" s="123"/>
      <c r="OQJ17" s="123"/>
      <c r="OQK17" s="123"/>
      <c r="OQL17" s="123"/>
      <c r="OQM17" s="123"/>
      <c r="OQN17" s="123"/>
      <c r="OQO17" s="123"/>
      <c r="OQP17" s="123"/>
      <c r="OQQ17" s="123"/>
      <c r="OQR17" s="123"/>
      <c r="OQS17" s="123"/>
      <c r="OQT17" s="123"/>
      <c r="OQU17" s="123"/>
      <c r="OQV17" s="123"/>
      <c r="OQW17" s="123"/>
      <c r="OQX17" s="123"/>
      <c r="OQY17" s="123"/>
      <c r="OQZ17" s="123"/>
      <c r="ORA17" s="123"/>
      <c r="ORB17" s="123"/>
      <c r="ORC17" s="123"/>
      <c r="ORD17" s="123"/>
      <c r="ORE17" s="123"/>
      <c r="ORF17" s="123"/>
      <c r="ORG17" s="123"/>
      <c r="ORH17" s="123"/>
      <c r="ORI17" s="123"/>
      <c r="ORJ17" s="123"/>
      <c r="ORK17" s="123"/>
      <c r="ORL17" s="123"/>
      <c r="ORM17" s="123"/>
      <c r="ORN17" s="123"/>
      <c r="ORO17" s="123"/>
      <c r="ORP17" s="123"/>
      <c r="ORQ17" s="123"/>
      <c r="ORR17" s="123"/>
      <c r="ORS17" s="123"/>
      <c r="ORT17" s="123"/>
      <c r="ORU17" s="123"/>
      <c r="ORV17" s="123"/>
      <c r="ORW17" s="123"/>
      <c r="ORX17" s="123"/>
      <c r="ORY17" s="123"/>
      <c r="ORZ17" s="123"/>
      <c r="OSA17" s="123"/>
      <c r="OSB17" s="123"/>
      <c r="OSC17" s="123"/>
      <c r="OSD17" s="123"/>
      <c r="OSE17" s="123"/>
      <c r="OSF17" s="123"/>
      <c r="OSG17" s="123"/>
      <c r="OSH17" s="123"/>
      <c r="OSI17" s="123"/>
      <c r="OSJ17" s="123"/>
      <c r="OSK17" s="123"/>
      <c r="OSL17" s="123"/>
      <c r="OSM17" s="123"/>
      <c r="OSN17" s="123"/>
      <c r="OSO17" s="123"/>
      <c r="OSP17" s="123"/>
      <c r="OSQ17" s="123"/>
      <c r="OSR17" s="123"/>
      <c r="OSS17" s="123"/>
      <c r="OST17" s="123"/>
      <c r="OSU17" s="123"/>
      <c r="OSV17" s="123"/>
      <c r="OSW17" s="123"/>
      <c r="OSX17" s="123"/>
      <c r="OSY17" s="123"/>
      <c r="OSZ17" s="123"/>
      <c r="OTA17" s="123"/>
      <c r="OTB17" s="123"/>
      <c r="OTC17" s="123"/>
      <c r="OTD17" s="123"/>
      <c r="OTE17" s="123"/>
      <c r="OTF17" s="123"/>
      <c r="OTG17" s="123"/>
      <c r="OTH17" s="123"/>
      <c r="OTI17" s="123"/>
      <c r="OTJ17" s="123"/>
      <c r="OTK17" s="123"/>
      <c r="OTL17" s="123"/>
      <c r="OTM17" s="123"/>
      <c r="OTN17" s="123"/>
      <c r="OTO17" s="123"/>
      <c r="OTP17" s="123"/>
      <c r="OTQ17" s="123"/>
      <c r="OTR17" s="123"/>
      <c r="OTS17" s="123"/>
      <c r="OTT17" s="123"/>
      <c r="OTU17" s="123"/>
      <c r="OTV17" s="123"/>
      <c r="OTW17" s="123"/>
      <c r="OTX17" s="123"/>
      <c r="OTY17" s="123"/>
      <c r="OTZ17" s="123"/>
      <c r="OUA17" s="123"/>
      <c r="OUB17" s="123"/>
      <c r="OUC17" s="123"/>
      <c r="OUD17" s="123"/>
      <c r="OUE17" s="123"/>
      <c r="OUF17" s="123"/>
      <c r="OUG17" s="123"/>
      <c r="OUH17" s="123"/>
      <c r="OUI17" s="123"/>
      <c r="OUJ17" s="123"/>
      <c r="OUK17" s="123"/>
      <c r="OUL17" s="123"/>
      <c r="OUM17" s="123"/>
      <c r="OUN17" s="123"/>
      <c r="OUO17" s="123"/>
      <c r="OUP17" s="123"/>
      <c r="OUQ17" s="123"/>
      <c r="OUR17" s="123"/>
      <c r="OUS17" s="123"/>
      <c r="OUT17" s="123"/>
      <c r="OUU17" s="123"/>
      <c r="OUV17" s="123"/>
      <c r="OUW17" s="123"/>
      <c r="OUX17" s="123"/>
      <c r="OUY17" s="123"/>
      <c r="OUZ17" s="123"/>
      <c r="OVA17" s="123"/>
      <c r="OVB17" s="123"/>
      <c r="OVC17" s="123"/>
      <c r="OVD17" s="123"/>
      <c r="OVE17" s="123"/>
      <c r="OVF17" s="123"/>
      <c r="OVG17" s="123"/>
      <c r="OVH17" s="123"/>
      <c r="OVI17" s="123"/>
      <c r="OVJ17" s="123"/>
      <c r="OVK17" s="123"/>
      <c r="OVL17" s="123"/>
      <c r="OVM17" s="123"/>
      <c r="OVN17" s="123"/>
      <c r="OVO17" s="123"/>
      <c r="OVP17" s="123"/>
      <c r="OVQ17" s="123"/>
      <c r="OVR17" s="123"/>
      <c r="OVS17" s="123"/>
      <c r="OVT17" s="123"/>
      <c r="OVU17" s="123"/>
      <c r="OVV17" s="123"/>
      <c r="OVW17" s="123"/>
      <c r="OVX17" s="123"/>
      <c r="OVY17" s="123"/>
      <c r="OVZ17" s="123"/>
      <c r="OWA17" s="123"/>
      <c r="OWB17" s="123"/>
      <c r="OWC17" s="123"/>
      <c r="OWD17" s="123"/>
      <c r="OWE17" s="123"/>
      <c r="OWF17" s="123"/>
      <c r="OWG17" s="123"/>
      <c r="OWH17" s="123"/>
      <c r="OWI17" s="123"/>
      <c r="OWJ17" s="123"/>
      <c r="OWK17" s="123"/>
      <c r="OWL17" s="123"/>
      <c r="OWM17" s="123"/>
      <c r="OWN17" s="123"/>
      <c r="OWO17" s="123"/>
      <c r="OWP17" s="123"/>
      <c r="OWQ17" s="123"/>
      <c r="OWR17" s="123"/>
      <c r="OWS17" s="123"/>
      <c r="OWT17" s="123"/>
      <c r="OWU17" s="123"/>
      <c r="OWV17" s="123"/>
      <c r="OWW17" s="123"/>
      <c r="OWX17" s="123"/>
      <c r="OWY17" s="123"/>
      <c r="OWZ17" s="123"/>
      <c r="OXA17" s="123"/>
      <c r="OXB17" s="123"/>
      <c r="OXC17" s="123"/>
      <c r="OXD17" s="123"/>
      <c r="OXE17" s="123"/>
      <c r="OXF17" s="123"/>
      <c r="OXG17" s="123"/>
      <c r="OXH17" s="123"/>
      <c r="OXI17" s="123"/>
      <c r="OXJ17" s="123"/>
      <c r="OXK17" s="123"/>
      <c r="OXL17" s="123"/>
      <c r="OXM17" s="123"/>
      <c r="OXN17" s="123"/>
      <c r="OXO17" s="123"/>
      <c r="OXP17" s="123"/>
      <c r="OXQ17" s="123"/>
      <c r="OXR17" s="123"/>
      <c r="OXS17" s="123"/>
      <c r="OXT17" s="123"/>
      <c r="OXU17" s="123"/>
      <c r="OXV17" s="123"/>
      <c r="OXW17" s="123"/>
      <c r="OXX17" s="123"/>
      <c r="OXY17" s="123"/>
      <c r="OXZ17" s="123"/>
      <c r="OYA17" s="123"/>
      <c r="OYB17" s="123"/>
      <c r="OYC17" s="123"/>
      <c r="OYD17" s="123"/>
      <c r="OYE17" s="123"/>
      <c r="OYF17" s="123"/>
      <c r="OYG17" s="123"/>
      <c r="OYH17" s="123"/>
      <c r="OYI17" s="123"/>
      <c r="OYJ17" s="123"/>
      <c r="OYK17" s="123"/>
      <c r="OYL17" s="123"/>
      <c r="OYM17" s="123"/>
      <c r="OYN17" s="123"/>
      <c r="OYO17" s="123"/>
      <c r="OYP17" s="123"/>
      <c r="OYQ17" s="123"/>
      <c r="OYR17" s="123"/>
      <c r="OYS17" s="123"/>
      <c r="OYT17" s="123"/>
      <c r="OYU17" s="123"/>
      <c r="OYV17" s="123"/>
      <c r="OYW17" s="123"/>
      <c r="OYX17" s="123"/>
      <c r="OYY17" s="123"/>
      <c r="OYZ17" s="123"/>
      <c r="OZA17" s="123"/>
      <c r="OZB17" s="123"/>
      <c r="OZC17" s="123"/>
      <c r="OZD17" s="123"/>
      <c r="OZE17" s="123"/>
      <c r="OZF17" s="123"/>
      <c r="OZG17" s="123"/>
      <c r="OZH17" s="123"/>
      <c r="OZI17" s="123"/>
      <c r="OZJ17" s="123"/>
      <c r="OZK17" s="123"/>
      <c r="OZL17" s="123"/>
      <c r="OZM17" s="123"/>
      <c r="OZN17" s="123"/>
      <c r="OZO17" s="123"/>
      <c r="OZP17" s="123"/>
      <c r="OZQ17" s="123"/>
      <c r="OZR17" s="123"/>
      <c r="OZS17" s="123"/>
      <c r="OZT17" s="123"/>
      <c r="OZU17" s="123"/>
      <c r="OZV17" s="123"/>
      <c r="OZW17" s="123"/>
      <c r="OZX17" s="123"/>
      <c r="OZY17" s="123"/>
      <c r="OZZ17" s="123"/>
      <c r="PAA17" s="123"/>
      <c r="PAB17" s="123"/>
      <c r="PAC17" s="123"/>
      <c r="PAD17" s="123"/>
      <c r="PAE17" s="123"/>
      <c r="PAF17" s="123"/>
      <c r="PAG17" s="123"/>
      <c r="PAH17" s="123"/>
      <c r="PAI17" s="123"/>
      <c r="PAJ17" s="123"/>
      <c r="PAK17" s="123"/>
      <c r="PAL17" s="123"/>
      <c r="PAM17" s="123"/>
      <c r="PAN17" s="123"/>
      <c r="PAO17" s="123"/>
      <c r="PAP17" s="123"/>
      <c r="PAQ17" s="123"/>
      <c r="PAR17" s="123"/>
      <c r="PAS17" s="123"/>
      <c r="PAT17" s="123"/>
      <c r="PAU17" s="123"/>
      <c r="PAV17" s="123"/>
      <c r="PAW17" s="123"/>
      <c r="PAX17" s="123"/>
      <c r="PAY17" s="123"/>
      <c r="PAZ17" s="123"/>
      <c r="PBA17" s="123"/>
      <c r="PBB17" s="123"/>
      <c r="PBC17" s="123"/>
      <c r="PBD17" s="123"/>
      <c r="PBE17" s="123"/>
      <c r="PBF17" s="123"/>
      <c r="PBG17" s="123"/>
      <c r="PBH17" s="123"/>
      <c r="PBI17" s="123"/>
      <c r="PBJ17" s="123"/>
      <c r="PBK17" s="123"/>
      <c r="PBL17" s="123"/>
      <c r="PBM17" s="123"/>
      <c r="PBN17" s="123"/>
      <c r="PBO17" s="123"/>
      <c r="PBP17" s="123"/>
      <c r="PBQ17" s="123"/>
      <c r="PBR17" s="123"/>
      <c r="PBS17" s="123"/>
      <c r="PBT17" s="123"/>
      <c r="PBU17" s="123"/>
      <c r="PBV17" s="123"/>
      <c r="PBW17" s="123"/>
      <c r="PBX17" s="123"/>
      <c r="PBY17" s="123"/>
      <c r="PBZ17" s="123"/>
      <c r="PCA17" s="123"/>
      <c r="PCB17" s="123"/>
      <c r="PCC17" s="123"/>
      <c r="PCD17" s="123"/>
      <c r="PCE17" s="123"/>
      <c r="PCF17" s="123"/>
      <c r="PCG17" s="123"/>
      <c r="PCH17" s="123"/>
      <c r="PCI17" s="123"/>
      <c r="PCJ17" s="123"/>
      <c r="PCK17" s="123"/>
      <c r="PCL17" s="123"/>
      <c r="PCM17" s="123"/>
      <c r="PCN17" s="123"/>
      <c r="PCO17" s="123"/>
      <c r="PCP17" s="123"/>
      <c r="PCQ17" s="123"/>
      <c r="PCR17" s="123"/>
      <c r="PCS17" s="123"/>
      <c r="PCT17" s="123"/>
      <c r="PCU17" s="123"/>
      <c r="PCV17" s="123"/>
      <c r="PCW17" s="123"/>
      <c r="PCX17" s="123"/>
      <c r="PCY17" s="123"/>
      <c r="PCZ17" s="123"/>
      <c r="PDA17" s="123"/>
      <c r="PDB17" s="123"/>
      <c r="PDC17" s="123"/>
      <c r="PDD17" s="123"/>
      <c r="PDE17" s="123"/>
      <c r="PDF17" s="123"/>
      <c r="PDG17" s="123"/>
      <c r="PDH17" s="123"/>
      <c r="PDI17" s="123"/>
      <c r="PDJ17" s="123"/>
      <c r="PDK17" s="123"/>
      <c r="PDL17" s="123"/>
      <c r="PDM17" s="123"/>
      <c r="PDN17" s="123"/>
      <c r="PDO17" s="123"/>
      <c r="PDP17" s="123"/>
      <c r="PDQ17" s="123"/>
      <c r="PDR17" s="123"/>
      <c r="PDS17" s="123"/>
      <c r="PDT17" s="123"/>
      <c r="PDU17" s="123"/>
      <c r="PDV17" s="123"/>
      <c r="PDW17" s="123"/>
      <c r="PDX17" s="123"/>
      <c r="PDY17" s="123"/>
      <c r="PDZ17" s="123"/>
      <c r="PEA17" s="123"/>
      <c r="PEB17" s="123"/>
      <c r="PEC17" s="123"/>
      <c r="PED17" s="123"/>
      <c r="PEE17" s="123"/>
      <c r="PEF17" s="123"/>
      <c r="PEG17" s="123"/>
      <c r="PEH17" s="123"/>
      <c r="PEI17" s="123"/>
      <c r="PEJ17" s="123"/>
      <c r="PEK17" s="123"/>
      <c r="PEL17" s="123"/>
      <c r="PEM17" s="123"/>
      <c r="PEN17" s="123"/>
      <c r="PEO17" s="123"/>
      <c r="PEP17" s="123"/>
      <c r="PEQ17" s="123"/>
      <c r="PER17" s="123"/>
      <c r="PES17" s="123"/>
      <c r="PET17" s="123"/>
      <c r="PEU17" s="123"/>
      <c r="PEV17" s="123"/>
      <c r="PEW17" s="123"/>
      <c r="PEX17" s="123"/>
      <c r="PEY17" s="123"/>
      <c r="PEZ17" s="123"/>
      <c r="PFA17" s="123"/>
      <c r="PFB17" s="123"/>
      <c r="PFC17" s="123"/>
      <c r="PFD17" s="123"/>
      <c r="PFE17" s="123"/>
      <c r="PFF17" s="123"/>
      <c r="PFG17" s="123"/>
      <c r="PFH17" s="123"/>
      <c r="PFI17" s="123"/>
      <c r="PFJ17" s="123"/>
      <c r="PFK17" s="123"/>
      <c r="PFL17" s="123"/>
      <c r="PFM17" s="123"/>
      <c r="PFN17" s="123"/>
      <c r="PFO17" s="123"/>
      <c r="PFP17" s="123"/>
      <c r="PFQ17" s="123"/>
      <c r="PFR17" s="123"/>
      <c r="PFS17" s="123"/>
      <c r="PFT17" s="123"/>
      <c r="PFU17" s="123"/>
      <c r="PFV17" s="123"/>
      <c r="PFW17" s="123"/>
      <c r="PFX17" s="123"/>
      <c r="PFY17" s="123"/>
      <c r="PFZ17" s="123"/>
      <c r="PGA17" s="123"/>
      <c r="PGB17" s="123"/>
      <c r="PGC17" s="123"/>
      <c r="PGD17" s="123"/>
      <c r="PGE17" s="123"/>
      <c r="PGF17" s="123"/>
      <c r="PGG17" s="123"/>
      <c r="PGH17" s="123"/>
      <c r="PGI17" s="123"/>
      <c r="PGJ17" s="123"/>
      <c r="PGK17" s="123"/>
      <c r="PGL17" s="123"/>
      <c r="PGM17" s="123"/>
      <c r="PGN17" s="123"/>
      <c r="PGO17" s="123"/>
      <c r="PGP17" s="123"/>
      <c r="PGQ17" s="123"/>
      <c r="PGR17" s="123"/>
      <c r="PGS17" s="123"/>
      <c r="PGT17" s="123"/>
      <c r="PGU17" s="123"/>
      <c r="PGV17" s="123"/>
      <c r="PGW17" s="123"/>
      <c r="PGX17" s="123"/>
      <c r="PGY17" s="123"/>
      <c r="PGZ17" s="123"/>
      <c r="PHA17" s="123"/>
      <c r="PHB17" s="123"/>
      <c r="PHC17" s="123"/>
      <c r="PHD17" s="123"/>
      <c r="PHE17" s="123"/>
      <c r="PHF17" s="123"/>
      <c r="PHG17" s="123"/>
      <c r="PHH17" s="123"/>
      <c r="PHI17" s="123"/>
      <c r="PHJ17" s="123"/>
      <c r="PHK17" s="123"/>
      <c r="PHL17" s="123"/>
      <c r="PHM17" s="123"/>
      <c r="PHN17" s="123"/>
      <c r="PHO17" s="123"/>
      <c r="PHP17" s="123"/>
      <c r="PHQ17" s="123"/>
      <c r="PHR17" s="123"/>
      <c r="PHS17" s="123"/>
      <c r="PHT17" s="123"/>
      <c r="PHU17" s="123"/>
      <c r="PHV17" s="123"/>
      <c r="PHW17" s="123"/>
      <c r="PHX17" s="123"/>
      <c r="PHY17" s="123"/>
      <c r="PHZ17" s="123"/>
      <c r="PIA17" s="123"/>
      <c r="PIB17" s="123"/>
      <c r="PIC17" s="123"/>
      <c r="PID17" s="123"/>
      <c r="PIE17" s="123"/>
      <c r="PIF17" s="123"/>
      <c r="PIG17" s="123"/>
      <c r="PIH17" s="123"/>
      <c r="PII17" s="123"/>
      <c r="PIJ17" s="123"/>
      <c r="PIK17" s="123"/>
      <c r="PIL17" s="123"/>
      <c r="PIM17" s="123"/>
      <c r="PIN17" s="123"/>
      <c r="PIO17" s="123"/>
      <c r="PIP17" s="123"/>
      <c r="PIQ17" s="123"/>
      <c r="PIR17" s="123"/>
      <c r="PIS17" s="123"/>
      <c r="PIT17" s="123"/>
      <c r="PIU17" s="123"/>
      <c r="PIV17" s="123"/>
      <c r="PIW17" s="123"/>
      <c r="PIX17" s="123"/>
      <c r="PIY17" s="123"/>
      <c r="PIZ17" s="123"/>
      <c r="PJA17" s="123"/>
      <c r="PJB17" s="123"/>
      <c r="PJC17" s="123"/>
      <c r="PJD17" s="123"/>
      <c r="PJE17" s="123"/>
      <c r="PJF17" s="123"/>
      <c r="PJG17" s="123"/>
      <c r="PJH17" s="123"/>
      <c r="PJI17" s="123"/>
      <c r="PJJ17" s="123"/>
      <c r="PJK17" s="123"/>
      <c r="PJL17" s="123"/>
      <c r="PJM17" s="123"/>
      <c r="PJN17" s="123"/>
      <c r="PJO17" s="123"/>
      <c r="PJP17" s="123"/>
      <c r="PJQ17" s="123"/>
      <c r="PJR17" s="123"/>
      <c r="PJS17" s="123"/>
      <c r="PJT17" s="123"/>
      <c r="PJU17" s="123"/>
      <c r="PJV17" s="123"/>
      <c r="PJW17" s="123"/>
      <c r="PJX17" s="123"/>
      <c r="PJY17" s="123"/>
      <c r="PJZ17" s="123"/>
      <c r="PKA17" s="123"/>
      <c r="PKB17" s="123"/>
      <c r="PKC17" s="123"/>
      <c r="PKD17" s="123"/>
      <c r="PKE17" s="123"/>
      <c r="PKF17" s="123"/>
      <c r="PKG17" s="123"/>
      <c r="PKH17" s="123"/>
      <c r="PKI17" s="123"/>
      <c r="PKJ17" s="123"/>
      <c r="PKK17" s="123"/>
      <c r="PKL17" s="123"/>
      <c r="PKM17" s="123"/>
      <c r="PKN17" s="123"/>
      <c r="PKO17" s="123"/>
      <c r="PKP17" s="123"/>
      <c r="PKQ17" s="123"/>
      <c r="PKR17" s="123"/>
      <c r="PKS17" s="123"/>
      <c r="PKT17" s="123"/>
      <c r="PKU17" s="123"/>
      <c r="PKV17" s="123"/>
      <c r="PKW17" s="123"/>
      <c r="PKX17" s="123"/>
      <c r="PKY17" s="123"/>
      <c r="PKZ17" s="123"/>
      <c r="PLA17" s="123"/>
      <c r="PLB17" s="123"/>
      <c r="PLC17" s="123"/>
      <c r="PLD17" s="123"/>
      <c r="PLE17" s="123"/>
      <c r="PLF17" s="123"/>
      <c r="PLG17" s="123"/>
      <c r="PLH17" s="123"/>
      <c r="PLI17" s="123"/>
      <c r="PLJ17" s="123"/>
      <c r="PLK17" s="123"/>
      <c r="PLL17" s="123"/>
      <c r="PLM17" s="123"/>
      <c r="PLN17" s="123"/>
      <c r="PLO17" s="123"/>
      <c r="PLP17" s="123"/>
      <c r="PLQ17" s="123"/>
      <c r="PLR17" s="123"/>
      <c r="PLS17" s="123"/>
      <c r="PLT17" s="123"/>
      <c r="PLU17" s="123"/>
      <c r="PLV17" s="123"/>
      <c r="PLW17" s="123"/>
      <c r="PLX17" s="123"/>
      <c r="PLY17" s="123"/>
      <c r="PLZ17" s="123"/>
      <c r="PMA17" s="123"/>
      <c r="PMB17" s="123"/>
      <c r="PMC17" s="123"/>
      <c r="PMD17" s="123"/>
      <c r="PME17" s="123"/>
      <c r="PMF17" s="123"/>
      <c r="PMG17" s="123"/>
      <c r="PMH17" s="123"/>
      <c r="PMI17" s="123"/>
      <c r="PMJ17" s="123"/>
      <c r="PMK17" s="123"/>
      <c r="PML17" s="123"/>
      <c r="PMM17" s="123"/>
      <c r="PMN17" s="123"/>
      <c r="PMO17" s="123"/>
      <c r="PMP17" s="123"/>
      <c r="PMQ17" s="123"/>
      <c r="PMR17" s="123"/>
      <c r="PMS17" s="123"/>
      <c r="PMT17" s="123"/>
      <c r="PMU17" s="123"/>
      <c r="PMV17" s="123"/>
      <c r="PMW17" s="123"/>
      <c r="PMX17" s="123"/>
      <c r="PMY17" s="123"/>
      <c r="PMZ17" s="123"/>
      <c r="PNA17" s="123"/>
      <c r="PNB17" s="123"/>
      <c r="PNC17" s="123"/>
      <c r="PND17" s="123"/>
      <c r="PNE17" s="123"/>
      <c r="PNF17" s="123"/>
      <c r="PNG17" s="123"/>
      <c r="PNH17" s="123"/>
      <c r="PNI17" s="123"/>
      <c r="PNJ17" s="123"/>
      <c r="PNK17" s="123"/>
      <c r="PNL17" s="123"/>
      <c r="PNM17" s="123"/>
      <c r="PNN17" s="123"/>
      <c r="PNO17" s="123"/>
      <c r="PNP17" s="123"/>
      <c r="PNQ17" s="123"/>
      <c r="PNR17" s="123"/>
      <c r="PNS17" s="123"/>
      <c r="PNT17" s="123"/>
      <c r="PNU17" s="123"/>
      <c r="PNV17" s="123"/>
      <c r="PNW17" s="123"/>
      <c r="PNX17" s="123"/>
      <c r="PNY17" s="123"/>
      <c r="PNZ17" s="123"/>
      <c r="POA17" s="123"/>
      <c r="POB17" s="123"/>
      <c r="POC17" s="123"/>
      <c r="POD17" s="123"/>
      <c r="POE17" s="123"/>
      <c r="POF17" s="123"/>
      <c r="POG17" s="123"/>
      <c r="POH17" s="123"/>
      <c r="POI17" s="123"/>
      <c r="POJ17" s="123"/>
      <c r="POK17" s="123"/>
      <c r="POL17" s="123"/>
      <c r="POM17" s="123"/>
      <c r="PON17" s="123"/>
      <c r="POO17" s="123"/>
      <c r="POP17" s="123"/>
      <c r="POQ17" s="123"/>
      <c r="POR17" s="123"/>
      <c r="POS17" s="123"/>
      <c r="POT17" s="123"/>
      <c r="POU17" s="123"/>
      <c r="POV17" s="123"/>
      <c r="POW17" s="123"/>
      <c r="POX17" s="123"/>
      <c r="POY17" s="123"/>
      <c r="POZ17" s="123"/>
      <c r="PPA17" s="123"/>
      <c r="PPB17" s="123"/>
      <c r="PPC17" s="123"/>
      <c r="PPD17" s="123"/>
      <c r="PPE17" s="123"/>
      <c r="PPF17" s="123"/>
      <c r="PPG17" s="123"/>
      <c r="PPH17" s="123"/>
      <c r="PPI17" s="123"/>
      <c r="PPJ17" s="123"/>
      <c r="PPK17" s="123"/>
      <c r="PPL17" s="123"/>
      <c r="PPM17" s="123"/>
      <c r="PPN17" s="123"/>
      <c r="PPO17" s="123"/>
      <c r="PPP17" s="123"/>
      <c r="PPQ17" s="123"/>
      <c r="PPR17" s="123"/>
      <c r="PPS17" s="123"/>
      <c r="PPT17" s="123"/>
      <c r="PPU17" s="123"/>
      <c r="PPV17" s="123"/>
      <c r="PPW17" s="123"/>
      <c r="PPX17" s="123"/>
      <c r="PPY17" s="123"/>
      <c r="PPZ17" s="123"/>
      <c r="PQA17" s="123"/>
      <c r="PQB17" s="123"/>
      <c r="PQC17" s="123"/>
      <c r="PQD17" s="123"/>
      <c r="PQE17" s="123"/>
      <c r="PQF17" s="123"/>
      <c r="PQG17" s="123"/>
      <c r="PQH17" s="123"/>
      <c r="PQI17" s="123"/>
      <c r="PQJ17" s="123"/>
      <c r="PQK17" s="123"/>
      <c r="PQL17" s="123"/>
      <c r="PQM17" s="123"/>
      <c r="PQN17" s="123"/>
      <c r="PQO17" s="123"/>
      <c r="PQP17" s="123"/>
      <c r="PQQ17" s="123"/>
      <c r="PQR17" s="123"/>
      <c r="PQS17" s="123"/>
      <c r="PQT17" s="123"/>
      <c r="PQU17" s="123"/>
      <c r="PQV17" s="123"/>
      <c r="PQW17" s="123"/>
      <c r="PQX17" s="123"/>
      <c r="PQY17" s="123"/>
      <c r="PQZ17" s="123"/>
      <c r="PRA17" s="123"/>
      <c r="PRB17" s="123"/>
      <c r="PRC17" s="123"/>
      <c r="PRD17" s="123"/>
      <c r="PRE17" s="123"/>
      <c r="PRF17" s="123"/>
      <c r="PRG17" s="123"/>
      <c r="PRH17" s="123"/>
      <c r="PRI17" s="123"/>
      <c r="PRJ17" s="123"/>
      <c r="PRK17" s="123"/>
      <c r="PRL17" s="123"/>
      <c r="PRM17" s="123"/>
      <c r="PRN17" s="123"/>
      <c r="PRO17" s="123"/>
      <c r="PRP17" s="123"/>
      <c r="PRQ17" s="123"/>
      <c r="PRR17" s="123"/>
      <c r="PRS17" s="123"/>
      <c r="PRT17" s="123"/>
      <c r="PRU17" s="123"/>
      <c r="PRV17" s="123"/>
      <c r="PRW17" s="123"/>
      <c r="PRX17" s="123"/>
      <c r="PRY17" s="123"/>
      <c r="PRZ17" s="123"/>
      <c r="PSA17" s="123"/>
      <c r="PSB17" s="123"/>
      <c r="PSC17" s="123"/>
      <c r="PSD17" s="123"/>
      <c r="PSE17" s="123"/>
      <c r="PSF17" s="123"/>
      <c r="PSG17" s="123"/>
      <c r="PSH17" s="123"/>
      <c r="PSI17" s="123"/>
      <c r="PSJ17" s="123"/>
      <c r="PSK17" s="123"/>
      <c r="PSL17" s="123"/>
      <c r="PSM17" s="123"/>
      <c r="PSN17" s="123"/>
      <c r="PSO17" s="123"/>
      <c r="PSP17" s="123"/>
      <c r="PSQ17" s="123"/>
      <c r="PSR17" s="123"/>
      <c r="PSS17" s="123"/>
      <c r="PST17" s="123"/>
      <c r="PSU17" s="123"/>
      <c r="PSV17" s="123"/>
      <c r="PSW17" s="123"/>
      <c r="PSX17" s="123"/>
      <c r="PSY17" s="123"/>
      <c r="PSZ17" s="123"/>
      <c r="PTA17" s="123"/>
      <c r="PTB17" s="123"/>
      <c r="PTC17" s="123"/>
      <c r="PTD17" s="123"/>
      <c r="PTE17" s="123"/>
      <c r="PTF17" s="123"/>
      <c r="PTG17" s="123"/>
      <c r="PTH17" s="123"/>
      <c r="PTI17" s="123"/>
      <c r="PTJ17" s="123"/>
      <c r="PTK17" s="123"/>
      <c r="PTL17" s="123"/>
      <c r="PTM17" s="123"/>
      <c r="PTN17" s="123"/>
      <c r="PTO17" s="123"/>
      <c r="PTP17" s="123"/>
      <c r="PTQ17" s="123"/>
      <c r="PTR17" s="123"/>
      <c r="PTS17" s="123"/>
      <c r="PTT17" s="123"/>
      <c r="PTU17" s="123"/>
      <c r="PTV17" s="123"/>
      <c r="PTW17" s="123"/>
      <c r="PTX17" s="123"/>
      <c r="PTY17" s="123"/>
      <c r="PTZ17" s="123"/>
      <c r="PUA17" s="123"/>
      <c r="PUB17" s="123"/>
      <c r="PUC17" s="123"/>
      <c r="PUD17" s="123"/>
      <c r="PUE17" s="123"/>
      <c r="PUF17" s="123"/>
      <c r="PUG17" s="123"/>
      <c r="PUH17" s="123"/>
      <c r="PUI17" s="123"/>
      <c r="PUJ17" s="123"/>
      <c r="PUK17" s="123"/>
      <c r="PUL17" s="123"/>
      <c r="PUM17" s="123"/>
      <c r="PUN17" s="123"/>
      <c r="PUO17" s="123"/>
      <c r="PUP17" s="123"/>
      <c r="PUQ17" s="123"/>
      <c r="PUR17" s="123"/>
      <c r="PUS17" s="123"/>
      <c r="PUT17" s="123"/>
      <c r="PUU17" s="123"/>
      <c r="PUV17" s="123"/>
      <c r="PUW17" s="123"/>
      <c r="PUX17" s="123"/>
      <c r="PUY17" s="123"/>
      <c r="PUZ17" s="123"/>
      <c r="PVA17" s="123"/>
      <c r="PVB17" s="123"/>
      <c r="PVC17" s="123"/>
      <c r="PVD17" s="123"/>
      <c r="PVE17" s="123"/>
      <c r="PVF17" s="123"/>
      <c r="PVG17" s="123"/>
      <c r="PVH17" s="123"/>
      <c r="PVI17" s="123"/>
      <c r="PVJ17" s="123"/>
      <c r="PVK17" s="123"/>
      <c r="PVL17" s="123"/>
      <c r="PVM17" s="123"/>
      <c r="PVN17" s="123"/>
      <c r="PVO17" s="123"/>
      <c r="PVP17" s="123"/>
      <c r="PVQ17" s="123"/>
      <c r="PVR17" s="123"/>
      <c r="PVS17" s="123"/>
      <c r="PVT17" s="123"/>
      <c r="PVU17" s="123"/>
      <c r="PVV17" s="123"/>
      <c r="PVW17" s="123"/>
      <c r="PVX17" s="123"/>
      <c r="PVY17" s="123"/>
      <c r="PVZ17" s="123"/>
      <c r="PWA17" s="123"/>
      <c r="PWB17" s="123"/>
      <c r="PWC17" s="123"/>
      <c r="PWD17" s="123"/>
      <c r="PWE17" s="123"/>
      <c r="PWF17" s="123"/>
      <c r="PWG17" s="123"/>
      <c r="PWH17" s="123"/>
      <c r="PWI17" s="123"/>
      <c r="PWJ17" s="123"/>
      <c r="PWK17" s="123"/>
      <c r="PWL17" s="123"/>
      <c r="PWM17" s="123"/>
      <c r="PWN17" s="123"/>
      <c r="PWO17" s="123"/>
      <c r="PWP17" s="123"/>
      <c r="PWQ17" s="123"/>
      <c r="PWR17" s="123"/>
      <c r="PWS17" s="123"/>
      <c r="PWT17" s="123"/>
      <c r="PWU17" s="123"/>
      <c r="PWV17" s="123"/>
      <c r="PWW17" s="123"/>
      <c r="PWX17" s="123"/>
      <c r="PWY17" s="123"/>
      <c r="PWZ17" s="123"/>
      <c r="PXA17" s="123"/>
      <c r="PXB17" s="123"/>
      <c r="PXC17" s="123"/>
      <c r="PXD17" s="123"/>
      <c r="PXE17" s="123"/>
      <c r="PXF17" s="123"/>
      <c r="PXG17" s="123"/>
      <c r="PXH17" s="123"/>
      <c r="PXI17" s="123"/>
      <c r="PXJ17" s="123"/>
      <c r="PXK17" s="123"/>
      <c r="PXL17" s="123"/>
      <c r="PXM17" s="123"/>
      <c r="PXN17" s="123"/>
      <c r="PXO17" s="123"/>
      <c r="PXP17" s="123"/>
      <c r="PXQ17" s="123"/>
      <c r="PXR17" s="123"/>
      <c r="PXS17" s="123"/>
      <c r="PXT17" s="123"/>
      <c r="PXU17" s="123"/>
      <c r="PXV17" s="123"/>
      <c r="PXW17" s="123"/>
      <c r="PXX17" s="123"/>
      <c r="PXY17" s="123"/>
      <c r="PXZ17" s="123"/>
      <c r="PYA17" s="123"/>
      <c r="PYB17" s="123"/>
      <c r="PYC17" s="123"/>
      <c r="PYD17" s="123"/>
      <c r="PYE17" s="123"/>
      <c r="PYF17" s="123"/>
      <c r="PYG17" s="123"/>
      <c r="PYH17" s="123"/>
      <c r="PYI17" s="123"/>
      <c r="PYJ17" s="123"/>
      <c r="PYK17" s="123"/>
      <c r="PYL17" s="123"/>
      <c r="PYM17" s="123"/>
      <c r="PYN17" s="123"/>
      <c r="PYO17" s="123"/>
      <c r="PYP17" s="123"/>
      <c r="PYQ17" s="123"/>
      <c r="PYR17" s="123"/>
      <c r="PYS17" s="123"/>
      <c r="PYT17" s="123"/>
      <c r="PYU17" s="123"/>
      <c r="PYV17" s="123"/>
      <c r="PYW17" s="123"/>
      <c r="PYX17" s="123"/>
      <c r="PYY17" s="123"/>
      <c r="PYZ17" s="123"/>
      <c r="PZA17" s="123"/>
      <c r="PZB17" s="123"/>
      <c r="PZC17" s="123"/>
      <c r="PZD17" s="123"/>
      <c r="PZE17" s="123"/>
      <c r="PZF17" s="123"/>
      <c r="PZG17" s="123"/>
      <c r="PZH17" s="123"/>
      <c r="PZI17" s="123"/>
      <c r="PZJ17" s="123"/>
      <c r="PZK17" s="123"/>
      <c r="PZL17" s="123"/>
      <c r="PZM17" s="123"/>
      <c r="PZN17" s="123"/>
      <c r="PZO17" s="123"/>
      <c r="PZP17" s="123"/>
      <c r="PZQ17" s="123"/>
      <c r="PZR17" s="123"/>
      <c r="PZS17" s="123"/>
      <c r="PZT17" s="123"/>
      <c r="PZU17" s="123"/>
      <c r="PZV17" s="123"/>
      <c r="PZW17" s="123"/>
      <c r="PZX17" s="123"/>
      <c r="PZY17" s="123"/>
      <c r="PZZ17" s="123"/>
      <c r="QAA17" s="123"/>
      <c r="QAB17" s="123"/>
      <c r="QAC17" s="123"/>
      <c r="QAD17" s="123"/>
      <c r="QAE17" s="123"/>
      <c r="QAF17" s="123"/>
      <c r="QAG17" s="123"/>
      <c r="QAH17" s="123"/>
      <c r="QAI17" s="123"/>
      <c r="QAJ17" s="123"/>
      <c r="QAK17" s="123"/>
      <c r="QAL17" s="123"/>
      <c r="QAM17" s="123"/>
      <c r="QAN17" s="123"/>
      <c r="QAO17" s="123"/>
      <c r="QAP17" s="123"/>
      <c r="QAQ17" s="123"/>
      <c r="QAR17" s="123"/>
      <c r="QAS17" s="123"/>
      <c r="QAT17" s="123"/>
      <c r="QAU17" s="123"/>
      <c r="QAV17" s="123"/>
      <c r="QAW17" s="123"/>
      <c r="QAX17" s="123"/>
      <c r="QAY17" s="123"/>
      <c r="QAZ17" s="123"/>
      <c r="QBA17" s="123"/>
      <c r="QBB17" s="123"/>
      <c r="QBC17" s="123"/>
      <c r="QBD17" s="123"/>
      <c r="QBE17" s="123"/>
      <c r="QBF17" s="123"/>
      <c r="QBG17" s="123"/>
      <c r="QBH17" s="123"/>
      <c r="QBI17" s="123"/>
      <c r="QBJ17" s="123"/>
      <c r="QBK17" s="123"/>
      <c r="QBL17" s="123"/>
      <c r="QBM17" s="123"/>
      <c r="QBN17" s="123"/>
      <c r="QBO17" s="123"/>
      <c r="QBP17" s="123"/>
      <c r="QBQ17" s="123"/>
      <c r="QBR17" s="123"/>
      <c r="QBS17" s="123"/>
      <c r="QBT17" s="123"/>
      <c r="QBU17" s="123"/>
      <c r="QBV17" s="123"/>
      <c r="QBW17" s="123"/>
      <c r="QBX17" s="123"/>
      <c r="QBY17" s="123"/>
      <c r="QBZ17" s="123"/>
      <c r="QCA17" s="123"/>
      <c r="QCB17" s="123"/>
      <c r="QCC17" s="123"/>
      <c r="QCD17" s="123"/>
      <c r="QCE17" s="123"/>
      <c r="QCF17" s="123"/>
      <c r="QCG17" s="123"/>
      <c r="QCH17" s="123"/>
      <c r="QCI17" s="123"/>
      <c r="QCJ17" s="123"/>
      <c r="QCK17" s="123"/>
      <c r="QCL17" s="123"/>
      <c r="QCM17" s="123"/>
      <c r="QCN17" s="123"/>
      <c r="QCO17" s="123"/>
      <c r="QCP17" s="123"/>
      <c r="QCQ17" s="123"/>
      <c r="QCR17" s="123"/>
      <c r="QCS17" s="123"/>
      <c r="QCT17" s="123"/>
      <c r="QCU17" s="123"/>
      <c r="QCV17" s="123"/>
      <c r="QCW17" s="123"/>
      <c r="QCX17" s="123"/>
      <c r="QCY17" s="123"/>
      <c r="QCZ17" s="123"/>
      <c r="QDA17" s="123"/>
      <c r="QDB17" s="123"/>
      <c r="QDC17" s="123"/>
      <c r="QDD17" s="123"/>
      <c r="QDE17" s="123"/>
      <c r="QDF17" s="123"/>
      <c r="QDG17" s="123"/>
      <c r="QDH17" s="123"/>
      <c r="QDI17" s="123"/>
      <c r="QDJ17" s="123"/>
      <c r="QDK17" s="123"/>
      <c r="QDL17" s="123"/>
      <c r="QDM17" s="123"/>
      <c r="QDN17" s="123"/>
      <c r="QDO17" s="123"/>
      <c r="QDP17" s="123"/>
      <c r="QDQ17" s="123"/>
      <c r="QDR17" s="123"/>
      <c r="QDS17" s="123"/>
      <c r="QDT17" s="123"/>
      <c r="QDU17" s="123"/>
      <c r="QDV17" s="123"/>
      <c r="QDW17" s="123"/>
      <c r="QDX17" s="123"/>
      <c r="QDY17" s="123"/>
      <c r="QDZ17" s="123"/>
      <c r="QEA17" s="123"/>
      <c r="QEB17" s="123"/>
      <c r="QEC17" s="123"/>
      <c r="QED17" s="123"/>
      <c r="QEE17" s="123"/>
      <c r="QEF17" s="123"/>
      <c r="QEG17" s="123"/>
      <c r="QEH17" s="123"/>
      <c r="QEI17" s="123"/>
      <c r="QEJ17" s="123"/>
      <c r="QEK17" s="123"/>
      <c r="QEL17" s="123"/>
      <c r="QEM17" s="123"/>
      <c r="QEN17" s="123"/>
      <c r="QEO17" s="123"/>
      <c r="QEP17" s="123"/>
      <c r="QEQ17" s="123"/>
      <c r="QER17" s="123"/>
      <c r="QES17" s="123"/>
      <c r="QET17" s="123"/>
      <c r="QEU17" s="123"/>
      <c r="QEV17" s="123"/>
      <c r="QEW17" s="123"/>
      <c r="QEX17" s="123"/>
      <c r="QEY17" s="123"/>
      <c r="QEZ17" s="123"/>
      <c r="QFA17" s="123"/>
      <c r="QFB17" s="123"/>
      <c r="QFC17" s="123"/>
      <c r="QFD17" s="123"/>
      <c r="QFE17" s="123"/>
      <c r="QFF17" s="123"/>
      <c r="QFG17" s="123"/>
      <c r="QFH17" s="123"/>
      <c r="QFI17" s="123"/>
      <c r="QFJ17" s="123"/>
      <c r="QFK17" s="123"/>
      <c r="QFL17" s="123"/>
      <c r="QFM17" s="123"/>
      <c r="QFN17" s="123"/>
      <c r="QFO17" s="123"/>
      <c r="QFP17" s="123"/>
      <c r="QFQ17" s="123"/>
      <c r="QFR17" s="123"/>
      <c r="QFS17" s="123"/>
      <c r="QFT17" s="123"/>
      <c r="QFU17" s="123"/>
      <c r="QFV17" s="123"/>
      <c r="QFW17" s="123"/>
      <c r="QFX17" s="123"/>
      <c r="QFY17" s="123"/>
      <c r="QFZ17" s="123"/>
      <c r="QGA17" s="123"/>
      <c r="QGB17" s="123"/>
      <c r="QGC17" s="123"/>
      <c r="QGD17" s="123"/>
      <c r="QGE17" s="123"/>
      <c r="QGF17" s="123"/>
      <c r="QGG17" s="123"/>
      <c r="QGH17" s="123"/>
      <c r="QGI17" s="123"/>
      <c r="QGJ17" s="123"/>
      <c r="QGK17" s="123"/>
      <c r="QGL17" s="123"/>
      <c r="QGM17" s="123"/>
      <c r="QGN17" s="123"/>
      <c r="QGO17" s="123"/>
      <c r="QGP17" s="123"/>
      <c r="QGQ17" s="123"/>
      <c r="QGR17" s="123"/>
      <c r="QGS17" s="123"/>
      <c r="QGT17" s="123"/>
      <c r="QGU17" s="123"/>
      <c r="QGV17" s="123"/>
      <c r="QGW17" s="123"/>
      <c r="QGX17" s="123"/>
      <c r="QGY17" s="123"/>
      <c r="QGZ17" s="123"/>
      <c r="QHA17" s="123"/>
      <c r="QHB17" s="123"/>
      <c r="QHC17" s="123"/>
      <c r="QHD17" s="123"/>
      <c r="QHE17" s="123"/>
      <c r="QHF17" s="123"/>
      <c r="QHG17" s="123"/>
      <c r="QHH17" s="123"/>
      <c r="QHI17" s="123"/>
      <c r="QHJ17" s="123"/>
      <c r="QHK17" s="123"/>
      <c r="QHL17" s="123"/>
      <c r="QHM17" s="123"/>
      <c r="QHN17" s="123"/>
      <c r="QHO17" s="123"/>
      <c r="QHP17" s="123"/>
      <c r="QHQ17" s="123"/>
      <c r="QHR17" s="123"/>
      <c r="QHS17" s="123"/>
      <c r="QHT17" s="123"/>
      <c r="QHU17" s="123"/>
      <c r="QHV17" s="123"/>
      <c r="QHW17" s="123"/>
      <c r="QHX17" s="123"/>
      <c r="QHY17" s="123"/>
      <c r="QHZ17" s="123"/>
      <c r="QIA17" s="123"/>
      <c r="QIB17" s="123"/>
      <c r="QIC17" s="123"/>
      <c r="QID17" s="123"/>
      <c r="QIE17" s="123"/>
      <c r="QIF17" s="123"/>
      <c r="QIG17" s="123"/>
      <c r="QIH17" s="123"/>
      <c r="QII17" s="123"/>
      <c r="QIJ17" s="123"/>
      <c r="QIK17" s="123"/>
      <c r="QIL17" s="123"/>
      <c r="QIM17" s="123"/>
      <c r="QIN17" s="123"/>
      <c r="QIO17" s="123"/>
      <c r="QIP17" s="123"/>
      <c r="QIQ17" s="123"/>
      <c r="QIR17" s="123"/>
      <c r="QIS17" s="123"/>
      <c r="QIT17" s="123"/>
      <c r="QIU17" s="123"/>
      <c r="QIV17" s="123"/>
      <c r="QIW17" s="123"/>
      <c r="QIX17" s="123"/>
      <c r="QIY17" s="123"/>
      <c r="QIZ17" s="123"/>
      <c r="QJA17" s="123"/>
      <c r="QJB17" s="123"/>
      <c r="QJC17" s="123"/>
      <c r="QJD17" s="123"/>
      <c r="QJE17" s="123"/>
      <c r="QJF17" s="123"/>
      <c r="QJG17" s="123"/>
      <c r="QJH17" s="123"/>
      <c r="QJI17" s="123"/>
      <c r="QJJ17" s="123"/>
      <c r="QJK17" s="123"/>
      <c r="QJL17" s="123"/>
      <c r="QJM17" s="123"/>
      <c r="QJN17" s="123"/>
      <c r="QJO17" s="123"/>
      <c r="QJP17" s="123"/>
      <c r="QJQ17" s="123"/>
      <c r="QJR17" s="123"/>
      <c r="QJS17" s="123"/>
      <c r="QJT17" s="123"/>
      <c r="QJU17" s="123"/>
      <c r="QJV17" s="123"/>
      <c r="QJW17" s="123"/>
      <c r="QJX17" s="123"/>
      <c r="QJY17" s="123"/>
      <c r="QJZ17" s="123"/>
      <c r="QKA17" s="123"/>
      <c r="QKB17" s="123"/>
      <c r="QKC17" s="123"/>
      <c r="QKD17" s="123"/>
      <c r="QKE17" s="123"/>
      <c r="QKF17" s="123"/>
      <c r="QKG17" s="123"/>
      <c r="QKH17" s="123"/>
      <c r="QKI17" s="123"/>
      <c r="QKJ17" s="123"/>
      <c r="QKK17" s="123"/>
      <c r="QKL17" s="123"/>
      <c r="QKM17" s="123"/>
      <c r="QKN17" s="123"/>
      <c r="QKO17" s="123"/>
      <c r="QKP17" s="123"/>
      <c r="QKQ17" s="123"/>
      <c r="QKR17" s="123"/>
      <c r="QKS17" s="123"/>
      <c r="QKT17" s="123"/>
      <c r="QKU17" s="123"/>
      <c r="QKV17" s="123"/>
      <c r="QKW17" s="123"/>
      <c r="QKX17" s="123"/>
      <c r="QKY17" s="123"/>
      <c r="QKZ17" s="123"/>
      <c r="QLA17" s="123"/>
      <c r="QLB17" s="123"/>
      <c r="QLC17" s="123"/>
      <c r="QLD17" s="123"/>
      <c r="QLE17" s="123"/>
      <c r="QLF17" s="123"/>
      <c r="QLG17" s="123"/>
      <c r="QLH17" s="123"/>
      <c r="QLI17" s="123"/>
      <c r="QLJ17" s="123"/>
      <c r="QLK17" s="123"/>
      <c r="QLL17" s="123"/>
      <c r="QLM17" s="123"/>
      <c r="QLN17" s="123"/>
      <c r="QLO17" s="123"/>
      <c r="QLP17" s="123"/>
      <c r="QLQ17" s="123"/>
      <c r="QLR17" s="123"/>
      <c r="QLS17" s="123"/>
      <c r="QLT17" s="123"/>
      <c r="QLU17" s="123"/>
      <c r="QLV17" s="123"/>
      <c r="QLW17" s="123"/>
      <c r="QLX17" s="123"/>
      <c r="QLY17" s="123"/>
      <c r="QLZ17" s="123"/>
      <c r="QMA17" s="123"/>
      <c r="QMB17" s="123"/>
      <c r="QMC17" s="123"/>
      <c r="QMD17" s="123"/>
      <c r="QME17" s="123"/>
      <c r="QMF17" s="123"/>
      <c r="QMG17" s="123"/>
      <c r="QMH17" s="123"/>
      <c r="QMI17" s="123"/>
      <c r="QMJ17" s="123"/>
      <c r="QMK17" s="123"/>
      <c r="QML17" s="123"/>
      <c r="QMM17" s="123"/>
      <c r="QMN17" s="123"/>
      <c r="QMO17" s="123"/>
      <c r="QMP17" s="123"/>
      <c r="QMQ17" s="123"/>
      <c r="QMR17" s="123"/>
      <c r="QMS17" s="123"/>
      <c r="QMT17" s="123"/>
      <c r="QMU17" s="123"/>
      <c r="QMV17" s="123"/>
      <c r="QMW17" s="123"/>
      <c r="QMX17" s="123"/>
      <c r="QMY17" s="123"/>
      <c r="QMZ17" s="123"/>
      <c r="QNA17" s="123"/>
      <c r="QNB17" s="123"/>
      <c r="QNC17" s="123"/>
      <c r="QND17" s="123"/>
      <c r="QNE17" s="123"/>
      <c r="QNF17" s="123"/>
      <c r="QNG17" s="123"/>
      <c r="QNH17" s="123"/>
      <c r="QNI17" s="123"/>
      <c r="QNJ17" s="123"/>
      <c r="QNK17" s="123"/>
      <c r="QNL17" s="123"/>
      <c r="QNM17" s="123"/>
      <c r="QNN17" s="123"/>
      <c r="QNO17" s="123"/>
      <c r="QNP17" s="123"/>
      <c r="QNQ17" s="123"/>
      <c r="QNR17" s="123"/>
      <c r="QNS17" s="123"/>
      <c r="QNT17" s="123"/>
      <c r="QNU17" s="123"/>
      <c r="QNV17" s="123"/>
      <c r="QNW17" s="123"/>
      <c r="QNX17" s="123"/>
      <c r="QNY17" s="123"/>
      <c r="QNZ17" s="123"/>
      <c r="QOA17" s="123"/>
      <c r="QOB17" s="123"/>
      <c r="QOC17" s="123"/>
      <c r="QOD17" s="123"/>
      <c r="QOE17" s="123"/>
      <c r="QOF17" s="123"/>
      <c r="QOG17" s="123"/>
      <c r="QOH17" s="123"/>
      <c r="QOI17" s="123"/>
      <c r="QOJ17" s="123"/>
      <c r="QOK17" s="123"/>
      <c r="QOL17" s="123"/>
      <c r="QOM17" s="123"/>
      <c r="QON17" s="123"/>
      <c r="QOO17" s="123"/>
      <c r="QOP17" s="123"/>
      <c r="QOQ17" s="123"/>
      <c r="QOR17" s="123"/>
      <c r="QOS17" s="123"/>
      <c r="QOT17" s="123"/>
      <c r="QOU17" s="123"/>
      <c r="QOV17" s="123"/>
      <c r="QOW17" s="123"/>
      <c r="QOX17" s="123"/>
      <c r="QOY17" s="123"/>
      <c r="QOZ17" s="123"/>
      <c r="QPA17" s="123"/>
      <c r="QPB17" s="123"/>
      <c r="QPC17" s="123"/>
      <c r="QPD17" s="123"/>
      <c r="QPE17" s="123"/>
      <c r="QPF17" s="123"/>
      <c r="QPG17" s="123"/>
      <c r="QPH17" s="123"/>
      <c r="QPI17" s="123"/>
      <c r="QPJ17" s="123"/>
      <c r="QPK17" s="123"/>
      <c r="QPL17" s="123"/>
      <c r="QPM17" s="123"/>
      <c r="QPN17" s="123"/>
      <c r="QPO17" s="123"/>
      <c r="QPP17" s="123"/>
      <c r="QPQ17" s="123"/>
      <c r="QPR17" s="123"/>
      <c r="QPS17" s="123"/>
      <c r="QPT17" s="123"/>
      <c r="QPU17" s="123"/>
      <c r="QPV17" s="123"/>
      <c r="QPW17" s="123"/>
      <c r="QPX17" s="123"/>
      <c r="QPY17" s="123"/>
      <c r="QPZ17" s="123"/>
      <c r="QQA17" s="123"/>
      <c r="QQB17" s="123"/>
      <c r="QQC17" s="123"/>
      <c r="QQD17" s="123"/>
      <c r="QQE17" s="123"/>
      <c r="QQF17" s="123"/>
      <c r="QQG17" s="123"/>
      <c r="QQH17" s="123"/>
      <c r="QQI17" s="123"/>
      <c r="QQJ17" s="123"/>
      <c r="QQK17" s="123"/>
      <c r="QQL17" s="123"/>
      <c r="QQM17" s="123"/>
      <c r="QQN17" s="123"/>
      <c r="QQO17" s="123"/>
      <c r="QQP17" s="123"/>
      <c r="QQQ17" s="123"/>
      <c r="QQR17" s="123"/>
      <c r="QQS17" s="123"/>
      <c r="QQT17" s="123"/>
      <c r="QQU17" s="123"/>
      <c r="QQV17" s="123"/>
      <c r="QQW17" s="123"/>
      <c r="QQX17" s="123"/>
      <c r="QQY17" s="123"/>
      <c r="QQZ17" s="123"/>
      <c r="QRA17" s="123"/>
      <c r="QRB17" s="123"/>
      <c r="QRC17" s="123"/>
      <c r="QRD17" s="123"/>
      <c r="QRE17" s="123"/>
      <c r="QRF17" s="123"/>
      <c r="QRG17" s="123"/>
      <c r="QRH17" s="123"/>
      <c r="QRI17" s="123"/>
      <c r="QRJ17" s="123"/>
      <c r="QRK17" s="123"/>
      <c r="QRL17" s="123"/>
      <c r="QRM17" s="123"/>
      <c r="QRN17" s="123"/>
      <c r="QRO17" s="123"/>
      <c r="QRP17" s="123"/>
      <c r="QRQ17" s="123"/>
      <c r="QRR17" s="123"/>
      <c r="QRS17" s="123"/>
      <c r="QRT17" s="123"/>
      <c r="QRU17" s="123"/>
      <c r="QRV17" s="123"/>
      <c r="QRW17" s="123"/>
      <c r="QRX17" s="123"/>
      <c r="QRY17" s="123"/>
      <c r="QRZ17" s="123"/>
      <c r="QSA17" s="123"/>
      <c r="QSB17" s="123"/>
      <c r="QSC17" s="123"/>
      <c r="QSD17" s="123"/>
      <c r="QSE17" s="123"/>
      <c r="QSF17" s="123"/>
      <c r="QSG17" s="123"/>
      <c r="QSH17" s="123"/>
      <c r="QSI17" s="123"/>
      <c r="QSJ17" s="123"/>
      <c r="QSK17" s="123"/>
      <c r="QSL17" s="123"/>
      <c r="QSM17" s="123"/>
      <c r="QSN17" s="123"/>
      <c r="QSO17" s="123"/>
      <c r="QSP17" s="123"/>
      <c r="QSQ17" s="123"/>
      <c r="QSR17" s="123"/>
      <c r="QSS17" s="123"/>
      <c r="QST17" s="123"/>
      <c r="QSU17" s="123"/>
      <c r="QSV17" s="123"/>
      <c r="QSW17" s="123"/>
      <c r="QSX17" s="123"/>
      <c r="QSY17" s="123"/>
      <c r="QSZ17" s="123"/>
      <c r="QTA17" s="123"/>
      <c r="QTB17" s="123"/>
      <c r="QTC17" s="123"/>
      <c r="QTD17" s="123"/>
      <c r="QTE17" s="123"/>
      <c r="QTF17" s="123"/>
      <c r="QTG17" s="123"/>
      <c r="QTH17" s="123"/>
      <c r="QTI17" s="123"/>
      <c r="QTJ17" s="123"/>
      <c r="QTK17" s="123"/>
      <c r="QTL17" s="123"/>
      <c r="QTM17" s="123"/>
      <c r="QTN17" s="123"/>
      <c r="QTO17" s="123"/>
      <c r="QTP17" s="123"/>
      <c r="QTQ17" s="123"/>
      <c r="QTR17" s="123"/>
      <c r="QTS17" s="123"/>
      <c r="QTT17" s="123"/>
      <c r="QTU17" s="123"/>
      <c r="QTV17" s="123"/>
      <c r="QTW17" s="123"/>
      <c r="QTX17" s="123"/>
      <c r="QTY17" s="123"/>
      <c r="QTZ17" s="123"/>
      <c r="QUA17" s="123"/>
      <c r="QUB17" s="123"/>
      <c r="QUC17" s="123"/>
      <c r="QUD17" s="123"/>
      <c r="QUE17" s="123"/>
      <c r="QUF17" s="123"/>
      <c r="QUG17" s="123"/>
      <c r="QUH17" s="123"/>
      <c r="QUI17" s="123"/>
      <c r="QUJ17" s="123"/>
      <c r="QUK17" s="123"/>
      <c r="QUL17" s="123"/>
      <c r="QUM17" s="123"/>
      <c r="QUN17" s="123"/>
      <c r="QUO17" s="123"/>
      <c r="QUP17" s="123"/>
      <c r="QUQ17" s="123"/>
      <c r="QUR17" s="123"/>
      <c r="QUS17" s="123"/>
      <c r="QUT17" s="123"/>
      <c r="QUU17" s="123"/>
      <c r="QUV17" s="123"/>
      <c r="QUW17" s="123"/>
      <c r="QUX17" s="123"/>
      <c r="QUY17" s="123"/>
      <c r="QUZ17" s="123"/>
      <c r="QVA17" s="123"/>
      <c r="QVB17" s="123"/>
      <c r="QVC17" s="123"/>
      <c r="QVD17" s="123"/>
      <c r="QVE17" s="123"/>
      <c r="QVF17" s="123"/>
      <c r="QVG17" s="123"/>
      <c r="QVH17" s="123"/>
      <c r="QVI17" s="123"/>
      <c r="QVJ17" s="123"/>
      <c r="QVK17" s="123"/>
      <c r="QVL17" s="123"/>
      <c r="QVM17" s="123"/>
      <c r="QVN17" s="123"/>
      <c r="QVO17" s="123"/>
      <c r="QVP17" s="123"/>
      <c r="QVQ17" s="123"/>
      <c r="QVR17" s="123"/>
      <c r="QVS17" s="123"/>
      <c r="QVT17" s="123"/>
      <c r="QVU17" s="123"/>
      <c r="QVV17" s="123"/>
      <c r="QVW17" s="123"/>
      <c r="QVX17" s="123"/>
      <c r="QVY17" s="123"/>
      <c r="QVZ17" s="123"/>
      <c r="QWA17" s="123"/>
      <c r="QWB17" s="123"/>
      <c r="QWC17" s="123"/>
      <c r="QWD17" s="123"/>
      <c r="QWE17" s="123"/>
      <c r="QWF17" s="123"/>
      <c r="QWG17" s="123"/>
      <c r="QWH17" s="123"/>
      <c r="QWI17" s="123"/>
      <c r="QWJ17" s="123"/>
      <c r="QWK17" s="123"/>
      <c r="QWL17" s="123"/>
      <c r="QWM17" s="123"/>
      <c r="QWN17" s="123"/>
      <c r="QWO17" s="123"/>
      <c r="QWP17" s="123"/>
      <c r="QWQ17" s="123"/>
      <c r="QWR17" s="123"/>
      <c r="QWS17" s="123"/>
      <c r="QWT17" s="123"/>
      <c r="QWU17" s="123"/>
      <c r="QWV17" s="123"/>
      <c r="QWW17" s="123"/>
      <c r="QWX17" s="123"/>
      <c r="QWY17" s="123"/>
      <c r="QWZ17" s="123"/>
      <c r="QXA17" s="123"/>
      <c r="QXB17" s="123"/>
      <c r="QXC17" s="123"/>
      <c r="QXD17" s="123"/>
      <c r="QXE17" s="123"/>
      <c r="QXF17" s="123"/>
      <c r="QXG17" s="123"/>
      <c r="QXH17" s="123"/>
      <c r="QXI17" s="123"/>
      <c r="QXJ17" s="123"/>
      <c r="QXK17" s="123"/>
      <c r="QXL17" s="123"/>
      <c r="QXM17" s="123"/>
      <c r="QXN17" s="123"/>
      <c r="QXO17" s="123"/>
      <c r="QXP17" s="123"/>
      <c r="QXQ17" s="123"/>
      <c r="QXR17" s="123"/>
      <c r="QXS17" s="123"/>
      <c r="QXT17" s="123"/>
      <c r="QXU17" s="123"/>
      <c r="QXV17" s="123"/>
      <c r="QXW17" s="123"/>
      <c r="QXX17" s="123"/>
      <c r="QXY17" s="123"/>
      <c r="QXZ17" s="123"/>
      <c r="QYA17" s="123"/>
      <c r="QYB17" s="123"/>
      <c r="QYC17" s="123"/>
      <c r="QYD17" s="123"/>
      <c r="QYE17" s="123"/>
      <c r="QYF17" s="123"/>
      <c r="QYG17" s="123"/>
      <c r="QYH17" s="123"/>
      <c r="QYI17" s="123"/>
      <c r="QYJ17" s="123"/>
      <c r="QYK17" s="123"/>
      <c r="QYL17" s="123"/>
      <c r="QYM17" s="123"/>
      <c r="QYN17" s="123"/>
      <c r="QYO17" s="123"/>
      <c r="QYP17" s="123"/>
      <c r="QYQ17" s="123"/>
      <c r="QYR17" s="123"/>
      <c r="QYS17" s="123"/>
      <c r="QYT17" s="123"/>
      <c r="QYU17" s="123"/>
      <c r="QYV17" s="123"/>
      <c r="QYW17" s="123"/>
      <c r="QYX17" s="123"/>
      <c r="QYY17" s="123"/>
      <c r="QYZ17" s="123"/>
      <c r="QZA17" s="123"/>
      <c r="QZB17" s="123"/>
      <c r="QZC17" s="123"/>
      <c r="QZD17" s="123"/>
      <c r="QZE17" s="123"/>
      <c r="QZF17" s="123"/>
      <c r="QZG17" s="123"/>
      <c r="QZH17" s="123"/>
      <c r="QZI17" s="123"/>
      <c r="QZJ17" s="123"/>
      <c r="QZK17" s="123"/>
      <c r="QZL17" s="123"/>
      <c r="QZM17" s="123"/>
      <c r="QZN17" s="123"/>
      <c r="QZO17" s="123"/>
      <c r="QZP17" s="123"/>
      <c r="QZQ17" s="123"/>
      <c r="QZR17" s="123"/>
      <c r="QZS17" s="123"/>
      <c r="QZT17" s="123"/>
      <c r="QZU17" s="123"/>
      <c r="QZV17" s="123"/>
      <c r="QZW17" s="123"/>
      <c r="QZX17" s="123"/>
      <c r="QZY17" s="123"/>
      <c r="QZZ17" s="123"/>
      <c r="RAA17" s="123"/>
      <c r="RAB17" s="123"/>
      <c r="RAC17" s="123"/>
      <c r="RAD17" s="123"/>
      <c r="RAE17" s="123"/>
      <c r="RAF17" s="123"/>
      <c r="RAG17" s="123"/>
      <c r="RAH17" s="123"/>
      <c r="RAI17" s="123"/>
      <c r="RAJ17" s="123"/>
      <c r="RAK17" s="123"/>
      <c r="RAL17" s="123"/>
      <c r="RAM17" s="123"/>
      <c r="RAN17" s="123"/>
      <c r="RAO17" s="123"/>
      <c r="RAP17" s="123"/>
      <c r="RAQ17" s="123"/>
      <c r="RAR17" s="123"/>
      <c r="RAS17" s="123"/>
      <c r="RAT17" s="123"/>
      <c r="RAU17" s="123"/>
      <c r="RAV17" s="123"/>
      <c r="RAW17" s="123"/>
      <c r="RAX17" s="123"/>
      <c r="RAY17" s="123"/>
      <c r="RAZ17" s="123"/>
      <c r="RBA17" s="123"/>
      <c r="RBB17" s="123"/>
      <c r="RBC17" s="123"/>
      <c r="RBD17" s="123"/>
      <c r="RBE17" s="123"/>
      <c r="RBF17" s="123"/>
      <c r="RBG17" s="123"/>
      <c r="RBH17" s="123"/>
      <c r="RBI17" s="123"/>
      <c r="RBJ17" s="123"/>
      <c r="RBK17" s="123"/>
      <c r="RBL17" s="123"/>
      <c r="RBM17" s="123"/>
      <c r="RBN17" s="123"/>
      <c r="RBO17" s="123"/>
      <c r="RBP17" s="123"/>
      <c r="RBQ17" s="123"/>
      <c r="RBR17" s="123"/>
      <c r="RBS17" s="123"/>
      <c r="RBT17" s="123"/>
      <c r="RBU17" s="123"/>
      <c r="RBV17" s="123"/>
      <c r="RBW17" s="123"/>
      <c r="RBX17" s="123"/>
      <c r="RBY17" s="123"/>
      <c r="RBZ17" s="123"/>
      <c r="RCA17" s="123"/>
      <c r="RCB17" s="123"/>
      <c r="RCC17" s="123"/>
      <c r="RCD17" s="123"/>
      <c r="RCE17" s="123"/>
      <c r="RCF17" s="123"/>
      <c r="RCG17" s="123"/>
      <c r="RCH17" s="123"/>
      <c r="RCI17" s="123"/>
      <c r="RCJ17" s="123"/>
      <c r="RCK17" s="123"/>
      <c r="RCL17" s="123"/>
      <c r="RCM17" s="123"/>
      <c r="RCN17" s="123"/>
      <c r="RCO17" s="123"/>
      <c r="RCP17" s="123"/>
      <c r="RCQ17" s="123"/>
      <c r="RCR17" s="123"/>
      <c r="RCS17" s="123"/>
      <c r="RCT17" s="123"/>
      <c r="RCU17" s="123"/>
      <c r="RCV17" s="123"/>
      <c r="RCW17" s="123"/>
      <c r="RCX17" s="123"/>
      <c r="RCY17" s="123"/>
      <c r="RCZ17" s="123"/>
      <c r="RDA17" s="123"/>
      <c r="RDB17" s="123"/>
      <c r="RDC17" s="123"/>
      <c r="RDD17" s="123"/>
      <c r="RDE17" s="123"/>
      <c r="RDF17" s="123"/>
      <c r="RDG17" s="123"/>
      <c r="RDH17" s="123"/>
      <c r="RDI17" s="123"/>
      <c r="RDJ17" s="123"/>
      <c r="RDK17" s="123"/>
      <c r="RDL17" s="123"/>
      <c r="RDM17" s="123"/>
      <c r="RDN17" s="123"/>
      <c r="RDO17" s="123"/>
      <c r="RDP17" s="123"/>
      <c r="RDQ17" s="123"/>
      <c r="RDR17" s="123"/>
      <c r="RDS17" s="123"/>
      <c r="RDT17" s="123"/>
      <c r="RDU17" s="123"/>
      <c r="RDV17" s="123"/>
      <c r="RDW17" s="123"/>
      <c r="RDX17" s="123"/>
      <c r="RDY17" s="123"/>
      <c r="RDZ17" s="123"/>
      <c r="REA17" s="123"/>
      <c r="REB17" s="123"/>
      <c r="REC17" s="123"/>
      <c r="RED17" s="123"/>
      <c r="REE17" s="123"/>
      <c r="REF17" s="123"/>
      <c r="REG17" s="123"/>
      <c r="REH17" s="123"/>
      <c r="REI17" s="123"/>
      <c r="REJ17" s="123"/>
      <c r="REK17" s="123"/>
      <c r="REL17" s="123"/>
      <c r="REM17" s="123"/>
      <c r="REN17" s="123"/>
      <c r="REO17" s="123"/>
      <c r="REP17" s="123"/>
      <c r="REQ17" s="123"/>
      <c r="RER17" s="123"/>
      <c r="RES17" s="123"/>
      <c r="RET17" s="123"/>
      <c r="REU17" s="123"/>
      <c r="REV17" s="123"/>
      <c r="REW17" s="123"/>
      <c r="REX17" s="123"/>
      <c r="REY17" s="123"/>
      <c r="REZ17" s="123"/>
      <c r="RFA17" s="123"/>
      <c r="RFB17" s="123"/>
      <c r="RFC17" s="123"/>
      <c r="RFD17" s="123"/>
      <c r="RFE17" s="123"/>
      <c r="RFF17" s="123"/>
      <c r="RFG17" s="123"/>
      <c r="RFH17" s="123"/>
      <c r="RFI17" s="123"/>
      <c r="RFJ17" s="123"/>
      <c r="RFK17" s="123"/>
      <c r="RFL17" s="123"/>
      <c r="RFM17" s="123"/>
      <c r="RFN17" s="123"/>
      <c r="RFO17" s="123"/>
      <c r="RFP17" s="123"/>
      <c r="RFQ17" s="123"/>
      <c r="RFR17" s="123"/>
      <c r="RFS17" s="123"/>
      <c r="RFT17" s="123"/>
      <c r="RFU17" s="123"/>
      <c r="RFV17" s="123"/>
      <c r="RFW17" s="123"/>
      <c r="RFX17" s="123"/>
      <c r="RFY17" s="123"/>
      <c r="RFZ17" s="123"/>
      <c r="RGA17" s="123"/>
      <c r="RGB17" s="123"/>
      <c r="RGC17" s="123"/>
      <c r="RGD17" s="123"/>
      <c r="RGE17" s="123"/>
      <c r="RGF17" s="123"/>
      <c r="RGG17" s="123"/>
      <c r="RGH17" s="123"/>
      <c r="RGI17" s="123"/>
      <c r="RGJ17" s="123"/>
      <c r="RGK17" s="123"/>
      <c r="RGL17" s="123"/>
      <c r="RGM17" s="123"/>
      <c r="RGN17" s="123"/>
      <c r="RGO17" s="123"/>
      <c r="RGP17" s="123"/>
      <c r="RGQ17" s="123"/>
      <c r="RGR17" s="123"/>
      <c r="RGS17" s="123"/>
      <c r="RGT17" s="123"/>
      <c r="RGU17" s="123"/>
      <c r="RGV17" s="123"/>
      <c r="RGW17" s="123"/>
      <c r="RGX17" s="123"/>
      <c r="RGY17" s="123"/>
      <c r="RGZ17" s="123"/>
      <c r="RHA17" s="123"/>
      <c r="RHB17" s="123"/>
      <c r="RHC17" s="123"/>
      <c r="RHD17" s="123"/>
      <c r="RHE17" s="123"/>
      <c r="RHF17" s="123"/>
      <c r="RHG17" s="123"/>
      <c r="RHH17" s="123"/>
      <c r="RHI17" s="123"/>
      <c r="RHJ17" s="123"/>
      <c r="RHK17" s="123"/>
      <c r="RHL17" s="123"/>
      <c r="RHM17" s="123"/>
      <c r="RHN17" s="123"/>
      <c r="RHO17" s="123"/>
      <c r="RHP17" s="123"/>
      <c r="RHQ17" s="123"/>
      <c r="RHR17" s="123"/>
      <c r="RHS17" s="123"/>
      <c r="RHT17" s="123"/>
      <c r="RHU17" s="123"/>
      <c r="RHV17" s="123"/>
      <c r="RHW17" s="123"/>
      <c r="RHX17" s="123"/>
      <c r="RHY17" s="123"/>
      <c r="RHZ17" s="123"/>
      <c r="RIA17" s="123"/>
      <c r="RIB17" s="123"/>
      <c r="RIC17" s="123"/>
      <c r="RID17" s="123"/>
      <c r="RIE17" s="123"/>
      <c r="RIF17" s="123"/>
      <c r="RIG17" s="123"/>
      <c r="RIH17" s="123"/>
      <c r="RII17" s="123"/>
      <c r="RIJ17" s="123"/>
      <c r="RIK17" s="123"/>
      <c r="RIL17" s="123"/>
      <c r="RIM17" s="123"/>
      <c r="RIN17" s="123"/>
      <c r="RIO17" s="123"/>
      <c r="RIP17" s="123"/>
      <c r="RIQ17" s="123"/>
      <c r="RIR17" s="123"/>
      <c r="RIS17" s="123"/>
      <c r="RIT17" s="123"/>
      <c r="RIU17" s="123"/>
      <c r="RIV17" s="123"/>
      <c r="RIW17" s="123"/>
      <c r="RIX17" s="123"/>
      <c r="RIY17" s="123"/>
      <c r="RIZ17" s="123"/>
      <c r="RJA17" s="123"/>
      <c r="RJB17" s="123"/>
      <c r="RJC17" s="123"/>
      <c r="RJD17" s="123"/>
      <c r="RJE17" s="123"/>
      <c r="RJF17" s="123"/>
      <c r="RJG17" s="123"/>
      <c r="RJH17" s="123"/>
      <c r="RJI17" s="123"/>
      <c r="RJJ17" s="123"/>
      <c r="RJK17" s="123"/>
      <c r="RJL17" s="123"/>
      <c r="RJM17" s="123"/>
      <c r="RJN17" s="123"/>
      <c r="RJO17" s="123"/>
      <c r="RJP17" s="123"/>
      <c r="RJQ17" s="123"/>
      <c r="RJR17" s="123"/>
      <c r="RJS17" s="123"/>
      <c r="RJT17" s="123"/>
      <c r="RJU17" s="123"/>
      <c r="RJV17" s="123"/>
      <c r="RJW17" s="123"/>
      <c r="RJX17" s="123"/>
      <c r="RJY17" s="123"/>
      <c r="RJZ17" s="123"/>
      <c r="RKA17" s="123"/>
      <c r="RKB17" s="123"/>
      <c r="RKC17" s="123"/>
      <c r="RKD17" s="123"/>
      <c r="RKE17" s="123"/>
      <c r="RKF17" s="123"/>
      <c r="RKG17" s="123"/>
      <c r="RKH17" s="123"/>
      <c r="RKI17" s="123"/>
      <c r="RKJ17" s="123"/>
      <c r="RKK17" s="123"/>
      <c r="RKL17" s="123"/>
      <c r="RKM17" s="123"/>
      <c r="RKN17" s="123"/>
      <c r="RKO17" s="123"/>
      <c r="RKP17" s="123"/>
      <c r="RKQ17" s="123"/>
      <c r="RKR17" s="123"/>
      <c r="RKS17" s="123"/>
      <c r="RKT17" s="123"/>
      <c r="RKU17" s="123"/>
      <c r="RKV17" s="123"/>
      <c r="RKW17" s="123"/>
      <c r="RKX17" s="123"/>
      <c r="RKY17" s="123"/>
      <c r="RKZ17" s="123"/>
      <c r="RLA17" s="123"/>
      <c r="RLB17" s="123"/>
      <c r="RLC17" s="123"/>
      <c r="RLD17" s="123"/>
      <c r="RLE17" s="123"/>
      <c r="RLF17" s="123"/>
      <c r="RLG17" s="123"/>
      <c r="RLH17" s="123"/>
      <c r="RLI17" s="123"/>
      <c r="RLJ17" s="123"/>
      <c r="RLK17" s="123"/>
      <c r="RLL17" s="123"/>
      <c r="RLM17" s="123"/>
      <c r="RLN17" s="123"/>
      <c r="RLO17" s="123"/>
      <c r="RLP17" s="123"/>
      <c r="RLQ17" s="123"/>
      <c r="RLR17" s="123"/>
      <c r="RLS17" s="123"/>
      <c r="RLT17" s="123"/>
      <c r="RLU17" s="123"/>
      <c r="RLV17" s="123"/>
      <c r="RLW17" s="123"/>
      <c r="RLX17" s="123"/>
      <c r="RLY17" s="123"/>
      <c r="RLZ17" s="123"/>
      <c r="RMA17" s="123"/>
      <c r="RMB17" s="123"/>
      <c r="RMC17" s="123"/>
      <c r="RMD17" s="123"/>
      <c r="RME17" s="123"/>
      <c r="RMF17" s="123"/>
      <c r="RMG17" s="123"/>
      <c r="RMH17" s="123"/>
      <c r="RMI17" s="123"/>
      <c r="RMJ17" s="123"/>
      <c r="RMK17" s="123"/>
      <c r="RML17" s="123"/>
      <c r="RMM17" s="123"/>
      <c r="RMN17" s="123"/>
      <c r="RMO17" s="123"/>
      <c r="RMP17" s="123"/>
      <c r="RMQ17" s="123"/>
      <c r="RMR17" s="123"/>
      <c r="RMS17" s="123"/>
      <c r="RMT17" s="123"/>
      <c r="RMU17" s="123"/>
      <c r="RMV17" s="123"/>
      <c r="RMW17" s="123"/>
      <c r="RMX17" s="123"/>
      <c r="RMY17" s="123"/>
      <c r="RMZ17" s="123"/>
      <c r="RNA17" s="123"/>
      <c r="RNB17" s="123"/>
      <c r="RNC17" s="123"/>
      <c r="RND17" s="123"/>
      <c r="RNE17" s="123"/>
      <c r="RNF17" s="123"/>
      <c r="RNG17" s="123"/>
      <c r="RNH17" s="123"/>
      <c r="RNI17" s="123"/>
      <c r="RNJ17" s="123"/>
      <c r="RNK17" s="123"/>
      <c r="RNL17" s="123"/>
      <c r="RNM17" s="123"/>
      <c r="RNN17" s="123"/>
      <c r="RNO17" s="123"/>
      <c r="RNP17" s="123"/>
      <c r="RNQ17" s="123"/>
      <c r="RNR17" s="123"/>
      <c r="RNS17" s="123"/>
      <c r="RNT17" s="123"/>
      <c r="RNU17" s="123"/>
      <c r="RNV17" s="123"/>
      <c r="RNW17" s="123"/>
      <c r="RNX17" s="123"/>
      <c r="RNY17" s="123"/>
      <c r="RNZ17" s="123"/>
      <c r="ROA17" s="123"/>
      <c r="ROB17" s="123"/>
      <c r="ROC17" s="123"/>
      <c r="ROD17" s="123"/>
      <c r="ROE17" s="123"/>
      <c r="ROF17" s="123"/>
      <c r="ROG17" s="123"/>
      <c r="ROH17" s="123"/>
      <c r="ROI17" s="123"/>
      <c r="ROJ17" s="123"/>
      <c r="ROK17" s="123"/>
      <c r="ROL17" s="123"/>
      <c r="ROM17" s="123"/>
      <c r="RON17" s="123"/>
      <c r="ROO17" s="123"/>
      <c r="ROP17" s="123"/>
      <c r="ROQ17" s="123"/>
      <c r="ROR17" s="123"/>
      <c r="ROS17" s="123"/>
      <c r="ROT17" s="123"/>
      <c r="ROU17" s="123"/>
      <c r="ROV17" s="123"/>
      <c r="ROW17" s="123"/>
      <c r="ROX17" s="123"/>
      <c r="ROY17" s="123"/>
      <c r="ROZ17" s="123"/>
      <c r="RPA17" s="123"/>
      <c r="RPB17" s="123"/>
      <c r="RPC17" s="123"/>
      <c r="RPD17" s="123"/>
      <c r="RPE17" s="123"/>
      <c r="RPF17" s="123"/>
      <c r="RPG17" s="123"/>
      <c r="RPH17" s="123"/>
      <c r="RPI17" s="123"/>
      <c r="RPJ17" s="123"/>
      <c r="RPK17" s="123"/>
      <c r="RPL17" s="123"/>
      <c r="RPM17" s="123"/>
      <c r="RPN17" s="123"/>
      <c r="RPO17" s="123"/>
      <c r="RPP17" s="123"/>
      <c r="RPQ17" s="123"/>
      <c r="RPR17" s="123"/>
      <c r="RPS17" s="123"/>
      <c r="RPT17" s="123"/>
      <c r="RPU17" s="123"/>
      <c r="RPV17" s="123"/>
      <c r="RPW17" s="123"/>
      <c r="RPX17" s="123"/>
      <c r="RPY17" s="123"/>
      <c r="RPZ17" s="123"/>
      <c r="RQA17" s="123"/>
      <c r="RQB17" s="123"/>
      <c r="RQC17" s="123"/>
      <c r="RQD17" s="123"/>
      <c r="RQE17" s="123"/>
      <c r="RQF17" s="123"/>
      <c r="RQG17" s="123"/>
      <c r="RQH17" s="123"/>
      <c r="RQI17" s="123"/>
      <c r="RQJ17" s="123"/>
      <c r="RQK17" s="123"/>
      <c r="RQL17" s="123"/>
      <c r="RQM17" s="123"/>
      <c r="RQN17" s="123"/>
      <c r="RQO17" s="123"/>
      <c r="RQP17" s="123"/>
      <c r="RQQ17" s="123"/>
      <c r="RQR17" s="123"/>
      <c r="RQS17" s="123"/>
      <c r="RQT17" s="123"/>
      <c r="RQU17" s="123"/>
      <c r="RQV17" s="123"/>
      <c r="RQW17" s="123"/>
      <c r="RQX17" s="123"/>
      <c r="RQY17" s="123"/>
      <c r="RQZ17" s="123"/>
      <c r="RRA17" s="123"/>
      <c r="RRB17" s="123"/>
      <c r="RRC17" s="123"/>
      <c r="RRD17" s="123"/>
      <c r="RRE17" s="123"/>
      <c r="RRF17" s="123"/>
      <c r="RRG17" s="123"/>
      <c r="RRH17" s="123"/>
      <c r="RRI17" s="123"/>
      <c r="RRJ17" s="123"/>
      <c r="RRK17" s="123"/>
      <c r="RRL17" s="123"/>
      <c r="RRM17" s="123"/>
      <c r="RRN17" s="123"/>
      <c r="RRO17" s="123"/>
      <c r="RRP17" s="123"/>
      <c r="RRQ17" s="123"/>
      <c r="RRR17" s="123"/>
      <c r="RRS17" s="123"/>
      <c r="RRT17" s="123"/>
      <c r="RRU17" s="123"/>
      <c r="RRV17" s="123"/>
      <c r="RRW17" s="123"/>
      <c r="RRX17" s="123"/>
      <c r="RRY17" s="123"/>
      <c r="RRZ17" s="123"/>
      <c r="RSA17" s="123"/>
      <c r="RSB17" s="123"/>
      <c r="RSC17" s="123"/>
      <c r="RSD17" s="123"/>
      <c r="RSE17" s="123"/>
      <c r="RSF17" s="123"/>
      <c r="RSG17" s="123"/>
      <c r="RSH17" s="123"/>
      <c r="RSI17" s="123"/>
      <c r="RSJ17" s="123"/>
      <c r="RSK17" s="123"/>
      <c r="RSL17" s="123"/>
      <c r="RSM17" s="123"/>
      <c r="RSN17" s="123"/>
      <c r="RSO17" s="123"/>
      <c r="RSP17" s="123"/>
      <c r="RSQ17" s="123"/>
      <c r="RSR17" s="123"/>
      <c r="RSS17" s="123"/>
      <c r="RST17" s="123"/>
      <c r="RSU17" s="123"/>
      <c r="RSV17" s="123"/>
      <c r="RSW17" s="123"/>
      <c r="RSX17" s="123"/>
      <c r="RSY17" s="123"/>
      <c r="RSZ17" s="123"/>
      <c r="RTA17" s="123"/>
      <c r="RTB17" s="123"/>
      <c r="RTC17" s="123"/>
      <c r="RTD17" s="123"/>
      <c r="RTE17" s="123"/>
      <c r="RTF17" s="123"/>
      <c r="RTG17" s="123"/>
      <c r="RTH17" s="123"/>
      <c r="RTI17" s="123"/>
      <c r="RTJ17" s="123"/>
      <c r="RTK17" s="123"/>
      <c r="RTL17" s="123"/>
      <c r="RTM17" s="123"/>
      <c r="RTN17" s="123"/>
      <c r="RTO17" s="123"/>
      <c r="RTP17" s="123"/>
      <c r="RTQ17" s="123"/>
      <c r="RTR17" s="123"/>
      <c r="RTS17" s="123"/>
      <c r="RTT17" s="123"/>
      <c r="RTU17" s="123"/>
      <c r="RTV17" s="123"/>
      <c r="RTW17" s="123"/>
      <c r="RTX17" s="123"/>
      <c r="RTY17" s="123"/>
      <c r="RTZ17" s="123"/>
      <c r="RUA17" s="123"/>
      <c r="RUB17" s="123"/>
      <c r="RUC17" s="123"/>
      <c r="RUD17" s="123"/>
      <c r="RUE17" s="123"/>
      <c r="RUF17" s="123"/>
      <c r="RUG17" s="123"/>
      <c r="RUH17" s="123"/>
      <c r="RUI17" s="123"/>
      <c r="RUJ17" s="123"/>
      <c r="RUK17" s="123"/>
      <c r="RUL17" s="123"/>
      <c r="RUM17" s="123"/>
      <c r="RUN17" s="123"/>
      <c r="RUO17" s="123"/>
      <c r="RUP17" s="123"/>
      <c r="RUQ17" s="123"/>
      <c r="RUR17" s="123"/>
      <c r="RUS17" s="123"/>
      <c r="RUT17" s="123"/>
      <c r="RUU17" s="123"/>
      <c r="RUV17" s="123"/>
      <c r="RUW17" s="123"/>
      <c r="RUX17" s="123"/>
      <c r="RUY17" s="123"/>
      <c r="RUZ17" s="123"/>
      <c r="RVA17" s="123"/>
      <c r="RVB17" s="123"/>
      <c r="RVC17" s="123"/>
      <c r="RVD17" s="123"/>
      <c r="RVE17" s="123"/>
      <c r="RVF17" s="123"/>
      <c r="RVG17" s="123"/>
      <c r="RVH17" s="123"/>
      <c r="RVI17" s="123"/>
      <c r="RVJ17" s="123"/>
      <c r="RVK17" s="123"/>
      <c r="RVL17" s="123"/>
      <c r="RVM17" s="123"/>
      <c r="RVN17" s="123"/>
      <c r="RVO17" s="123"/>
      <c r="RVP17" s="123"/>
      <c r="RVQ17" s="123"/>
      <c r="RVR17" s="123"/>
      <c r="RVS17" s="123"/>
      <c r="RVT17" s="123"/>
      <c r="RVU17" s="123"/>
      <c r="RVV17" s="123"/>
      <c r="RVW17" s="123"/>
      <c r="RVX17" s="123"/>
      <c r="RVY17" s="123"/>
      <c r="RVZ17" s="123"/>
      <c r="RWA17" s="123"/>
      <c r="RWB17" s="123"/>
      <c r="RWC17" s="123"/>
      <c r="RWD17" s="123"/>
      <c r="RWE17" s="123"/>
      <c r="RWF17" s="123"/>
      <c r="RWG17" s="123"/>
      <c r="RWH17" s="123"/>
      <c r="RWI17" s="123"/>
      <c r="RWJ17" s="123"/>
      <c r="RWK17" s="123"/>
      <c r="RWL17" s="123"/>
      <c r="RWM17" s="123"/>
      <c r="RWN17" s="123"/>
      <c r="RWO17" s="123"/>
      <c r="RWP17" s="123"/>
      <c r="RWQ17" s="123"/>
      <c r="RWR17" s="123"/>
      <c r="RWS17" s="123"/>
      <c r="RWT17" s="123"/>
      <c r="RWU17" s="123"/>
      <c r="RWV17" s="123"/>
      <c r="RWW17" s="123"/>
      <c r="RWX17" s="123"/>
      <c r="RWY17" s="123"/>
      <c r="RWZ17" s="123"/>
      <c r="RXA17" s="123"/>
      <c r="RXB17" s="123"/>
      <c r="RXC17" s="123"/>
      <c r="RXD17" s="123"/>
      <c r="RXE17" s="123"/>
      <c r="RXF17" s="123"/>
      <c r="RXG17" s="123"/>
      <c r="RXH17" s="123"/>
      <c r="RXI17" s="123"/>
      <c r="RXJ17" s="123"/>
      <c r="RXK17" s="123"/>
      <c r="RXL17" s="123"/>
      <c r="RXM17" s="123"/>
      <c r="RXN17" s="123"/>
      <c r="RXO17" s="123"/>
      <c r="RXP17" s="123"/>
      <c r="RXQ17" s="123"/>
      <c r="RXR17" s="123"/>
      <c r="RXS17" s="123"/>
      <c r="RXT17" s="123"/>
      <c r="RXU17" s="123"/>
      <c r="RXV17" s="123"/>
      <c r="RXW17" s="123"/>
      <c r="RXX17" s="123"/>
      <c r="RXY17" s="123"/>
      <c r="RXZ17" s="123"/>
      <c r="RYA17" s="123"/>
      <c r="RYB17" s="123"/>
      <c r="RYC17" s="123"/>
      <c r="RYD17" s="123"/>
      <c r="RYE17" s="123"/>
      <c r="RYF17" s="123"/>
      <c r="RYG17" s="123"/>
      <c r="RYH17" s="123"/>
      <c r="RYI17" s="123"/>
      <c r="RYJ17" s="123"/>
      <c r="RYK17" s="123"/>
      <c r="RYL17" s="123"/>
      <c r="RYM17" s="123"/>
      <c r="RYN17" s="123"/>
      <c r="RYO17" s="123"/>
      <c r="RYP17" s="123"/>
      <c r="RYQ17" s="123"/>
      <c r="RYR17" s="123"/>
      <c r="RYS17" s="123"/>
      <c r="RYT17" s="123"/>
      <c r="RYU17" s="123"/>
      <c r="RYV17" s="123"/>
      <c r="RYW17" s="123"/>
      <c r="RYX17" s="123"/>
      <c r="RYY17" s="123"/>
      <c r="RYZ17" s="123"/>
      <c r="RZA17" s="123"/>
      <c r="RZB17" s="123"/>
      <c r="RZC17" s="123"/>
      <c r="RZD17" s="123"/>
      <c r="RZE17" s="123"/>
      <c r="RZF17" s="123"/>
      <c r="RZG17" s="123"/>
      <c r="RZH17" s="123"/>
      <c r="RZI17" s="123"/>
      <c r="RZJ17" s="123"/>
      <c r="RZK17" s="123"/>
      <c r="RZL17" s="123"/>
      <c r="RZM17" s="123"/>
      <c r="RZN17" s="123"/>
      <c r="RZO17" s="123"/>
      <c r="RZP17" s="123"/>
      <c r="RZQ17" s="123"/>
      <c r="RZR17" s="123"/>
      <c r="RZS17" s="123"/>
      <c r="RZT17" s="123"/>
      <c r="RZU17" s="123"/>
      <c r="RZV17" s="123"/>
      <c r="RZW17" s="123"/>
      <c r="RZX17" s="123"/>
      <c r="RZY17" s="123"/>
      <c r="RZZ17" s="123"/>
      <c r="SAA17" s="123"/>
      <c r="SAB17" s="123"/>
      <c r="SAC17" s="123"/>
      <c r="SAD17" s="123"/>
      <c r="SAE17" s="123"/>
      <c r="SAF17" s="123"/>
      <c r="SAG17" s="123"/>
      <c r="SAH17" s="123"/>
      <c r="SAI17" s="123"/>
      <c r="SAJ17" s="123"/>
      <c r="SAK17" s="123"/>
      <c r="SAL17" s="123"/>
      <c r="SAM17" s="123"/>
      <c r="SAN17" s="123"/>
      <c r="SAO17" s="123"/>
      <c r="SAP17" s="123"/>
      <c r="SAQ17" s="123"/>
      <c r="SAR17" s="123"/>
      <c r="SAS17" s="123"/>
      <c r="SAT17" s="123"/>
      <c r="SAU17" s="123"/>
      <c r="SAV17" s="123"/>
      <c r="SAW17" s="123"/>
      <c r="SAX17" s="123"/>
      <c r="SAY17" s="123"/>
      <c r="SAZ17" s="123"/>
      <c r="SBA17" s="123"/>
      <c r="SBB17" s="123"/>
      <c r="SBC17" s="123"/>
      <c r="SBD17" s="123"/>
      <c r="SBE17" s="123"/>
      <c r="SBF17" s="123"/>
      <c r="SBG17" s="123"/>
      <c r="SBH17" s="123"/>
      <c r="SBI17" s="123"/>
      <c r="SBJ17" s="123"/>
      <c r="SBK17" s="123"/>
      <c r="SBL17" s="123"/>
      <c r="SBM17" s="123"/>
      <c r="SBN17" s="123"/>
      <c r="SBO17" s="123"/>
      <c r="SBP17" s="123"/>
      <c r="SBQ17" s="123"/>
      <c r="SBR17" s="123"/>
      <c r="SBS17" s="123"/>
      <c r="SBT17" s="123"/>
      <c r="SBU17" s="123"/>
      <c r="SBV17" s="123"/>
      <c r="SBW17" s="123"/>
      <c r="SBX17" s="123"/>
      <c r="SBY17" s="123"/>
      <c r="SBZ17" s="123"/>
      <c r="SCA17" s="123"/>
      <c r="SCB17" s="123"/>
      <c r="SCC17" s="123"/>
      <c r="SCD17" s="123"/>
      <c r="SCE17" s="123"/>
      <c r="SCF17" s="123"/>
      <c r="SCG17" s="123"/>
      <c r="SCH17" s="123"/>
      <c r="SCI17" s="123"/>
      <c r="SCJ17" s="123"/>
      <c r="SCK17" s="123"/>
      <c r="SCL17" s="123"/>
      <c r="SCM17" s="123"/>
      <c r="SCN17" s="123"/>
      <c r="SCO17" s="123"/>
      <c r="SCP17" s="123"/>
      <c r="SCQ17" s="123"/>
      <c r="SCR17" s="123"/>
      <c r="SCS17" s="123"/>
      <c r="SCT17" s="123"/>
      <c r="SCU17" s="123"/>
      <c r="SCV17" s="123"/>
      <c r="SCW17" s="123"/>
      <c r="SCX17" s="123"/>
      <c r="SCY17" s="123"/>
      <c r="SCZ17" s="123"/>
      <c r="SDA17" s="123"/>
      <c r="SDB17" s="123"/>
      <c r="SDC17" s="123"/>
      <c r="SDD17" s="123"/>
      <c r="SDE17" s="123"/>
      <c r="SDF17" s="123"/>
      <c r="SDG17" s="123"/>
      <c r="SDH17" s="123"/>
      <c r="SDI17" s="123"/>
      <c r="SDJ17" s="123"/>
      <c r="SDK17" s="123"/>
      <c r="SDL17" s="123"/>
      <c r="SDM17" s="123"/>
      <c r="SDN17" s="123"/>
      <c r="SDO17" s="123"/>
      <c r="SDP17" s="123"/>
      <c r="SDQ17" s="123"/>
      <c r="SDR17" s="123"/>
      <c r="SDS17" s="123"/>
      <c r="SDT17" s="123"/>
      <c r="SDU17" s="123"/>
      <c r="SDV17" s="123"/>
      <c r="SDW17" s="123"/>
      <c r="SDX17" s="123"/>
      <c r="SDY17" s="123"/>
      <c r="SDZ17" s="123"/>
      <c r="SEA17" s="123"/>
      <c r="SEB17" s="123"/>
      <c r="SEC17" s="123"/>
      <c r="SED17" s="123"/>
      <c r="SEE17" s="123"/>
      <c r="SEF17" s="123"/>
      <c r="SEG17" s="123"/>
      <c r="SEH17" s="123"/>
      <c r="SEI17" s="123"/>
      <c r="SEJ17" s="123"/>
      <c r="SEK17" s="123"/>
      <c r="SEL17" s="123"/>
      <c r="SEM17" s="123"/>
      <c r="SEN17" s="123"/>
      <c r="SEO17" s="123"/>
      <c r="SEP17" s="123"/>
      <c r="SEQ17" s="123"/>
      <c r="SER17" s="123"/>
      <c r="SES17" s="123"/>
      <c r="SET17" s="123"/>
      <c r="SEU17" s="123"/>
      <c r="SEV17" s="123"/>
      <c r="SEW17" s="123"/>
      <c r="SEX17" s="123"/>
      <c r="SEY17" s="123"/>
      <c r="SEZ17" s="123"/>
      <c r="SFA17" s="123"/>
      <c r="SFB17" s="123"/>
      <c r="SFC17" s="123"/>
      <c r="SFD17" s="123"/>
      <c r="SFE17" s="123"/>
      <c r="SFF17" s="123"/>
      <c r="SFG17" s="123"/>
      <c r="SFH17" s="123"/>
      <c r="SFI17" s="123"/>
      <c r="SFJ17" s="123"/>
      <c r="SFK17" s="123"/>
      <c r="SFL17" s="123"/>
      <c r="SFM17" s="123"/>
      <c r="SFN17" s="123"/>
      <c r="SFO17" s="123"/>
      <c r="SFP17" s="123"/>
      <c r="SFQ17" s="123"/>
      <c r="SFR17" s="123"/>
      <c r="SFS17" s="123"/>
      <c r="SFT17" s="123"/>
      <c r="SFU17" s="123"/>
      <c r="SFV17" s="123"/>
      <c r="SFW17" s="123"/>
      <c r="SFX17" s="123"/>
      <c r="SFY17" s="123"/>
      <c r="SFZ17" s="123"/>
      <c r="SGA17" s="123"/>
      <c r="SGB17" s="123"/>
      <c r="SGC17" s="123"/>
      <c r="SGD17" s="123"/>
      <c r="SGE17" s="123"/>
      <c r="SGF17" s="123"/>
      <c r="SGG17" s="123"/>
      <c r="SGH17" s="123"/>
      <c r="SGI17" s="123"/>
      <c r="SGJ17" s="123"/>
      <c r="SGK17" s="123"/>
      <c r="SGL17" s="123"/>
      <c r="SGM17" s="123"/>
      <c r="SGN17" s="123"/>
      <c r="SGO17" s="123"/>
      <c r="SGP17" s="123"/>
      <c r="SGQ17" s="123"/>
      <c r="SGR17" s="123"/>
      <c r="SGS17" s="123"/>
      <c r="SGT17" s="123"/>
      <c r="SGU17" s="123"/>
      <c r="SGV17" s="123"/>
      <c r="SGW17" s="123"/>
      <c r="SGX17" s="123"/>
      <c r="SGY17" s="123"/>
      <c r="SGZ17" s="123"/>
      <c r="SHA17" s="123"/>
      <c r="SHB17" s="123"/>
      <c r="SHC17" s="123"/>
      <c r="SHD17" s="123"/>
      <c r="SHE17" s="123"/>
      <c r="SHF17" s="123"/>
      <c r="SHG17" s="123"/>
      <c r="SHH17" s="123"/>
      <c r="SHI17" s="123"/>
      <c r="SHJ17" s="123"/>
      <c r="SHK17" s="123"/>
      <c r="SHL17" s="123"/>
      <c r="SHM17" s="123"/>
      <c r="SHN17" s="123"/>
      <c r="SHO17" s="123"/>
      <c r="SHP17" s="123"/>
      <c r="SHQ17" s="123"/>
      <c r="SHR17" s="123"/>
      <c r="SHS17" s="123"/>
      <c r="SHT17" s="123"/>
      <c r="SHU17" s="123"/>
      <c r="SHV17" s="123"/>
      <c r="SHW17" s="123"/>
      <c r="SHX17" s="123"/>
      <c r="SHY17" s="123"/>
      <c r="SHZ17" s="123"/>
      <c r="SIA17" s="123"/>
      <c r="SIB17" s="123"/>
      <c r="SIC17" s="123"/>
      <c r="SID17" s="123"/>
      <c r="SIE17" s="123"/>
      <c r="SIF17" s="123"/>
      <c r="SIG17" s="123"/>
      <c r="SIH17" s="123"/>
      <c r="SII17" s="123"/>
      <c r="SIJ17" s="123"/>
      <c r="SIK17" s="123"/>
      <c r="SIL17" s="123"/>
      <c r="SIM17" s="123"/>
      <c r="SIN17" s="123"/>
      <c r="SIO17" s="123"/>
      <c r="SIP17" s="123"/>
      <c r="SIQ17" s="123"/>
      <c r="SIR17" s="123"/>
      <c r="SIS17" s="123"/>
      <c r="SIT17" s="123"/>
      <c r="SIU17" s="123"/>
      <c r="SIV17" s="123"/>
      <c r="SIW17" s="123"/>
      <c r="SIX17" s="123"/>
      <c r="SIY17" s="123"/>
      <c r="SIZ17" s="123"/>
      <c r="SJA17" s="123"/>
      <c r="SJB17" s="123"/>
      <c r="SJC17" s="123"/>
      <c r="SJD17" s="123"/>
      <c r="SJE17" s="123"/>
      <c r="SJF17" s="123"/>
      <c r="SJG17" s="123"/>
      <c r="SJH17" s="123"/>
      <c r="SJI17" s="123"/>
      <c r="SJJ17" s="123"/>
      <c r="SJK17" s="123"/>
      <c r="SJL17" s="123"/>
      <c r="SJM17" s="123"/>
      <c r="SJN17" s="123"/>
      <c r="SJO17" s="123"/>
      <c r="SJP17" s="123"/>
      <c r="SJQ17" s="123"/>
      <c r="SJR17" s="123"/>
      <c r="SJS17" s="123"/>
      <c r="SJT17" s="123"/>
      <c r="SJU17" s="123"/>
      <c r="SJV17" s="123"/>
      <c r="SJW17" s="123"/>
      <c r="SJX17" s="123"/>
      <c r="SJY17" s="123"/>
      <c r="SJZ17" s="123"/>
      <c r="SKA17" s="123"/>
      <c r="SKB17" s="123"/>
      <c r="SKC17" s="123"/>
      <c r="SKD17" s="123"/>
      <c r="SKE17" s="123"/>
      <c r="SKF17" s="123"/>
      <c r="SKG17" s="123"/>
      <c r="SKH17" s="123"/>
      <c r="SKI17" s="123"/>
      <c r="SKJ17" s="123"/>
      <c r="SKK17" s="123"/>
      <c r="SKL17" s="123"/>
      <c r="SKM17" s="123"/>
      <c r="SKN17" s="123"/>
      <c r="SKO17" s="123"/>
      <c r="SKP17" s="123"/>
      <c r="SKQ17" s="123"/>
      <c r="SKR17" s="123"/>
      <c r="SKS17" s="123"/>
      <c r="SKT17" s="123"/>
      <c r="SKU17" s="123"/>
      <c r="SKV17" s="123"/>
      <c r="SKW17" s="123"/>
      <c r="SKX17" s="123"/>
      <c r="SKY17" s="123"/>
      <c r="SKZ17" s="123"/>
      <c r="SLA17" s="123"/>
      <c r="SLB17" s="123"/>
      <c r="SLC17" s="123"/>
      <c r="SLD17" s="123"/>
      <c r="SLE17" s="123"/>
      <c r="SLF17" s="123"/>
      <c r="SLG17" s="123"/>
      <c r="SLH17" s="123"/>
      <c r="SLI17" s="123"/>
      <c r="SLJ17" s="123"/>
      <c r="SLK17" s="123"/>
      <c r="SLL17" s="123"/>
      <c r="SLM17" s="123"/>
      <c r="SLN17" s="123"/>
      <c r="SLO17" s="123"/>
      <c r="SLP17" s="123"/>
      <c r="SLQ17" s="123"/>
      <c r="SLR17" s="123"/>
      <c r="SLS17" s="123"/>
      <c r="SLT17" s="123"/>
      <c r="SLU17" s="123"/>
      <c r="SLV17" s="123"/>
      <c r="SLW17" s="123"/>
      <c r="SLX17" s="123"/>
      <c r="SLY17" s="123"/>
      <c r="SLZ17" s="123"/>
      <c r="SMA17" s="123"/>
      <c r="SMB17" s="123"/>
      <c r="SMC17" s="123"/>
      <c r="SMD17" s="123"/>
      <c r="SME17" s="123"/>
      <c r="SMF17" s="123"/>
      <c r="SMG17" s="123"/>
      <c r="SMH17" s="123"/>
      <c r="SMI17" s="123"/>
      <c r="SMJ17" s="123"/>
      <c r="SMK17" s="123"/>
      <c r="SML17" s="123"/>
      <c r="SMM17" s="123"/>
      <c r="SMN17" s="123"/>
      <c r="SMO17" s="123"/>
      <c r="SMP17" s="123"/>
      <c r="SMQ17" s="123"/>
      <c r="SMR17" s="123"/>
      <c r="SMS17" s="123"/>
      <c r="SMT17" s="123"/>
      <c r="SMU17" s="123"/>
      <c r="SMV17" s="123"/>
      <c r="SMW17" s="123"/>
      <c r="SMX17" s="123"/>
      <c r="SMY17" s="123"/>
      <c r="SMZ17" s="123"/>
      <c r="SNA17" s="123"/>
      <c r="SNB17" s="123"/>
      <c r="SNC17" s="123"/>
      <c r="SND17" s="123"/>
      <c r="SNE17" s="123"/>
      <c r="SNF17" s="123"/>
      <c r="SNG17" s="123"/>
      <c r="SNH17" s="123"/>
      <c r="SNI17" s="123"/>
      <c r="SNJ17" s="123"/>
      <c r="SNK17" s="123"/>
      <c r="SNL17" s="123"/>
      <c r="SNM17" s="123"/>
      <c r="SNN17" s="123"/>
      <c r="SNO17" s="123"/>
      <c r="SNP17" s="123"/>
      <c r="SNQ17" s="123"/>
      <c r="SNR17" s="123"/>
      <c r="SNS17" s="123"/>
      <c r="SNT17" s="123"/>
      <c r="SNU17" s="123"/>
      <c r="SNV17" s="123"/>
      <c r="SNW17" s="123"/>
      <c r="SNX17" s="123"/>
      <c r="SNY17" s="123"/>
      <c r="SNZ17" s="123"/>
      <c r="SOA17" s="123"/>
      <c r="SOB17" s="123"/>
      <c r="SOC17" s="123"/>
      <c r="SOD17" s="123"/>
      <c r="SOE17" s="123"/>
      <c r="SOF17" s="123"/>
      <c r="SOG17" s="123"/>
      <c r="SOH17" s="123"/>
      <c r="SOI17" s="123"/>
      <c r="SOJ17" s="123"/>
      <c r="SOK17" s="123"/>
      <c r="SOL17" s="123"/>
      <c r="SOM17" s="123"/>
      <c r="SON17" s="123"/>
      <c r="SOO17" s="123"/>
      <c r="SOP17" s="123"/>
      <c r="SOQ17" s="123"/>
      <c r="SOR17" s="123"/>
      <c r="SOS17" s="123"/>
      <c r="SOT17" s="123"/>
      <c r="SOU17" s="123"/>
      <c r="SOV17" s="123"/>
      <c r="SOW17" s="123"/>
      <c r="SOX17" s="123"/>
      <c r="SOY17" s="123"/>
      <c r="SOZ17" s="123"/>
      <c r="SPA17" s="123"/>
      <c r="SPB17" s="123"/>
      <c r="SPC17" s="123"/>
      <c r="SPD17" s="123"/>
      <c r="SPE17" s="123"/>
      <c r="SPF17" s="123"/>
      <c r="SPG17" s="123"/>
      <c r="SPH17" s="123"/>
      <c r="SPI17" s="123"/>
      <c r="SPJ17" s="123"/>
      <c r="SPK17" s="123"/>
      <c r="SPL17" s="123"/>
      <c r="SPM17" s="123"/>
      <c r="SPN17" s="123"/>
      <c r="SPO17" s="123"/>
      <c r="SPP17" s="123"/>
      <c r="SPQ17" s="123"/>
      <c r="SPR17" s="123"/>
      <c r="SPS17" s="123"/>
      <c r="SPT17" s="123"/>
      <c r="SPU17" s="123"/>
      <c r="SPV17" s="123"/>
      <c r="SPW17" s="123"/>
      <c r="SPX17" s="123"/>
      <c r="SPY17" s="123"/>
      <c r="SPZ17" s="123"/>
      <c r="SQA17" s="123"/>
      <c r="SQB17" s="123"/>
      <c r="SQC17" s="123"/>
      <c r="SQD17" s="123"/>
      <c r="SQE17" s="123"/>
      <c r="SQF17" s="123"/>
      <c r="SQG17" s="123"/>
      <c r="SQH17" s="123"/>
      <c r="SQI17" s="123"/>
      <c r="SQJ17" s="123"/>
      <c r="SQK17" s="123"/>
      <c r="SQL17" s="123"/>
      <c r="SQM17" s="123"/>
      <c r="SQN17" s="123"/>
      <c r="SQO17" s="123"/>
      <c r="SQP17" s="123"/>
      <c r="SQQ17" s="123"/>
      <c r="SQR17" s="123"/>
      <c r="SQS17" s="123"/>
      <c r="SQT17" s="123"/>
      <c r="SQU17" s="123"/>
      <c r="SQV17" s="123"/>
      <c r="SQW17" s="123"/>
      <c r="SQX17" s="123"/>
      <c r="SQY17" s="123"/>
      <c r="SQZ17" s="123"/>
      <c r="SRA17" s="123"/>
      <c r="SRB17" s="123"/>
      <c r="SRC17" s="123"/>
      <c r="SRD17" s="123"/>
      <c r="SRE17" s="123"/>
      <c r="SRF17" s="123"/>
      <c r="SRG17" s="123"/>
      <c r="SRH17" s="123"/>
      <c r="SRI17" s="123"/>
      <c r="SRJ17" s="123"/>
      <c r="SRK17" s="123"/>
      <c r="SRL17" s="123"/>
      <c r="SRM17" s="123"/>
      <c r="SRN17" s="123"/>
      <c r="SRO17" s="123"/>
      <c r="SRP17" s="123"/>
      <c r="SRQ17" s="123"/>
      <c r="SRR17" s="123"/>
      <c r="SRS17" s="123"/>
      <c r="SRT17" s="123"/>
      <c r="SRU17" s="123"/>
      <c r="SRV17" s="123"/>
      <c r="SRW17" s="123"/>
      <c r="SRX17" s="123"/>
      <c r="SRY17" s="123"/>
      <c r="SRZ17" s="123"/>
      <c r="SSA17" s="123"/>
      <c r="SSB17" s="123"/>
      <c r="SSC17" s="123"/>
      <c r="SSD17" s="123"/>
      <c r="SSE17" s="123"/>
      <c r="SSF17" s="123"/>
      <c r="SSG17" s="123"/>
      <c r="SSH17" s="123"/>
      <c r="SSI17" s="123"/>
      <c r="SSJ17" s="123"/>
      <c r="SSK17" s="123"/>
      <c r="SSL17" s="123"/>
      <c r="SSM17" s="123"/>
      <c r="SSN17" s="123"/>
      <c r="SSO17" s="123"/>
      <c r="SSP17" s="123"/>
      <c r="SSQ17" s="123"/>
      <c r="SSR17" s="123"/>
      <c r="SSS17" s="123"/>
      <c r="SST17" s="123"/>
      <c r="SSU17" s="123"/>
      <c r="SSV17" s="123"/>
      <c r="SSW17" s="123"/>
      <c r="SSX17" s="123"/>
      <c r="SSY17" s="123"/>
      <c r="SSZ17" s="123"/>
      <c r="STA17" s="123"/>
      <c r="STB17" s="123"/>
      <c r="STC17" s="123"/>
      <c r="STD17" s="123"/>
      <c r="STE17" s="123"/>
      <c r="STF17" s="123"/>
      <c r="STG17" s="123"/>
      <c r="STH17" s="123"/>
      <c r="STI17" s="123"/>
      <c r="STJ17" s="123"/>
      <c r="STK17" s="123"/>
      <c r="STL17" s="123"/>
      <c r="STM17" s="123"/>
      <c r="STN17" s="123"/>
      <c r="STO17" s="123"/>
      <c r="STP17" s="123"/>
      <c r="STQ17" s="123"/>
      <c r="STR17" s="123"/>
      <c r="STS17" s="123"/>
      <c r="STT17" s="123"/>
      <c r="STU17" s="123"/>
      <c r="STV17" s="123"/>
      <c r="STW17" s="123"/>
      <c r="STX17" s="123"/>
      <c r="STY17" s="123"/>
      <c r="STZ17" s="123"/>
      <c r="SUA17" s="123"/>
      <c r="SUB17" s="123"/>
      <c r="SUC17" s="123"/>
      <c r="SUD17" s="123"/>
      <c r="SUE17" s="123"/>
      <c r="SUF17" s="123"/>
      <c r="SUG17" s="123"/>
      <c r="SUH17" s="123"/>
      <c r="SUI17" s="123"/>
      <c r="SUJ17" s="123"/>
      <c r="SUK17" s="123"/>
      <c r="SUL17" s="123"/>
      <c r="SUM17" s="123"/>
      <c r="SUN17" s="123"/>
      <c r="SUO17" s="123"/>
      <c r="SUP17" s="123"/>
      <c r="SUQ17" s="123"/>
      <c r="SUR17" s="123"/>
      <c r="SUS17" s="123"/>
      <c r="SUT17" s="123"/>
      <c r="SUU17" s="123"/>
      <c r="SUV17" s="123"/>
      <c r="SUW17" s="123"/>
      <c r="SUX17" s="123"/>
      <c r="SUY17" s="123"/>
      <c r="SUZ17" s="123"/>
      <c r="SVA17" s="123"/>
      <c r="SVB17" s="123"/>
      <c r="SVC17" s="123"/>
      <c r="SVD17" s="123"/>
      <c r="SVE17" s="123"/>
      <c r="SVF17" s="123"/>
      <c r="SVG17" s="123"/>
      <c r="SVH17" s="123"/>
      <c r="SVI17" s="123"/>
      <c r="SVJ17" s="123"/>
      <c r="SVK17" s="123"/>
      <c r="SVL17" s="123"/>
      <c r="SVM17" s="123"/>
      <c r="SVN17" s="123"/>
      <c r="SVO17" s="123"/>
      <c r="SVP17" s="123"/>
      <c r="SVQ17" s="123"/>
      <c r="SVR17" s="123"/>
      <c r="SVS17" s="123"/>
      <c r="SVT17" s="123"/>
      <c r="SVU17" s="123"/>
      <c r="SVV17" s="123"/>
      <c r="SVW17" s="123"/>
      <c r="SVX17" s="123"/>
      <c r="SVY17" s="123"/>
      <c r="SVZ17" s="123"/>
      <c r="SWA17" s="123"/>
      <c r="SWB17" s="123"/>
      <c r="SWC17" s="123"/>
      <c r="SWD17" s="123"/>
      <c r="SWE17" s="123"/>
      <c r="SWF17" s="123"/>
      <c r="SWG17" s="123"/>
      <c r="SWH17" s="123"/>
      <c r="SWI17" s="123"/>
      <c r="SWJ17" s="123"/>
      <c r="SWK17" s="123"/>
      <c r="SWL17" s="123"/>
      <c r="SWM17" s="123"/>
      <c r="SWN17" s="123"/>
      <c r="SWO17" s="123"/>
      <c r="SWP17" s="123"/>
      <c r="SWQ17" s="123"/>
      <c r="SWR17" s="123"/>
      <c r="SWS17" s="123"/>
      <c r="SWT17" s="123"/>
      <c r="SWU17" s="123"/>
      <c r="SWV17" s="123"/>
      <c r="SWW17" s="123"/>
      <c r="SWX17" s="123"/>
      <c r="SWY17" s="123"/>
      <c r="SWZ17" s="123"/>
      <c r="SXA17" s="123"/>
      <c r="SXB17" s="123"/>
      <c r="SXC17" s="123"/>
      <c r="SXD17" s="123"/>
      <c r="SXE17" s="123"/>
      <c r="SXF17" s="123"/>
      <c r="SXG17" s="123"/>
      <c r="SXH17" s="123"/>
      <c r="SXI17" s="123"/>
      <c r="SXJ17" s="123"/>
      <c r="SXK17" s="123"/>
      <c r="SXL17" s="123"/>
      <c r="SXM17" s="123"/>
      <c r="SXN17" s="123"/>
      <c r="SXO17" s="123"/>
      <c r="SXP17" s="123"/>
      <c r="SXQ17" s="123"/>
      <c r="SXR17" s="123"/>
      <c r="SXS17" s="123"/>
      <c r="SXT17" s="123"/>
      <c r="SXU17" s="123"/>
      <c r="SXV17" s="123"/>
      <c r="SXW17" s="123"/>
      <c r="SXX17" s="123"/>
      <c r="SXY17" s="123"/>
      <c r="SXZ17" s="123"/>
      <c r="SYA17" s="123"/>
      <c r="SYB17" s="123"/>
      <c r="SYC17" s="123"/>
      <c r="SYD17" s="123"/>
      <c r="SYE17" s="123"/>
      <c r="SYF17" s="123"/>
      <c r="SYG17" s="123"/>
      <c r="SYH17" s="123"/>
      <c r="SYI17" s="123"/>
      <c r="SYJ17" s="123"/>
      <c r="SYK17" s="123"/>
      <c r="SYL17" s="123"/>
      <c r="SYM17" s="123"/>
      <c r="SYN17" s="123"/>
      <c r="SYO17" s="123"/>
      <c r="SYP17" s="123"/>
      <c r="SYQ17" s="123"/>
      <c r="SYR17" s="123"/>
      <c r="SYS17" s="123"/>
      <c r="SYT17" s="123"/>
      <c r="SYU17" s="123"/>
      <c r="SYV17" s="123"/>
      <c r="SYW17" s="123"/>
      <c r="SYX17" s="123"/>
      <c r="SYY17" s="123"/>
      <c r="SYZ17" s="123"/>
      <c r="SZA17" s="123"/>
      <c r="SZB17" s="123"/>
      <c r="SZC17" s="123"/>
      <c r="SZD17" s="123"/>
      <c r="SZE17" s="123"/>
      <c r="SZF17" s="123"/>
      <c r="SZG17" s="123"/>
      <c r="SZH17" s="123"/>
      <c r="SZI17" s="123"/>
      <c r="SZJ17" s="123"/>
      <c r="SZK17" s="123"/>
      <c r="SZL17" s="123"/>
      <c r="SZM17" s="123"/>
      <c r="SZN17" s="123"/>
      <c r="SZO17" s="123"/>
      <c r="SZP17" s="123"/>
      <c r="SZQ17" s="123"/>
      <c r="SZR17" s="123"/>
      <c r="SZS17" s="123"/>
      <c r="SZT17" s="123"/>
      <c r="SZU17" s="123"/>
      <c r="SZV17" s="123"/>
      <c r="SZW17" s="123"/>
      <c r="SZX17" s="123"/>
      <c r="SZY17" s="123"/>
      <c r="SZZ17" s="123"/>
      <c r="TAA17" s="123"/>
      <c r="TAB17" s="123"/>
      <c r="TAC17" s="123"/>
      <c r="TAD17" s="123"/>
      <c r="TAE17" s="123"/>
      <c r="TAF17" s="123"/>
      <c r="TAG17" s="123"/>
      <c r="TAH17" s="123"/>
      <c r="TAI17" s="123"/>
      <c r="TAJ17" s="123"/>
      <c r="TAK17" s="123"/>
      <c r="TAL17" s="123"/>
      <c r="TAM17" s="123"/>
      <c r="TAN17" s="123"/>
      <c r="TAO17" s="123"/>
      <c r="TAP17" s="123"/>
      <c r="TAQ17" s="123"/>
      <c r="TAR17" s="123"/>
      <c r="TAS17" s="123"/>
      <c r="TAT17" s="123"/>
      <c r="TAU17" s="123"/>
      <c r="TAV17" s="123"/>
      <c r="TAW17" s="123"/>
      <c r="TAX17" s="123"/>
      <c r="TAY17" s="123"/>
      <c r="TAZ17" s="123"/>
      <c r="TBA17" s="123"/>
      <c r="TBB17" s="123"/>
      <c r="TBC17" s="123"/>
      <c r="TBD17" s="123"/>
      <c r="TBE17" s="123"/>
      <c r="TBF17" s="123"/>
      <c r="TBG17" s="123"/>
      <c r="TBH17" s="123"/>
      <c r="TBI17" s="123"/>
      <c r="TBJ17" s="123"/>
      <c r="TBK17" s="123"/>
      <c r="TBL17" s="123"/>
      <c r="TBM17" s="123"/>
      <c r="TBN17" s="123"/>
      <c r="TBO17" s="123"/>
      <c r="TBP17" s="123"/>
      <c r="TBQ17" s="123"/>
      <c r="TBR17" s="123"/>
      <c r="TBS17" s="123"/>
      <c r="TBT17" s="123"/>
      <c r="TBU17" s="123"/>
      <c r="TBV17" s="123"/>
      <c r="TBW17" s="123"/>
      <c r="TBX17" s="123"/>
      <c r="TBY17" s="123"/>
      <c r="TBZ17" s="123"/>
      <c r="TCA17" s="123"/>
      <c r="TCB17" s="123"/>
      <c r="TCC17" s="123"/>
      <c r="TCD17" s="123"/>
      <c r="TCE17" s="123"/>
      <c r="TCF17" s="123"/>
      <c r="TCG17" s="123"/>
      <c r="TCH17" s="123"/>
      <c r="TCI17" s="123"/>
      <c r="TCJ17" s="123"/>
      <c r="TCK17" s="123"/>
      <c r="TCL17" s="123"/>
      <c r="TCM17" s="123"/>
      <c r="TCN17" s="123"/>
      <c r="TCO17" s="123"/>
      <c r="TCP17" s="123"/>
      <c r="TCQ17" s="123"/>
      <c r="TCR17" s="123"/>
      <c r="TCS17" s="123"/>
      <c r="TCT17" s="123"/>
      <c r="TCU17" s="123"/>
      <c r="TCV17" s="123"/>
      <c r="TCW17" s="123"/>
      <c r="TCX17" s="123"/>
      <c r="TCY17" s="123"/>
      <c r="TCZ17" s="123"/>
      <c r="TDA17" s="123"/>
      <c r="TDB17" s="123"/>
      <c r="TDC17" s="123"/>
      <c r="TDD17" s="123"/>
      <c r="TDE17" s="123"/>
      <c r="TDF17" s="123"/>
      <c r="TDG17" s="123"/>
      <c r="TDH17" s="123"/>
      <c r="TDI17" s="123"/>
      <c r="TDJ17" s="123"/>
      <c r="TDK17" s="123"/>
      <c r="TDL17" s="123"/>
      <c r="TDM17" s="123"/>
      <c r="TDN17" s="123"/>
      <c r="TDO17" s="123"/>
      <c r="TDP17" s="123"/>
      <c r="TDQ17" s="123"/>
      <c r="TDR17" s="123"/>
      <c r="TDS17" s="123"/>
      <c r="TDT17" s="123"/>
      <c r="TDU17" s="123"/>
      <c r="TDV17" s="123"/>
      <c r="TDW17" s="123"/>
      <c r="TDX17" s="123"/>
      <c r="TDY17" s="123"/>
      <c r="TDZ17" s="123"/>
      <c r="TEA17" s="123"/>
      <c r="TEB17" s="123"/>
      <c r="TEC17" s="123"/>
      <c r="TED17" s="123"/>
      <c r="TEE17" s="123"/>
      <c r="TEF17" s="123"/>
      <c r="TEG17" s="123"/>
      <c r="TEH17" s="123"/>
      <c r="TEI17" s="123"/>
      <c r="TEJ17" s="123"/>
      <c r="TEK17" s="123"/>
      <c r="TEL17" s="123"/>
      <c r="TEM17" s="123"/>
      <c r="TEN17" s="123"/>
      <c r="TEO17" s="123"/>
      <c r="TEP17" s="123"/>
      <c r="TEQ17" s="123"/>
      <c r="TER17" s="123"/>
      <c r="TES17" s="123"/>
      <c r="TET17" s="123"/>
      <c r="TEU17" s="123"/>
      <c r="TEV17" s="123"/>
      <c r="TEW17" s="123"/>
      <c r="TEX17" s="123"/>
      <c r="TEY17" s="123"/>
      <c r="TEZ17" s="123"/>
      <c r="TFA17" s="123"/>
      <c r="TFB17" s="123"/>
      <c r="TFC17" s="123"/>
      <c r="TFD17" s="123"/>
      <c r="TFE17" s="123"/>
      <c r="TFF17" s="123"/>
      <c r="TFG17" s="123"/>
      <c r="TFH17" s="123"/>
      <c r="TFI17" s="123"/>
      <c r="TFJ17" s="123"/>
      <c r="TFK17" s="123"/>
      <c r="TFL17" s="123"/>
      <c r="TFM17" s="123"/>
      <c r="TFN17" s="123"/>
      <c r="TFO17" s="123"/>
      <c r="TFP17" s="123"/>
      <c r="TFQ17" s="123"/>
      <c r="TFR17" s="123"/>
      <c r="TFS17" s="123"/>
      <c r="TFT17" s="123"/>
      <c r="TFU17" s="123"/>
      <c r="TFV17" s="123"/>
      <c r="TFW17" s="123"/>
      <c r="TFX17" s="123"/>
      <c r="TFY17" s="123"/>
      <c r="TFZ17" s="123"/>
      <c r="TGA17" s="123"/>
      <c r="TGB17" s="123"/>
      <c r="TGC17" s="123"/>
      <c r="TGD17" s="123"/>
      <c r="TGE17" s="123"/>
      <c r="TGF17" s="123"/>
      <c r="TGG17" s="123"/>
      <c r="TGH17" s="123"/>
      <c r="TGI17" s="123"/>
      <c r="TGJ17" s="123"/>
      <c r="TGK17" s="123"/>
      <c r="TGL17" s="123"/>
      <c r="TGM17" s="123"/>
      <c r="TGN17" s="123"/>
      <c r="TGO17" s="123"/>
      <c r="TGP17" s="123"/>
      <c r="TGQ17" s="123"/>
      <c r="TGR17" s="123"/>
      <c r="TGS17" s="123"/>
      <c r="TGT17" s="123"/>
      <c r="TGU17" s="123"/>
      <c r="TGV17" s="123"/>
      <c r="TGW17" s="123"/>
      <c r="TGX17" s="123"/>
      <c r="TGY17" s="123"/>
      <c r="TGZ17" s="123"/>
      <c r="THA17" s="123"/>
      <c r="THB17" s="123"/>
      <c r="THC17" s="123"/>
      <c r="THD17" s="123"/>
      <c r="THE17" s="123"/>
      <c r="THF17" s="123"/>
      <c r="THG17" s="123"/>
      <c r="THH17" s="123"/>
      <c r="THI17" s="123"/>
      <c r="THJ17" s="123"/>
      <c r="THK17" s="123"/>
      <c r="THL17" s="123"/>
      <c r="THM17" s="123"/>
      <c r="THN17" s="123"/>
      <c r="THO17" s="123"/>
      <c r="THP17" s="123"/>
      <c r="THQ17" s="123"/>
      <c r="THR17" s="123"/>
      <c r="THS17" s="123"/>
      <c r="THT17" s="123"/>
      <c r="THU17" s="123"/>
      <c r="THV17" s="123"/>
      <c r="THW17" s="123"/>
      <c r="THX17" s="123"/>
      <c r="THY17" s="123"/>
      <c r="THZ17" s="123"/>
      <c r="TIA17" s="123"/>
      <c r="TIB17" s="123"/>
      <c r="TIC17" s="123"/>
      <c r="TID17" s="123"/>
      <c r="TIE17" s="123"/>
      <c r="TIF17" s="123"/>
      <c r="TIG17" s="123"/>
      <c r="TIH17" s="123"/>
      <c r="TII17" s="123"/>
      <c r="TIJ17" s="123"/>
      <c r="TIK17" s="123"/>
      <c r="TIL17" s="123"/>
      <c r="TIM17" s="123"/>
      <c r="TIN17" s="123"/>
      <c r="TIO17" s="123"/>
      <c r="TIP17" s="123"/>
      <c r="TIQ17" s="123"/>
      <c r="TIR17" s="123"/>
      <c r="TIS17" s="123"/>
      <c r="TIT17" s="123"/>
      <c r="TIU17" s="123"/>
      <c r="TIV17" s="123"/>
      <c r="TIW17" s="123"/>
      <c r="TIX17" s="123"/>
      <c r="TIY17" s="123"/>
      <c r="TIZ17" s="123"/>
      <c r="TJA17" s="123"/>
      <c r="TJB17" s="123"/>
      <c r="TJC17" s="123"/>
      <c r="TJD17" s="123"/>
      <c r="TJE17" s="123"/>
      <c r="TJF17" s="123"/>
      <c r="TJG17" s="123"/>
      <c r="TJH17" s="123"/>
      <c r="TJI17" s="123"/>
      <c r="TJJ17" s="123"/>
      <c r="TJK17" s="123"/>
      <c r="TJL17" s="123"/>
      <c r="TJM17" s="123"/>
      <c r="TJN17" s="123"/>
      <c r="TJO17" s="123"/>
      <c r="TJP17" s="123"/>
      <c r="TJQ17" s="123"/>
      <c r="TJR17" s="123"/>
      <c r="TJS17" s="123"/>
      <c r="TJT17" s="123"/>
      <c r="TJU17" s="123"/>
      <c r="TJV17" s="123"/>
      <c r="TJW17" s="123"/>
      <c r="TJX17" s="123"/>
      <c r="TJY17" s="123"/>
      <c r="TJZ17" s="123"/>
      <c r="TKA17" s="123"/>
      <c r="TKB17" s="123"/>
      <c r="TKC17" s="123"/>
      <c r="TKD17" s="123"/>
      <c r="TKE17" s="123"/>
      <c r="TKF17" s="123"/>
      <c r="TKG17" s="123"/>
      <c r="TKH17" s="123"/>
      <c r="TKI17" s="123"/>
      <c r="TKJ17" s="123"/>
      <c r="TKK17" s="123"/>
      <c r="TKL17" s="123"/>
      <c r="TKM17" s="123"/>
      <c r="TKN17" s="123"/>
      <c r="TKO17" s="123"/>
      <c r="TKP17" s="123"/>
      <c r="TKQ17" s="123"/>
      <c r="TKR17" s="123"/>
      <c r="TKS17" s="123"/>
      <c r="TKT17" s="123"/>
      <c r="TKU17" s="123"/>
      <c r="TKV17" s="123"/>
      <c r="TKW17" s="123"/>
      <c r="TKX17" s="123"/>
      <c r="TKY17" s="123"/>
      <c r="TKZ17" s="123"/>
      <c r="TLA17" s="123"/>
      <c r="TLB17" s="123"/>
      <c r="TLC17" s="123"/>
      <c r="TLD17" s="123"/>
      <c r="TLE17" s="123"/>
      <c r="TLF17" s="123"/>
      <c r="TLG17" s="123"/>
      <c r="TLH17" s="123"/>
      <c r="TLI17" s="123"/>
      <c r="TLJ17" s="123"/>
      <c r="TLK17" s="123"/>
      <c r="TLL17" s="123"/>
      <c r="TLM17" s="123"/>
      <c r="TLN17" s="123"/>
      <c r="TLO17" s="123"/>
      <c r="TLP17" s="123"/>
      <c r="TLQ17" s="123"/>
      <c r="TLR17" s="123"/>
      <c r="TLS17" s="123"/>
      <c r="TLT17" s="123"/>
      <c r="TLU17" s="123"/>
      <c r="TLV17" s="123"/>
      <c r="TLW17" s="123"/>
      <c r="TLX17" s="123"/>
      <c r="TLY17" s="123"/>
      <c r="TLZ17" s="123"/>
      <c r="TMA17" s="123"/>
      <c r="TMB17" s="123"/>
      <c r="TMC17" s="123"/>
      <c r="TMD17" s="123"/>
      <c r="TME17" s="123"/>
      <c r="TMF17" s="123"/>
      <c r="TMG17" s="123"/>
      <c r="TMH17" s="123"/>
      <c r="TMI17" s="123"/>
      <c r="TMJ17" s="123"/>
      <c r="TMK17" s="123"/>
      <c r="TML17" s="123"/>
      <c r="TMM17" s="123"/>
      <c r="TMN17" s="123"/>
      <c r="TMO17" s="123"/>
      <c r="TMP17" s="123"/>
      <c r="TMQ17" s="123"/>
      <c r="TMR17" s="123"/>
      <c r="TMS17" s="123"/>
      <c r="TMT17" s="123"/>
      <c r="TMU17" s="123"/>
      <c r="TMV17" s="123"/>
      <c r="TMW17" s="123"/>
      <c r="TMX17" s="123"/>
      <c r="TMY17" s="123"/>
      <c r="TMZ17" s="123"/>
      <c r="TNA17" s="123"/>
      <c r="TNB17" s="123"/>
      <c r="TNC17" s="123"/>
      <c r="TND17" s="123"/>
      <c r="TNE17" s="123"/>
      <c r="TNF17" s="123"/>
      <c r="TNG17" s="123"/>
      <c r="TNH17" s="123"/>
      <c r="TNI17" s="123"/>
      <c r="TNJ17" s="123"/>
      <c r="TNK17" s="123"/>
      <c r="TNL17" s="123"/>
      <c r="TNM17" s="123"/>
      <c r="TNN17" s="123"/>
      <c r="TNO17" s="123"/>
      <c r="TNP17" s="123"/>
      <c r="TNQ17" s="123"/>
      <c r="TNR17" s="123"/>
      <c r="TNS17" s="123"/>
      <c r="TNT17" s="123"/>
      <c r="TNU17" s="123"/>
      <c r="TNV17" s="123"/>
      <c r="TNW17" s="123"/>
      <c r="TNX17" s="123"/>
      <c r="TNY17" s="123"/>
      <c r="TNZ17" s="123"/>
      <c r="TOA17" s="123"/>
      <c r="TOB17" s="123"/>
      <c r="TOC17" s="123"/>
      <c r="TOD17" s="123"/>
      <c r="TOE17" s="123"/>
      <c r="TOF17" s="123"/>
      <c r="TOG17" s="123"/>
      <c r="TOH17" s="123"/>
      <c r="TOI17" s="123"/>
      <c r="TOJ17" s="123"/>
      <c r="TOK17" s="123"/>
      <c r="TOL17" s="123"/>
      <c r="TOM17" s="123"/>
      <c r="TON17" s="123"/>
      <c r="TOO17" s="123"/>
      <c r="TOP17" s="123"/>
      <c r="TOQ17" s="123"/>
      <c r="TOR17" s="123"/>
      <c r="TOS17" s="123"/>
      <c r="TOT17" s="123"/>
      <c r="TOU17" s="123"/>
      <c r="TOV17" s="123"/>
      <c r="TOW17" s="123"/>
      <c r="TOX17" s="123"/>
      <c r="TOY17" s="123"/>
      <c r="TOZ17" s="123"/>
      <c r="TPA17" s="123"/>
      <c r="TPB17" s="123"/>
      <c r="TPC17" s="123"/>
      <c r="TPD17" s="123"/>
      <c r="TPE17" s="123"/>
      <c r="TPF17" s="123"/>
      <c r="TPG17" s="123"/>
      <c r="TPH17" s="123"/>
      <c r="TPI17" s="123"/>
      <c r="TPJ17" s="123"/>
      <c r="TPK17" s="123"/>
      <c r="TPL17" s="123"/>
      <c r="TPM17" s="123"/>
      <c r="TPN17" s="123"/>
      <c r="TPO17" s="123"/>
      <c r="TPP17" s="123"/>
      <c r="TPQ17" s="123"/>
      <c r="TPR17" s="123"/>
      <c r="TPS17" s="123"/>
      <c r="TPT17" s="123"/>
      <c r="TPU17" s="123"/>
      <c r="TPV17" s="123"/>
      <c r="TPW17" s="123"/>
      <c r="TPX17" s="123"/>
      <c r="TPY17" s="123"/>
      <c r="TPZ17" s="123"/>
      <c r="TQA17" s="123"/>
      <c r="TQB17" s="123"/>
      <c r="TQC17" s="123"/>
      <c r="TQD17" s="123"/>
      <c r="TQE17" s="123"/>
      <c r="TQF17" s="123"/>
      <c r="TQG17" s="123"/>
      <c r="TQH17" s="123"/>
      <c r="TQI17" s="123"/>
      <c r="TQJ17" s="123"/>
      <c r="TQK17" s="123"/>
      <c r="TQL17" s="123"/>
      <c r="TQM17" s="123"/>
      <c r="TQN17" s="123"/>
      <c r="TQO17" s="123"/>
      <c r="TQP17" s="123"/>
      <c r="TQQ17" s="123"/>
      <c r="TQR17" s="123"/>
      <c r="TQS17" s="123"/>
      <c r="TQT17" s="123"/>
      <c r="TQU17" s="123"/>
      <c r="TQV17" s="123"/>
      <c r="TQW17" s="123"/>
      <c r="TQX17" s="123"/>
      <c r="TQY17" s="123"/>
      <c r="TQZ17" s="123"/>
      <c r="TRA17" s="123"/>
      <c r="TRB17" s="123"/>
      <c r="TRC17" s="123"/>
      <c r="TRD17" s="123"/>
      <c r="TRE17" s="123"/>
      <c r="TRF17" s="123"/>
      <c r="TRG17" s="123"/>
      <c r="TRH17" s="123"/>
      <c r="TRI17" s="123"/>
      <c r="TRJ17" s="123"/>
      <c r="TRK17" s="123"/>
      <c r="TRL17" s="123"/>
      <c r="TRM17" s="123"/>
      <c r="TRN17" s="123"/>
      <c r="TRO17" s="123"/>
      <c r="TRP17" s="123"/>
      <c r="TRQ17" s="123"/>
      <c r="TRR17" s="123"/>
      <c r="TRS17" s="123"/>
      <c r="TRT17" s="123"/>
      <c r="TRU17" s="123"/>
      <c r="TRV17" s="123"/>
      <c r="TRW17" s="123"/>
      <c r="TRX17" s="123"/>
      <c r="TRY17" s="123"/>
      <c r="TRZ17" s="123"/>
      <c r="TSA17" s="123"/>
      <c r="TSB17" s="123"/>
      <c r="TSC17" s="123"/>
      <c r="TSD17" s="123"/>
      <c r="TSE17" s="123"/>
      <c r="TSF17" s="123"/>
      <c r="TSG17" s="123"/>
      <c r="TSH17" s="123"/>
      <c r="TSI17" s="123"/>
      <c r="TSJ17" s="123"/>
      <c r="TSK17" s="123"/>
      <c r="TSL17" s="123"/>
      <c r="TSM17" s="123"/>
      <c r="TSN17" s="123"/>
      <c r="TSO17" s="123"/>
      <c r="TSP17" s="123"/>
      <c r="TSQ17" s="123"/>
      <c r="TSR17" s="123"/>
      <c r="TSS17" s="123"/>
      <c r="TST17" s="123"/>
      <c r="TSU17" s="123"/>
      <c r="TSV17" s="123"/>
      <c r="TSW17" s="123"/>
      <c r="TSX17" s="123"/>
      <c r="TSY17" s="123"/>
      <c r="TSZ17" s="123"/>
      <c r="TTA17" s="123"/>
      <c r="TTB17" s="123"/>
      <c r="TTC17" s="123"/>
      <c r="TTD17" s="123"/>
      <c r="TTE17" s="123"/>
      <c r="TTF17" s="123"/>
      <c r="TTG17" s="123"/>
      <c r="TTH17" s="123"/>
      <c r="TTI17" s="123"/>
      <c r="TTJ17" s="123"/>
      <c r="TTK17" s="123"/>
      <c r="TTL17" s="123"/>
      <c r="TTM17" s="123"/>
      <c r="TTN17" s="123"/>
      <c r="TTO17" s="123"/>
      <c r="TTP17" s="123"/>
      <c r="TTQ17" s="123"/>
      <c r="TTR17" s="123"/>
      <c r="TTS17" s="123"/>
      <c r="TTT17" s="123"/>
      <c r="TTU17" s="123"/>
      <c r="TTV17" s="123"/>
      <c r="TTW17" s="123"/>
      <c r="TTX17" s="123"/>
      <c r="TTY17" s="123"/>
      <c r="TTZ17" s="123"/>
      <c r="TUA17" s="123"/>
      <c r="TUB17" s="123"/>
      <c r="TUC17" s="123"/>
      <c r="TUD17" s="123"/>
      <c r="TUE17" s="123"/>
      <c r="TUF17" s="123"/>
      <c r="TUG17" s="123"/>
      <c r="TUH17" s="123"/>
      <c r="TUI17" s="123"/>
      <c r="TUJ17" s="123"/>
      <c r="TUK17" s="123"/>
      <c r="TUL17" s="123"/>
      <c r="TUM17" s="123"/>
      <c r="TUN17" s="123"/>
      <c r="TUO17" s="123"/>
      <c r="TUP17" s="123"/>
      <c r="TUQ17" s="123"/>
      <c r="TUR17" s="123"/>
      <c r="TUS17" s="123"/>
      <c r="TUT17" s="123"/>
      <c r="TUU17" s="123"/>
      <c r="TUV17" s="123"/>
      <c r="TUW17" s="123"/>
      <c r="TUX17" s="123"/>
      <c r="TUY17" s="123"/>
      <c r="TUZ17" s="123"/>
      <c r="TVA17" s="123"/>
      <c r="TVB17" s="123"/>
      <c r="TVC17" s="123"/>
      <c r="TVD17" s="123"/>
      <c r="TVE17" s="123"/>
      <c r="TVF17" s="123"/>
      <c r="TVG17" s="123"/>
      <c r="TVH17" s="123"/>
      <c r="TVI17" s="123"/>
      <c r="TVJ17" s="123"/>
      <c r="TVK17" s="123"/>
      <c r="TVL17" s="123"/>
      <c r="TVM17" s="123"/>
      <c r="TVN17" s="123"/>
      <c r="TVO17" s="123"/>
      <c r="TVP17" s="123"/>
      <c r="TVQ17" s="123"/>
      <c r="TVR17" s="123"/>
      <c r="TVS17" s="123"/>
      <c r="TVT17" s="123"/>
      <c r="TVU17" s="123"/>
      <c r="TVV17" s="123"/>
      <c r="TVW17" s="123"/>
      <c r="TVX17" s="123"/>
      <c r="TVY17" s="123"/>
      <c r="TVZ17" s="123"/>
      <c r="TWA17" s="123"/>
      <c r="TWB17" s="123"/>
      <c r="TWC17" s="123"/>
      <c r="TWD17" s="123"/>
      <c r="TWE17" s="123"/>
      <c r="TWF17" s="123"/>
      <c r="TWG17" s="123"/>
      <c r="TWH17" s="123"/>
      <c r="TWI17" s="123"/>
      <c r="TWJ17" s="123"/>
      <c r="TWK17" s="123"/>
      <c r="TWL17" s="123"/>
      <c r="TWM17" s="123"/>
      <c r="TWN17" s="123"/>
      <c r="TWO17" s="123"/>
      <c r="TWP17" s="123"/>
      <c r="TWQ17" s="123"/>
      <c r="TWR17" s="123"/>
      <c r="TWS17" s="123"/>
      <c r="TWT17" s="123"/>
      <c r="TWU17" s="123"/>
      <c r="TWV17" s="123"/>
      <c r="TWW17" s="123"/>
      <c r="TWX17" s="123"/>
      <c r="TWY17" s="123"/>
      <c r="TWZ17" s="123"/>
      <c r="TXA17" s="123"/>
      <c r="TXB17" s="123"/>
      <c r="TXC17" s="123"/>
      <c r="TXD17" s="123"/>
      <c r="TXE17" s="123"/>
      <c r="TXF17" s="123"/>
      <c r="TXG17" s="123"/>
      <c r="TXH17" s="123"/>
      <c r="TXI17" s="123"/>
      <c r="TXJ17" s="123"/>
      <c r="TXK17" s="123"/>
      <c r="TXL17" s="123"/>
      <c r="TXM17" s="123"/>
      <c r="TXN17" s="123"/>
      <c r="TXO17" s="123"/>
      <c r="TXP17" s="123"/>
      <c r="TXQ17" s="123"/>
      <c r="TXR17" s="123"/>
      <c r="TXS17" s="123"/>
      <c r="TXT17" s="123"/>
      <c r="TXU17" s="123"/>
      <c r="TXV17" s="123"/>
      <c r="TXW17" s="123"/>
      <c r="TXX17" s="123"/>
      <c r="TXY17" s="123"/>
      <c r="TXZ17" s="123"/>
      <c r="TYA17" s="123"/>
      <c r="TYB17" s="123"/>
      <c r="TYC17" s="123"/>
      <c r="TYD17" s="123"/>
      <c r="TYE17" s="123"/>
      <c r="TYF17" s="123"/>
      <c r="TYG17" s="123"/>
      <c r="TYH17" s="123"/>
      <c r="TYI17" s="123"/>
      <c r="TYJ17" s="123"/>
      <c r="TYK17" s="123"/>
      <c r="TYL17" s="123"/>
      <c r="TYM17" s="123"/>
      <c r="TYN17" s="123"/>
      <c r="TYO17" s="123"/>
      <c r="TYP17" s="123"/>
      <c r="TYQ17" s="123"/>
      <c r="TYR17" s="123"/>
      <c r="TYS17" s="123"/>
      <c r="TYT17" s="123"/>
      <c r="TYU17" s="123"/>
      <c r="TYV17" s="123"/>
      <c r="TYW17" s="123"/>
      <c r="TYX17" s="123"/>
      <c r="TYY17" s="123"/>
      <c r="TYZ17" s="123"/>
      <c r="TZA17" s="123"/>
      <c r="TZB17" s="123"/>
      <c r="TZC17" s="123"/>
      <c r="TZD17" s="123"/>
      <c r="TZE17" s="123"/>
      <c r="TZF17" s="123"/>
      <c r="TZG17" s="123"/>
      <c r="TZH17" s="123"/>
      <c r="TZI17" s="123"/>
      <c r="TZJ17" s="123"/>
      <c r="TZK17" s="123"/>
      <c r="TZL17" s="123"/>
      <c r="TZM17" s="123"/>
      <c r="TZN17" s="123"/>
      <c r="TZO17" s="123"/>
      <c r="TZP17" s="123"/>
      <c r="TZQ17" s="123"/>
      <c r="TZR17" s="123"/>
      <c r="TZS17" s="123"/>
      <c r="TZT17" s="123"/>
      <c r="TZU17" s="123"/>
      <c r="TZV17" s="123"/>
      <c r="TZW17" s="123"/>
      <c r="TZX17" s="123"/>
      <c r="TZY17" s="123"/>
      <c r="TZZ17" s="123"/>
      <c r="UAA17" s="123"/>
      <c r="UAB17" s="123"/>
      <c r="UAC17" s="123"/>
      <c r="UAD17" s="123"/>
      <c r="UAE17" s="123"/>
      <c r="UAF17" s="123"/>
      <c r="UAG17" s="123"/>
      <c r="UAH17" s="123"/>
      <c r="UAI17" s="123"/>
      <c r="UAJ17" s="123"/>
      <c r="UAK17" s="123"/>
      <c r="UAL17" s="123"/>
      <c r="UAM17" s="123"/>
      <c r="UAN17" s="123"/>
      <c r="UAO17" s="123"/>
      <c r="UAP17" s="123"/>
      <c r="UAQ17" s="123"/>
      <c r="UAR17" s="123"/>
      <c r="UAS17" s="123"/>
      <c r="UAT17" s="123"/>
      <c r="UAU17" s="123"/>
      <c r="UAV17" s="123"/>
      <c r="UAW17" s="123"/>
      <c r="UAX17" s="123"/>
      <c r="UAY17" s="123"/>
      <c r="UAZ17" s="123"/>
      <c r="UBA17" s="123"/>
      <c r="UBB17" s="123"/>
      <c r="UBC17" s="123"/>
      <c r="UBD17" s="123"/>
      <c r="UBE17" s="123"/>
      <c r="UBF17" s="123"/>
      <c r="UBG17" s="123"/>
      <c r="UBH17" s="123"/>
      <c r="UBI17" s="123"/>
      <c r="UBJ17" s="123"/>
      <c r="UBK17" s="123"/>
      <c r="UBL17" s="123"/>
      <c r="UBM17" s="123"/>
      <c r="UBN17" s="123"/>
      <c r="UBO17" s="123"/>
      <c r="UBP17" s="123"/>
      <c r="UBQ17" s="123"/>
      <c r="UBR17" s="123"/>
      <c r="UBS17" s="123"/>
      <c r="UBT17" s="123"/>
      <c r="UBU17" s="123"/>
      <c r="UBV17" s="123"/>
      <c r="UBW17" s="123"/>
      <c r="UBX17" s="123"/>
      <c r="UBY17" s="123"/>
      <c r="UBZ17" s="123"/>
      <c r="UCA17" s="123"/>
      <c r="UCB17" s="123"/>
      <c r="UCC17" s="123"/>
      <c r="UCD17" s="123"/>
      <c r="UCE17" s="123"/>
      <c r="UCF17" s="123"/>
      <c r="UCG17" s="123"/>
      <c r="UCH17" s="123"/>
      <c r="UCI17" s="123"/>
      <c r="UCJ17" s="123"/>
      <c r="UCK17" s="123"/>
      <c r="UCL17" s="123"/>
      <c r="UCM17" s="123"/>
      <c r="UCN17" s="123"/>
      <c r="UCO17" s="123"/>
      <c r="UCP17" s="123"/>
      <c r="UCQ17" s="123"/>
      <c r="UCR17" s="123"/>
      <c r="UCS17" s="123"/>
      <c r="UCT17" s="123"/>
      <c r="UCU17" s="123"/>
      <c r="UCV17" s="123"/>
      <c r="UCW17" s="123"/>
      <c r="UCX17" s="123"/>
      <c r="UCY17" s="123"/>
      <c r="UCZ17" s="123"/>
      <c r="UDA17" s="123"/>
      <c r="UDB17" s="123"/>
      <c r="UDC17" s="123"/>
      <c r="UDD17" s="123"/>
      <c r="UDE17" s="123"/>
      <c r="UDF17" s="123"/>
      <c r="UDG17" s="123"/>
      <c r="UDH17" s="123"/>
      <c r="UDI17" s="123"/>
      <c r="UDJ17" s="123"/>
      <c r="UDK17" s="123"/>
      <c r="UDL17" s="123"/>
      <c r="UDM17" s="123"/>
      <c r="UDN17" s="123"/>
      <c r="UDO17" s="123"/>
      <c r="UDP17" s="123"/>
      <c r="UDQ17" s="123"/>
      <c r="UDR17" s="123"/>
      <c r="UDS17" s="123"/>
      <c r="UDT17" s="123"/>
      <c r="UDU17" s="123"/>
      <c r="UDV17" s="123"/>
      <c r="UDW17" s="123"/>
      <c r="UDX17" s="123"/>
      <c r="UDY17" s="123"/>
      <c r="UDZ17" s="123"/>
      <c r="UEA17" s="123"/>
      <c r="UEB17" s="123"/>
      <c r="UEC17" s="123"/>
      <c r="UED17" s="123"/>
      <c r="UEE17" s="123"/>
      <c r="UEF17" s="123"/>
      <c r="UEG17" s="123"/>
      <c r="UEH17" s="123"/>
      <c r="UEI17" s="123"/>
      <c r="UEJ17" s="123"/>
      <c r="UEK17" s="123"/>
      <c r="UEL17" s="123"/>
      <c r="UEM17" s="123"/>
      <c r="UEN17" s="123"/>
      <c r="UEO17" s="123"/>
      <c r="UEP17" s="123"/>
      <c r="UEQ17" s="123"/>
      <c r="UER17" s="123"/>
      <c r="UES17" s="123"/>
      <c r="UET17" s="123"/>
      <c r="UEU17" s="123"/>
      <c r="UEV17" s="123"/>
      <c r="UEW17" s="123"/>
      <c r="UEX17" s="123"/>
      <c r="UEY17" s="123"/>
      <c r="UEZ17" s="123"/>
      <c r="UFA17" s="123"/>
      <c r="UFB17" s="123"/>
      <c r="UFC17" s="123"/>
      <c r="UFD17" s="123"/>
      <c r="UFE17" s="123"/>
      <c r="UFF17" s="123"/>
      <c r="UFG17" s="123"/>
      <c r="UFH17" s="123"/>
      <c r="UFI17" s="123"/>
      <c r="UFJ17" s="123"/>
      <c r="UFK17" s="123"/>
      <c r="UFL17" s="123"/>
      <c r="UFM17" s="123"/>
      <c r="UFN17" s="123"/>
      <c r="UFO17" s="123"/>
      <c r="UFP17" s="123"/>
      <c r="UFQ17" s="123"/>
      <c r="UFR17" s="123"/>
      <c r="UFS17" s="123"/>
      <c r="UFT17" s="123"/>
      <c r="UFU17" s="123"/>
      <c r="UFV17" s="123"/>
      <c r="UFW17" s="123"/>
      <c r="UFX17" s="123"/>
      <c r="UFY17" s="123"/>
      <c r="UFZ17" s="123"/>
      <c r="UGA17" s="123"/>
      <c r="UGB17" s="123"/>
      <c r="UGC17" s="123"/>
      <c r="UGD17" s="123"/>
      <c r="UGE17" s="123"/>
      <c r="UGF17" s="123"/>
      <c r="UGG17" s="123"/>
      <c r="UGH17" s="123"/>
      <c r="UGI17" s="123"/>
      <c r="UGJ17" s="123"/>
      <c r="UGK17" s="123"/>
      <c r="UGL17" s="123"/>
      <c r="UGM17" s="123"/>
      <c r="UGN17" s="123"/>
      <c r="UGO17" s="123"/>
      <c r="UGP17" s="123"/>
      <c r="UGQ17" s="123"/>
      <c r="UGR17" s="123"/>
      <c r="UGS17" s="123"/>
      <c r="UGT17" s="123"/>
      <c r="UGU17" s="123"/>
      <c r="UGV17" s="123"/>
      <c r="UGW17" s="123"/>
      <c r="UGX17" s="123"/>
      <c r="UGY17" s="123"/>
      <c r="UGZ17" s="123"/>
      <c r="UHA17" s="123"/>
      <c r="UHB17" s="123"/>
      <c r="UHC17" s="123"/>
      <c r="UHD17" s="123"/>
      <c r="UHE17" s="123"/>
      <c r="UHF17" s="123"/>
      <c r="UHG17" s="123"/>
      <c r="UHH17" s="123"/>
      <c r="UHI17" s="123"/>
      <c r="UHJ17" s="123"/>
      <c r="UHK17" s="123"/>
      <c r="UHL17" s="123"/>
      <c r="UHM17" s="123"/>
      <c r="UHN17" s="123"/>
      <c r="UHO17" s="123"/>
      <c r="UHP17" s="123"/>
      <c r="UHQ17" s="123"/>
      <c r="UHR17" s="123"/>
      <c r="UHS17" s="123"/>
      <c r="UHT17" s="123"/>
      <c r="UHU17" s="123"/>
      <c r="UHV17" s="123"/>
      <c r="UHW17" s="123"/>
      <c r="UHX17" s="123"/>
      <c r="UHY17" s="123"/>
      <c r="UHZ17" s="123"/>
      <c r="UIA17" s="123"/>
      <c r="UIB17" s="123"/>
      <c r="UIC17" s="123"/>
      <c r="UID17" s="123"/>
      <c r="UIE17" s="123"/>
      <c r="UIF17" s="123"/>
      <c r="UIG17" s="123"/>
      <c r="UIH17" s="123"/>
      <c r="UII17" s="123"/>
      <c r="UIJ17" s="123"/>
      <c r="UIK17" s="123"/>
      <c r="UIL17" s="123"/>
      <c r="UIM17" s="123"/>
      <c r="UIN17" s="123"/>
      <c r="UIO17" s="123"/>
      <c r="UIP17" s="123"/>
      <c r="UIQ17" s="123"/>
      <c r="UIR17" s="123"/>
      <c r="UIS17" s="123"/>
      <c r="UIT17" s="123"/>
      <c r="UIU17" s="123"/>
      <c r="UIV17" s="123"/>
      <c r="UIW17" s="123"/>
      <c r="UIX17" s="123"/>
      <c r="UIY17" s="123"/>
      <c r="UIZ17" s="123"/>
      <c r="UJA17" s="123"/>
      <c r="UJB17" s="123"/>
      <c r="UJC17" s="123"/>
      <c r="UJD17" s="123"/>
      <c r="UJE17" s="123"/>
      <c r="UJF17" s="123"/>
      <c r="UJG17" s="123"/>
      <c r="UJH17" s="123"/>
      <c r="UJI17" s="123"/>
      <c r="UJJ17" s="123"/>
      <c r="UJK17" s="123"/>
      <c r="UJL17" s="123"/>
      <c r="UJM17" s="123"/>
      <c r="UJN17" s="123"/>
      <c r="UJO17" s="123"/>
      <c r="UJP17" s="123"/>
      <c r="UJQ17" s="123"/>
      <c r="UJR17" s="123"/>
      <c r="UJS17" s="123"/>
      <c r="UJT17" s="123"/>
      <c r="UJU17" s="123"/>
      <c r="UJV17" s="123"/>
      <c r="UJW17" s="123"/>
      <c r="UJX17" s="123"/>
      <c r="UJY17" s="123"/>
      <c r="UJZ17" s="123"/>
      <c r="UKA17" s="123"/>
      <c r="UKB17" s="123"/>
      <c r="UKC17" s="123"/>
      <c r="UKD17" s="123"/>
      <c r="UKE17" s="123"/>
      <c r="UKF17" s="123"/>
      <c r="UKG17" s="123"/>
      <c r="UKH17" s="123"/>
      <c r="UKI17" s="123"/>
      <c r="UKJ17" s="123"/>
      <c r="UKK17" s="123"/>
      <c r="UKL17" s="123"/>
      <c r="UKM17" s="123"/>
      <c r="UKN17" s="123"/>
      <c r="UKO17" s="123"/>
      <c r="UKP17" s="123"/>
      <c r="UKQ17" s="123"/>
      <c r="UKR17" s="123"/>
      <c r="UKS17" s="123"/>
      <c r="UKT17" s="123"/>
      <c r="UKU17" s="123"/>
      <c r="UKV17" s="123"/>
      <c r="UKW17" s="123"/>
      <c r="UKX17" s="123"/>
      <c r="UKY17" s="123"/>
      <c r="UKZ17" s="123"/>
      <c r="ULA17" s="123"/>
      <c r="ULB17" s="123"/>
      <c r="ULC17" s="123"/>
      <c r="ULD17" s="123"/>
      <c r="ULE17" s="123"/>
      <c r="ULF17" s="123"/>
      <c r="ULG17" s="123"/>
      <c r="ULH17" s="123"/>
      <c r="ULI17" s="123"/>
      <c r="ULJ17" s="123"/>
      <c r="ULK17" s="123"/>
      <c r="ULL17" s="123"/>
      <c r="ULM17" s="123"/>
      <c r="ULN17" s="123"/>
      <c r="ULO17" s="123"/>
      <c r="ULP17" s="123"/>
      <c r="ULQ17" s="123"/>
      <c r="ULR17" s="123"/>
      <c r="ULS17" s="123"/>
      <c r="ULT17" s="123"/>
      <c r="ULU17" s="123"/>
      <c r="ULV17" s="123"/>
      <c r="ULW17" s="123"/>
      <c r="ULX17" s="123"/>
      <c r="ULY17" s="123"/>
      <c r="ULZ17" s="123"/>
      <c r="UMA17" s="123"/>
      <c r="UMB17" s="123"/>
      <c r="UMC17" s="123"/>
      <c r="UMD17" s="123"/>
      <c r="UME17" s="123"/>
      <c r="UMF17" s="123"/>
      <c r="UMG17" s="123"/>
      <c r="UMH17" s="123"/>
      <c r="UMI17" s="123"/>
      <c r="UMJ17" s="123"/>
      <c r="UMK17" s="123"/>
      <c r="UML17" s="123"/>
      <c r="UMM17" s="123"/>
      <c r="UMN17" s="123"/>
      <c r="UMO17" s="123"/>
      <c r="UMP17" s="123"/>
      <c r="UMQ17" s="123"/>
      <c r="UMR17" s="123"/>
      <c r="UMS17" s="123"/>
      <c r="UMT17" s="123"/>
      <c r="UMU17" s="123"/>
      <c r="UMV17" s="123"/>
      <c r="UMW17" s="123"/>
      <c r="UMX17" s="123"/>
      <c r="UMY17" s="123"/>
      <c r="UMZ17" s="123"/>
      <c r="UNA17" s="123"/>
      <c r="UNB17" s="123"/>
      <c r="UNC17" s="123"/>
      <c r="UND17" s="123"/>
      <c r="UNE17" s="123"/>
      <c r="UNF17" s="123"/>
      <c r="UNG17" s="123"/>
      <c r="UNH17" s="123"/>
      <c r="UNI17" s="123"/>
      <c r="UNJ17" s="123"/>
      <c r="UNK17" s="123"/>
      <c r="UNL17" s="123"/>
      <c r="UNM17" s="123"/>
      <c r="UNN17" s="123"/>
      <c r="UNO17" s="123"/>
      <c r="UNP17" s="123"/>
      <c r="UNQ17" s="123"/>
      <c r="UNR17" s="123"/>
      <c r="UNS17" s="123"/>
      <c r="UNT17" s="123"/>
      <c r="UNU17" s="123"/>
      <c r="UNV17" s="123"/>
      <c r="UNW17" s="123"/>
      <c r="UNX17" s="123"/>
      <c r="UNY17" s="123"/>
      <c r="UNZ17" s="123"/>
      <c r="UOA17" s="123"/>
      <c r="UOB17" s="123"/>
      <c r="UOC17" s="123"/>
      <c r="UOD17" s="123"/>
      <c r="UOE17" s="123"/>
      <c r="UOF17" s="123"/>
      <c r="UOG17" s="123"/>
      <c r="UOH17" s="123"/>
      <c r="UOI17" s="123"/>
      <c r="UOJ17" s="123"/>
      <c r="UOK17" s="123"/>
      <c r="UOL17" s="123"/>
      <c r="UOM17" s="123"/>
      <c r="UON17" s="123"/>
      <c r="UOO17" s="123"/>
      <c r="UOP17" s="123"/>
      <c r="UOQ17" s="123"/>
      <c r="UOR17" s="123"/>
      <c r="UOS17" s="123"/>
      <c r="UOT17" s="123"/>
      <c r="UOU17" s="123"/>
      <c r="UOV17" s="123"/>
      <c r="UOW17" s="123"/>
      <c r="UOX17" s="123"/>
      <c r="UOY17" s="123"/>
      <c r="UOZ17" s="123"/>
      <c r="UPA17" s="123"/>
      <c r="UPB17" s="123"/>
      <c r="UPC17" s="123"/>
      <c r="UPD17" s="123"/>
      <c r="UPE17" s="123"/>
      <c r="UPF17" s="123"/>
      <c r="UPG17" s="123"/>
      <c r="UPH17" s="123"/>
      <c r="UPI17" s="123"/>
      <c r="UPJ17" s="123"/>
      <c r="UPK17" s="123"/>
      <c r="UPL17" s="123"/>
      <c r="UPM17" s="123"/>
      <c r="UPN17" s="123"/>
      <c r="UPO17" s="123"/>
      <c r="UPP17" s="123"/>
      <c r="UPQ17" s="123"/>
      <c r="UPR17" s="123"/>
      <c r="UPS17" s="123"/>
      <c r="UPT17" s="123"/>
      <c r="UPU17" s="123"/>
      <c r="UPV17" s="123"/>
      <c r="UPW17" s="123"/>
      <c r="UPX17" s="123"/>
      <c r="UPY17" s="123"/>
      <c r="UPZ17" s="123"/>
      <c r="UQA17" s="123"/>
      <c r="UQB17" s="123"/>
      <c r="UQC17" s="123"/>
      <c r="UQD17" s="123"/>
      <c r="UQE17" s="123"/>
      <c r="UQF17" s="123"/>
      <c r="UQG17" s="123"/>
      <c r="UQH17" s="123"/>
      <c r="UQI17" s="123"/>
      <c r="UQJ17" s="123"/>
      <c r="UQK17" s="123"/>
      <c r="UQL17" s="123"/>
      <c r="UQM17" s="123"/>
      <c r="UQN17" s="123"/>
      <c r="UQO17" s="123"/>
      <c r="UQP17" s="123"/>
      <c r="UQQ17" s="123"/>
      <c r="UQR17" s="123"/>
      <c r="UQS17" s="123"/>
      <c r="UQT17" s="123"/>
      <c r="UQU17" s="123"/>
      <c r="UQV17" s="123"/>
      <c r="UQW17" s="123"/>
      <c r="UQX17" s="123"/>
      <c r="UQY17" s="123"/>
      <c r="UQZ17" s="123"/>
      <c r="URA17" s="123"/>
      <c r="URB17" s="123"/>
      <c r="URC17" s="123"/>
      <c r="URD17" s="123"/>
      <c r="URE17" s="123"/>
      <c r="URF17" s="123"/>
      <c r="URG17" s="123"/>
      <c r="URH17" s="123"/>
      <c r="URI17" s="123"/>
      <c r="URJ17" s="123"/>
      <c r="URK17" s="123"/>
      <c r="URL17" s="123"/>
      <c r="URM17" s="123"/>
      <c r="URN17" s="123"/>
      <c r="URO17" s="123"/>
      <c r="URP17" s="123"/>
      <c r="URQ17" s="123"/>
      <c r="URR17" s="123"/>
      <c r="URS17" s="123"/>
      <c r="URT17" s="123"/>
      <c r="URU17" s="123"/>
      <c r="URV17" s="123"/>
      <c r="URW17" s="123"/>
      <c r="URX17" s="123"/>
      <c r="URY17" s="123"/>
      <c r="URZ17" s="123"/>
      <c r="USA17" s="123"/>
      <c r="USB17" s="123"/>
      <c r="USC17" s="123"/>
      <c r="USD17" s="123"/>
      <c r="USE17" s="123"/>
      <c r="USF17" s="123"/>
      <c r="USG17" s="123"/>
      <c r="USH17" s="123"/>
      <c r="USI17" s="123"/>
      <c r="USJ17" s="123"/>
      <c r="USK17" s="123"/>
      <c r="USL17" s="123"/>
      <c r="USM17" s="123"/>
      <c r="USN17" s="123"/>
      <c r="USO17" s="123"/>
      <c r="USP17" s="123"/>
      <c r="USQ17" s="123"/>
      <c r="USR17" s="123"/>
      <c r="USS17" s="123"/>
      <c r="UST17" s="123"/>
      <c r="USU17" s="123"/>
      <c r="USV17" s="123"/>
      <c r="USW17" s="123"/>
      <c r="USX17" s="123"/>
      <c r="USY17" s="123"/>
      <c r="USZ17" s="123"/>
      <c r="UTA17" s="123"/>
      <c r="UTB17" s="123"/>
      <c r="UTC17" s="123"/>
      <c r="UTD17" s="123"/>
      <c r="UTE17" s="123"/>
      <c r="UTF17" s="123"/>
      <c r="UTG17" s="123"/>
      <c r="UTH17" s="123"/>
      <c r="UTI17" s="123"/>
      <c r="UTJ17" s="123"/>
      <c r="UTK17" s="123"/>
      <c r="UTL17" s="123"/>
      <c r="UTM17" s="123"/>
      <c r="UTN17" s="123"/>
      <c r="UTO17" s="123"/>
      <c r="UTP17" s="123"/>
      <c r="UTQ17" s="123"/>
      <c r="UTR17" s="123"/>
      <c r="UTS17" s="123"/>
      <c r="UTT17" s="123"/>
      <c r="UTU17" s="123"/>
      <c r="UTV17" s="123"/>
      <c r="UTW17" s="123"/>
      <c r="UTX17" s="123"/>
      <c r="UTY17" s="123"/>
      <c r="UTZ17" s="123"/>
      <c r="UUA17" s="123"/>
      <c r="UUB17" s="123"/>
      <c r="UUC17" s="123"/>
      <c r="UUD17" s="123"/>
      <c r="UUE17" s="123"/>
      <c r="UUF17" s="123"/>
      <c r="UUG17" s="123"/>
      <c r="UUH17" s="123"/>
      <c r="UUI17" s="123"/>
      <c r="UUJ17" s="123"/>
      <c r="UUK17" s="123"/>
      <c r="UUL17" s="123"/>
      <c r="UUM17" s="123"/>
      <c r="UUN17" s="123"/>
      <c r="UUO17" s="123"/>
      <c r="UUP17" s="123"/>
      <c r="UUQ17" s="123"/>
      <c r="UUR17" s="123"/>
      <c r="UUS17" s="123"/>
      <c r="UUT17" s="123"/>
      <c r="UUU17" s="123"/>
      <c r="UUV17" s="123"/>
      <c r="UUW17" s="123"/>
      <c r="UUX17" s="123"/>
      <c r="UUY17" s="123"/>
      <c r="UUZ17" s="123"/>
      <c r="UVA17" s="123"/>
      <c r="UVB17" s="123"/>
      <c r="UVC17" s="123"/>
      <c r="UVD17" s="123"/>
      <c r="UVE17" s="123"/>
      <c r="UVF17" s="123"/>
      <c r="UVG17" s="123"/>
      <c r="UVH17" s="123"/>
      <c r="UVI17" s="123"/>
      <c r="UVJ17" s="123"/>
      <c r="UVK17" s="123"/>
      <c r="UVL17" s="123"/>
      <c r="UVM17" s="123"/>
      <c r="UVN17" s="123"/>
      <c r="UVO17" s="123"/>
      <c r="UVP17" s="123"/>
      <c r="UVQ17" s="123"/>
      <c r="UVR17" s="123"/>
      <c r="UVS17" s="123"/>
      <c r="UVT17" s="123"/>
      <c r="UVU17" s="123"/>
      <c r="UVV17" s="123"/>
      <c r="UVW17" s="123"/>
      <c r="UVX17" s="123"/>
      <c r="UVY17" s="123"/>
      <c r="UVZ17" s="123"/>
      <c r="UWA17" s="123"/>
      <c r="UWB17" s="123"/>
      <c r="UWC17" s="123"/>
      <c r="UWD17" s="123"/>
      <c r="UWE17" s="123"/>
      <c r="UWF17" s="123"/>
      <c r="UWG17" s="123"/>
      <c r="UWH17" s="123"/>
      <c r="UWI17" s="123"/>
      <c r="UWJ17" s="123"/>
      <c r="UWK17" s="123"/>
      <c r="UWL17" s="123"/>
      <c r="UWM17" s="123"/>
      <c r="UWN17" s="123"/>
      <c r="UWO17" s="123"/>
      <c r="UWP17" s="123"/>
      <c r="UWQ17" s="123"/>
      <c r="UWR17" s="123"/>
      <c r="UWS17" s="123"/>
      <c r="UWT17" s="123"/>
      <c r="UWU17" s="123"/>
      <c r="UWV17" s="123"/>
      <c r="UWW17" s="123"/>
      <c r="UWX17" s="123"/>
      <c r="UWY17" s="123"/>
      <c r="UWZ17" s="123"/>
      <c r="UXA17" s="123"/>
      <c r="UXB17" s="123"/>
      <c r="UXC17" s="123"/>
      <c r="UXD17" s="123"/>
      <c r="UXE17" s="123"/>
      <c r="UXF17" s="123"/>
      <c r="UXG17" s="123"/>
      <c r="UXH17" s="123"/>
      <c r="UXI17" s="123"/>
      <c r="UXJ17" s="123"/>
      <c r="UXK17" s="123"/>
      <c r="UXL17" s="123"/>
      <c r="UXM17" s="123"/>
      <c r="UXN17" s="123"/>
      <c r="UXO17" s="123"/>
      <c r="UXP17" s="123"/>
      <c r="UXQ17" s="123"/>
      <c r="UXR17" s="123"/>
      <c r="UXS17" s="123"/>
      <c r="UXT17" s="123"/>
      <c r="UXU17" s="123"/>
      <c r="UXV17" s="123"/>
      <c r="UXW17" s="123"/>
      <c r="UXX17" s="123"/>
      <c r="UXY17" s="123"/>
      <c r="UXZ17" s="123"/>
      <c r="UYA17" s="123"/>
      <c r="UYB17" s="123"/>
      <c r="UYC17" s="123"/>
      <c r="UYD17" s="123"/>
      <c r="UYE17" s="123"/>
      <c r="UYF17" s="123"/>
      <c r="UYG17" s="123"/>
      <c r="UYH17" s="123"/>
      <c r="UYI17" s="123"/>
      <c r="UYJ17" s="123"/>
      <c r="UYK17" s="123"/>
      <c r="UYL17" s="123"/>
      <c r="UYM17" s="123"/>
      <c r="UYN17" s="123"/>
      <c r="UYO17" s="123"/>
      <c r="UYP17" s="123"/>
      <c r="UYQ17" s="123"/>
      <c r="UYR17" s="123"/>
      <c r="UYS17" s="123"/>
      <c r="UYT17" s="123"/>
      <c r="UYU17" s="123"/>
      <c r="UYV17" s="123"/>
      <c r="UYW17" s="123"/>
      <c r="UYX17" s="123"/>
      <c r="UYY17" s="123"/>
      <c r="UYZ17" s="123"/>
      <c r="UZA17" s="123"/>
      <c r="UZB17" s="123"/>
      <c r="UZC17" s="123"/>
      <c r="UZD17" s="123"/>
      <c r="UZE17" s="123"/>
      <c r="UZF17" s="123"/>
      <c r="UZG17" s="123"/>
      <c r="UZH17" s="123"/>
      <c r="UZI17" s="123"/>
      <c r="UZJ17" s="123"/>
      <c r="UZK17" s="123"/>
      <c r="UZL17" s="123"/>
      <c r="UZM17" s="123"/>
      <c r="UZN17" s="123"/>
      <c r="UZO17" s="123"/>
      <c r="UZP17" s="123"/>
      <c r="UZQ17" s="123"/>
      <c r="UZR17" s="123"/>
      <c r="UZS17" s="123"/>
      <c r="UZT17" s="123"/>
      <c r="UZU17" s="123"/>
      <c r="UZV17" s="123"/>
      <c r="UZW17" s="123"/>
      <c r="UZX17" s="123"/>
      <c r="UZY17" s="123"/>
      <c r="UZZ17" s="123"/>
      <c r="VAA17" s="123"/>
      <c r="VAB17" s="123"/>
      <c r="VAC17" s="123"/>
      <c r="VAD17" s="123"/>
      <c r="VAE17" s="123"/>
      <c r="VAF17" s="123"/>
      <c r="VAG17" s="123"/>
      <c r="VAH17" s="123"/>
      <c r="VAI17" s="123"/>
      <c r="VAJ17" s="123"/>
      <c r="VAK17" s="123"/>
      <c r="VAL17" s="123"/>
      <c r="VAM17" s="123"/>
      <c r="VAN17" s="123"/>
      <c r="VAO17" s="123"/>
      <c r="VAP17" s="123"/>
      <c r="VAQ17" s="123"/>
      <c r="VAR17" s="123"/>
      <c r="VAS17" s="123"/>
      <c r="VAT17" s="123"/>
      <c r="VAU17" s="123"/>
      <c r="VAV17" s="123"/>
      <c r="VAW17" s="123"/>
      <c r="VAX17" s="123"/>
      <c r="VAY17" s="123"/>
      <c r="VAZ17" s="123"/>
      <c r="VBA17" s="123"/>
      <c r="VBB17" s="123"/>
      <c r="VBC17" s="123"/>
      <c r="VBD17" s="123"/>
      <c r="VBE17" s="123"/>
      <c r="VBF17" s="123"/>
      <c r="VBG17" s="123"/>
      <c r="VBH17" s="123"/>
      <c r="VBI17" s="123"/>
      <c r="VBJ17" s="123"/>
      <c r="VBK17" s="123"/>
      <c r="VBL17" s="123"/>
      <c r="VBM17" s="123"/>
      <c r="VBN17" s="123"/>
      <c r="VBO17" s="123"/>
      <c r="VBP17" s="123"/>
      <c r="VBQ17" s="123"/>
      <c r="VBR17" s="123"/>
      <c r="VBS17" s="123"/>
      <c r="VBT17" s="123"/>
      <c r="VBU17" s="123"/>
      <c r="VBV17" s="123"/>
      <c r="VBW17" s="123"/>
      <c r="VBX17" s="123"/>
      <c r="VBY17" s="123"/>
      <c r="VBZ17" s="123"/>
      <c r="VCA17" s="123"/>
      <c r="VCB17" s="123"/>
      <c r="VCC17" s="123"/>
      <c r="VCD17" s="123"/>
      <c r="VCE17" s="123"/>
      <c r="VCF17" s="123"/>
      <c r="VCG17" s="123"/>
      <c r="VCH17" s="123"/>
      <c r="VCI17" s="123"/>
      <c r="VCJ17" s="123"/>
      <c r="VCK17" s="123"/>
      <c r="VCL17" s="123"/>
      <c r="VCM17" s="123"/>
      <c r="VCN17" s="123"/>
      <c r="VCO17" s="123"/>
      <c r="VCP17" s="123"/>
      <c r="VCQ17" s="123"/>
      <c r="VCR17" s="123"/>
      <c r="VCS17" s="123"/>
      <c r="VCT17" s="123"/>
      <c r="VCU17" s="123"/>
      <c r="VCV17" s="123"/>
      <c r="VCW17" s="123"/>
      <c r="VCX17" s="123"/>
      <c r="VCY17" s="123"/>
      <c r="VCZ17" s="123"/>
      <c r="VDA17" s="123"/>
      <c r="VDB17" s="123"/>
      <c r="VDC17" s="123"/>
      <c r="VDD17" s="123"/>
      <c r="VDE17" s="123"/>
      <c r="VDF17" s="123"/>
      <c r="VDG17" s="123"/>
      <c r="VDH17" s="123"/>
      <c r="VDI17" s="123"/>
      <c r="VDJ17" s="123"/>
      <c r="VDK17" s="123"/>
      <c r="VDL17" s="123"/>
      <c r="VDM17" s="123"/>
      <c r="VDN17" s="123"/>
      <c r="VDO17" s="123"/>
      <c r="VDP17" s="123"/>
      <c r="VDQ17" s="123"/>
      <c r="VDR17" s="123"/>
      <c r="VDS17" s="123"/>
      <c r="VDT17" s="123"/>
      <c r="VDU17" s="123"/>
      <c r="VDV17" s="123"/>
      <c r="VDW17" s="123"/>
      <c r="VDX17" s="123"/>
      <c r="VDY17" s="123"/>
      <c r="VDZ17" s="123"/>
      <c r="VEA17" s="123"/>
      <c r="VEB17" s="123"/>
      <c r="VEC17" s="123"/>
      <c r="VED17" s="123"/>
      <c r="VEE17" s="123"/>
      <c r="VEF17" s="123"/>
      <c r="VEG17" s="123"/>
      <c r="VEH17" s="123"/>
      <c r="VEI17" s="123"/>
      <c r="VEJ17" s="123"/>
      <c r="VEK17" s="123"/>
      <c r="VEL17" s="123"/>
      <c r="VEM17" s="123"/>
      <c r="VEN17" s="123"/>
      <c r="VEO17" s="123"/>
      <c r="VEP17" s="123"/>
      <c r="VEQ17" s="123"/>
      <c r="VER17" s="123"/>
      <c r="VES17" s="123"/>
      <c r="VET17" s="123"/>
      <c r="VEU17" s="123"/>
      <c r="VEV17" s="123"/>
      <c r="VEW17" s="123"/>
      <c r="VEX17" s="123"/>
      <c r="VEY17" s="123"/>
      <c r="VEZ17" s="123"/>
      <c r="VFA17" s="123"/>
      <c r="VFB17" s="123"/>
      <c r="VFC17" s="123"/>
      <c r="VFD17" s="123"/>
      <c r="VFE17" s="123"/>
      <c r="VFF17" s="123"/>
      <c r="VFG17" s="123"/>
      <c r="VFH17" s="123"/>
      <c r="VFI17" s="123"/>
      <c r="VFJ17" s="123"/>
      <c r="VFK17" s="123"/>
      <c r="VFL17" s="123"/>
      <c r="VFM17" s="123"/>
      <c r="VFN17" s="123"/>
      <c r="VFO17" s="123"/>
      <c r="VFP17" s="123"/>
      <c r="VFQ17" s="123"/>
      <c r="VFR17" s="123"/>
      <c r="VFS17" s="123"/>
      <c r="VFT17" s="123"/>
      <c r="VFU17" s="123"/>
      <c r="VFV17" s="123"/>
      <c r="VFW17" s="123"/>
      <c r="VFX17" s="123"/>
      <c r="VFY17" s="123"/>
      <c r="VFZ17" s="123"/>
      <c r="VGA17" s="123"/>
      <c r="VGB17" s="123"/>
      <c r="VGC17" s="123"/>
      <c r="VGD17" s="123"/>
      <c r="VGE17" s="123"/>
      <c r="VGF17" s="123"/>
      <c r="VGG17" s="123"/>
      <c r="VGH17" s="123"/>
      <c r="VGI17" s="123"/>
      <c r="VGJ17" s="123"/>
      <c r="VGK17" s="123"/>
      <c r="VGL17" s="123"/>
      <c r="VGM17" s="123"/>
      <c r="VGN17" s="123"/>
      <c r="VGO17" s="123"/>
      <c r="VGP17" s="123"/>
      <c r="VGQ17" s="123"/>
      <c r="VGR17" s="123"/>
      <c r="VGS17" s="123"/>
      <c r="VGT17" s="123"/>
      <c r="VGU17" s="123"/>
      <c r="VGV17" s="123"/>
      <c r="VGW17" s="123"/>
      <c r="VGX17" s="123"/>
      <c r="VGY17" s="123"/>
      <c r="VGZ17" s="123"/>
      <c r="VHA17" s="123"/>
      <c r="VHB17" s="123"/>
      <c r="VHC17" s="123"/>
      <c r="VHD17" s="123"/>
      <c r="VHE17" s="123"/>
      <c r="VHF17" s="123"/>
      <c r="VHG17" s="123"/>
      <c r="VHH17" s="123"/>
      <c r="VHI17" s="123"/>
      <c r="VHJ17" s="123"/>
      <c r="VHK17" s="123"/>
      <c r="VHL17" s="123"/>
      <c r="VHM17" s="123"/>
      <c r="VHN17" s="123"/>
      <c r="VHO17" s="123"/>
      <c r="VHP17" s="123"/>
      <c r="VHQ17" s="123"/>
      <c r="VHR17" s="123"/>
      <c r="VHS17" s="123"/>
      <c r="VHT17" s="123"/>
      <c r="VHU17" s="123"/>
      <c r="VHV17" s="123"/>
      <c r="VHW17" s="123"/>
      <c r="VHX17" s="123"/>
      <c r="VHY17" s="123"/>
      <c r="VHZ17" s="123"/>
      <c r="VIA17" s="123"/>
      <c r="VIB17" s="123"/>
      <c r="VIC17" s="123"/>
      <c r="VID17" s="123"/>
      <c r="VIE17" s="123"/>
      <c r="VIF17" s="123"/>
      <c r="VIG17" s="123"/>
      <c r="VIH17" s="123"/>
      <c r="VII17" s="123"/>
      <c r="VIJ17" s="123"/>
      <c r="VIK17" s="123"/>
      <c r="VIL17" s="123"/>
      <c r="VIM17" s="123"/>
      <c r="VIN17" s="123"/>
      <c r="VIO17" s="123"/>
      <c r="VIP17" s="123"/>
      <c r="VIQ17" s="123"/>
      <c r="VIR17" s="123"/>
      <c r="VIS17" s="123"/>
      <c r="VIT17" s="123"/>
      <c r="VIU17" s="123"/>
      <c r="VIV17" s="123"/>
      <c r="VIW17" s="123"/>
      <c r="VIX17" s="123"/>
      <c r="VIY17" s="123"/>
      <c r="VIZ17" s="123"/>
      <c r="VJA17" s="123"/>
      <c r="VJB17" s="123"/>
      <c r="VJC17" s="123"/>
      <c r="VJD17" s="123"/>
      <c r="VJE17" s="123"/>
      <c r="VJF17" s="123"/>
      <c r="VJG17" s="123"/>
      <c r="VJH17" s="123"/>
      <c r="VJI17" s="123"/>
      <c r="VJJ17" s="123"/>
      <c r="VJK17" s="123"/>
      <c r="VJL17" s="123"/>
      <c r="VJM17" s="123"/>
      <c r="VJN17" s="123"/>
      <c r="VJO17" s="123"/>
      <c r="VJP17" s="123"/>
      <c r="VJQ17" s="123"/>
      <c r="VJR17" s="123"/>
      <c r="VJS17" s="123"/>
      <c r="VJT17" s="123"/>
      <c r="VJU17" s="123"/>
      <c r="VJV17" s="123"/>
      <c r="VJW17" s="123"/>
      <c r="VJX17" s="123"/>
      <c r="VJY17" s="123"/>
      <c r="VJZ17" s="123"/>
      <c r="VKA17" s="123"/>
      <c r="VKB17" s="123"/>
      <c r="VKC17" s="123"/>
      <c r="VKD17" s="123"/>
      <c r="VKE17" s="123"/>
      <c r="VKF17" s="123"/>
      <c r="VKG17" s="123"/>
      <c r="VKH17" s="123"/>
      <c r="VKI17" s="123"/>
      <c r="VKJ17" s="123"/>
      <c r="VKK17" s="123"/>
      <c r="VKL17" s="123"/>
      <c r="VKM17" s="123"/>
      <c r="VKN17" s="123"/>
      <c r="VKO17" s="123"/>
      <c r="VKP17" s="123"/>
      <c r="VKQ17" s="123"/>
      <c r="VKR17" s="123"/>
      <c r="VKS17" s="123"/>
      <c r="VKT17" s="123"/>
      <c r="VKU17" s="123"/>
      <c r="VKV17" s="123"/>
      <c r="VKW17" s="123"/>
      <c r="VKX17" s="123"/>
      <c r="VKY17" s="123"/>
      <c r="VKZ17" s="123"/>
      <c r="VLA17" s="123"/>
      <c r="VLB17" s="123"/>
      <c r="VLC17" s="123"/>
      <c r="VLD17" s="123"/>
      <c r="VLE17" s="123"/>
      <c r="VLF17" s="123"/>
      <c r="VLG17" s="123"/>
      <c r="VLH17" s="123"/>
      <c r="VLI17" s="123"/>
      <c r="VLJ17" s="123"/>
      <c r="VLK17" s="123"/>
      <c r="VLL17" s="123"/>
      <c r="VLM17" s="123"/>
      <c r="VLN17" s="123"/>
      <c r="VLO17" s="123"/>
      <c r="VLP17" s="123"/>
      <c r="VLQ17" s="123"/>
      <c r="VLR17" s="123"/>
      <c r="VLS17" s="123"/>
      <c r="VLT17" s="123"/>
      <c r="VLU17" s="123"/>
      <c r="VLV17" s="123"/>
      <c r="VLW17" s="123"/>
      <c r="VLX17" s="123"/>
      <c r="VLY17" s="123"/>
      <c r="VLZ17" s="123"/>
      <c r="VMA17" s="123"/>
      <c r="VMB17" s="123"/>
      <c r="VMC17" s="123"/>
      <c r="VMD17" s="123"/>
      <c r="VME17" s="123"/>
      <c r="VMF17" s="123"/>
      <c r="VMG17" s="123"/>
      <c r="VMH17" s="123"/>
      <c r="VMI17" s="123"/>
      <c r="VMJ17" s="123"/>
      <c r="VMK17" s="123"/>
      <c r="VML17" s="123"/>
      <c r="VMM17" s="123"/>
      <c r="VMN17" s="123"/>
      <c r="VMO17" s="123"/>
      <c r="VMP17" s="123"/>
      <c r="VMQ17" s="123"/>
      <c r="VMR17" s="123"/>
      <c r="VMS17" s="123"/>
      <c r="VMT17" s="123"/>
      <c r="VMU17" s="123"/>
      <c r="VMV17" s="123"/>
      <c r="VMW17" s="123"/>
      <c r="VMX17" s="123"/>
      <c r="VMY17" s="123"/>
      <c r="VMZ17" s="123"/>
      <c r="VNA17" s="123"/>
      <c r="VNB17" s="123"/>
      <c r="VNC17" s="123"/>
      <c r="VND17" s="123"/>
      <c r="VNE17" s="123"/>
      <c r="VNF17" s="123"/>
      <c r="VNG17" s="123"/>
      <c r="VNH17" s="123"/>
      <c r="VNI17" s="123"/>
      <c r="VNJ17" s="123"/>
      <c r="VNK17" s="123"/>
      <c r="VNL17" s="123"/>
      <c r="VNM17" s="123"/>
      <c r="VNN17" s="123"/>
      <c r="VNO17" s="123"/>
      <c r="VNP17" s="123"/>
      <c r="VNQ17" s="123"/>
      <c r="VNR17" s="123"/>
      <c r="VNS17" s="123"/>
      <c r="VNT17" s="123"/>
      <c r="VNU17" s="123"/>
      <c r="VNV17" s="123"/>
      <c r="VNW17" s="123"/>
      <c r="VNX17" s="123"/>
      <c r="VNY17" s="123"/>
      <c r="VNZ17" s="123"/>
      <c r="VOA17" s="123"/>
      <c r="VOB17" s="123"/>
      <c r="VOC17" s="123"/>
      <c r="VOD17" s="123"/>
      <c r="VOE17" s="123"/>
      <c r="VOF17" s="123"/>
      <c r="VOG17" s="123"/>
      <c r="VOH17" s="123"/>
      <c r="VOI17" s="123"/>
      <c r="VOJ17" s="123"/>
      <c r="VOK17" s="123"/>
      <c r="VOL17" s="123"/>
      <c r="VOM17" s="123"/>
      <c r="VON17" s="123"/>
      <c r="VOO17" s="123"/>
      <c r="VOP17" s="123"/>
      <c r="VOQ17" s="123"/>
      <c r="VOR17" s="123"/>
      <c r="VOS17" s="123"/>
      <c r="VOT17" s="123"/>
      <c r="VOU17" s="123"/>
      <c r="VOV17" s="123"/>
      <c r="VOW17" s="123"/>
      <c r="VOX17" s="123"/>
      <c r="VOY17" s="123"/>
      <c r="VOZ17" s="123"/>
      <c r="VPA17" s="123"/>
      <c r="VPB17" s="123"/>
      <c r="VPC17" s="123"/>
      <c r="VPD17" s="123"/>
      <c r="VPE17" s="123"/>
      <c r="VPF17" s="123"/>
      <c r="VPG17" s="123"/>
      <c r="VPH17" s="123"/>
      <c r="VPI17" s="123"/>
      <c r="VPJ17" s="123"/>
      <c r="VPK17" s="123"/>
      <c r="VPL17" s="123"/>
      <c r="VPM17" s="123"/>
      <c r="VPN17" s="123"/>
      <c r="VPO17" s="123"/>
      <c r="VPP17" s="123"/>
      <c r="VPQ17" s="123"/>
      <c r="VPR17" s="123"/>
      <c r="VPS17" s="123"/>
      <c r="VPT17" s="123"/>
      <c r="VPU17" s="123"/>
      <c r="VPV17" s="123"/>
      <c r="VPW17" s="123"/>
      <c r="VPX17" s="123"/>
      <c r="VPY17" s="123"/>
      <c r="VPZ17" s="123"/>
      <c r="VQA17" s="123"/>
      <c r="VQB17" s="123"/>
      <c r="VQC17" s="123"/>
      <c r="VQD17" s="123"/>
      <c r="VQE17" s="123"/>
      <c r="VQF17" s="123"/>
      <c r="VQG17" s="123"/>
      <c r="VQH17" s="123"/>
      <c r="VQI17" s="123"/>
      <c r="VQJ17" s="123"/>
      <c r="VQK17" s="123"/>
      <c r="VQL17" s="123"/>
      <c r="VQM17" s="123"/>
      <c r="VQN17" s="123"/>
      <c r="VQO17" s="123"/>
      <c r="VQP17" s="123"/>
      <c r="VQQ17" s="123"/>
      <c r="VQR17" s="123"/>
      <c r="VQS17" s="123"/>
      <c r="VQT17" s="123"/>
      <c r="VQU17" s="123"/>
      <c r="VQV17" s="123"/>
      <c r="VQW17" s="123"/>
      <c r="VQX17" s="123"/>
      <c r="VQY17" s="123"/>
      <c r="VQZ17" s="123"/>
      <c r="VRA17" s="123"/>
      <c r="VRB17" s="123"/>
      <c r="VRC17" s="123"/>
      <c r="VRD17" s="123"/>
      <c r="VRE17" s="123"/>
      <c r="VRF17" s="123"/>
      <c r="VRG17" s="123"/>
      <c r="VRH17" s="123"/>
      <c r="VRI17" s="123"/>
      <c r="VRJ17" s="123"/>
      <c r="VRK17" s="123"/>
      <c r="VRL17" s="123"/>
      <c r="VRM17" s="123"/>
      <c r="VRN17" s="123"/>
      <c r="VRO17" s="123"/>
      <c r="VRP17" s="123"/>
      <c r="VRQ17" s="123"/>
      <c r="VRR17" s="123"/>
      <c r="VRS17" s="123"/>
      <c r="VRT17" s="123"/>
      <c r="VRU17" s="123"/>
      <c r="VRV17" s="123"/>
      <c r="VRW17" s="123"/>
      <c r="VRX17" s="123"/>
      <c r="VRY17" s="123"/>
      <c r="VRZ17" s="123"/>
      <c r="VSA17" s="123"/>
      <c r="VSB17" s="123"/>
      <c r="VSC17" s="123"/>
      <c r="VSD17" s="123"/>
      <c r="VSE17" s="123"/>
      <c r="VSF17" s="123"/>
      <c r="VSG17" s="123"/>
      <c r="VSH17" s="123"/>
      <c r="VSI17" s="123"/>
      <c r="VSJ17" s="123"/>
      <c r="VSK17" s="123"/>
      <c r="VSL17" s="123"/>
      <c r="VSM17" s="123"/>
      <c r="VSN17" s="123"/>
      <c r="VSO17" s="123"/>
      <c r="VSP17" s="123"/>
      <c r="VSQ17" s="123"/>
      <c r="VSR17" s="123"/>
      <c r="VSS17" s="123"/>
      <c r="VST17" s="123"/>
      <c r="VSU17" s="123"/>
      <c r="VSV17" s="123"/>
      <c r="VSW17" s="123"/>
      <c r="VSX17" s="123"/>
      <c r="VSY17" s="123"/>
      <c r="VSZ17" s="123"/>
      <c r="VTA17" s="123"/>
      <c r="VTB17" s="123"/>
      <c r="VTC17" s="123"/>
      <c r="VTD17" s="123"/>
      <c r="VTE17" s="123"/>
      <c r="VTF17" s="123"/>
      <c r="VTG17" s="123"/>
      <c r="VTH17" s="123"/>
      <c r="VTI17" s="123"/>
      <c r="VTJ17" s="123"/>
      <c r="VTK17" s="123"/>
      <c r="VTL17" s="123"/>
      <c r="VTM17" s="123"/>
      <c r="VTN17" s="123"/>
      <c r="VTO17" s="123"/>
      <c r="VTP17" s="123"/>
      <c r="VTQ17" s="123"/>
      <c r="VTR17" s="123"/>
      <c r="VTS17" s="123"/>
      <c r="VTT17" s="123"/>
      <c r="VTU17" s="123"/>
      <c r="VTV17" s="123"/>
      <c r="VTW17" s="123"/>
      <c r="VTX17" s="123"/>
      <c r="VTY17" s="123"/>
      <c r="VTZ17" s="123"/>
      <c r="VUA17" s="123"/>
      <c r="VUB17" s="123"/>
      <c r="VUC17" s="123"/>
      <c r="VUD17" s="123"/>
      <c r="VUE17" s="123"/>
      <c r="VUF17" s="123"/>
      <c r="VUG17" s="123"/>
      <c r="VUH17" s="123"/>
      <c r="VUI17" s="123"/>
      <c r="VUJ17" s="123"/>
      <c r="VUK17" s="123"/>
      <c r="VUL17" s="123"/>
      <c r="VUM17" s="123"/>
      <c r="VUN17" s="123"/>
      <c r="VUO17" s="123"/>
      <c r="VUP17" s="123"/>
      <c r="VUQ17" s="123"/>
      <c r="VUR17" s="123"/>
      <c r="VUS17" s="123"/>
      <c r="VUT17" s="123"/>
      <c r="VUU17" s="123"/>
      <c r="VUV17" s="123"/>
      <c r="VUW17" s="123"/>
      <c r="VUX17" s="123"/>
      <c r="VUY17" s="123"/>
      <c r="VUZ17" s="123"/>
      <c r="VVA17" s="123"/>
      <c r="VVB17" s="123"/>
      <c r="VVC17" s="123"/>
      <c r="VVD17" s="123"/>
      <c r="VVE17" s="123"/>
      <c r="VVF17" s="123"/>
      <c r="VVG17" s="123"/>
      <c r="VVH17" s="123"/>
      <c r="VVI17" s="123"/>
      <c r="VVJ17" s="123"/>
      <c r="VVK17" s="123"/>
      <c r="VVL17" s="123"/>
      <c r="VVM17" s="123"/>
      <c r="VVN17" s="123"/>
      <c r="VVO17" s="123"/>
      <c r="VVP17" s="123"/>
      <c r="VVQ17" s="123"/>
      <c r="VVR17" s="123"/>
      <c r="VVS17" s="123"/>
      <c r="VVT17" s="123"/>
      <c r="VVU17" s="123"/>
      <c r="VVV17" s="123"/>
      <c r="VVW17" s="123"/>
      <c r="VVX17" s="123"/>
      <c r="VVY17" s="123"/>
      <c r="VVZ17" s="123"/>
      <c r="VWA17" s="123"/>
      <c r="VWB17" s="123"/>
      <c r="VWC17" s="123"/>
      <c r="VWD17" s="123"/>
      <c r="VWE17" s="123"/>
      <c r="VWF17" s="123"/>
      <c r="VWG17" s="123"/>
      <c r="VWH17" s="123"/>
      <c r="VWI17" s="123"/>
      <c r="VWJ17" s="123"/>
      <c r="VWK17" s="123"/>
      <c r="VWL17" s="123"/>
      <c r="VWM17" s="123"/>
      <c r="VWN17" s="123"/>
      <c r="VWO17" s="123"/>
      <c r="VWP17" s="123"/>
      <c r="VWQ17" s="123"/>
      <c r="VWR17" s="123"/>
      <c r="VWS17" s="123"/>
      <c r="VWT17" s="123"/>
      <c r="VWU17" s="123"/>
      <c r="VWV17" s="123"/>
      <c r="VWW17" s="123"/>
      <c r="VWX17" s="123"/>
      <c r="VWY17" s="123"/>
      <c r="VWZ17" s="123"/>
      <c r="VXA17" s="123"/>
      <c r="VXB17" s="123"/>
      <c r="VXC17" s="123"/>
      <c r="VXD17" s="123"/>
      <c r="VXE17" s="123"/>
      <c r="VXF17" s="123"/>
      <c r="VXG17" s="123"/>
      <c r="VXH17" s="123"/>
      <c r="VXI17" s="123"/>
      <c r="VXJ17" s="123"/>
      <c r="VXK17" s="123"/>
      <c r="VXL17" s="123"/>
      <c r="VXM17" s="123"/>
      <c r="VXN17" s="123"/>
      <c r="VXO17" s="123"/>
      <c r="VXP17" s="123"/>
      <c r="VXQ17" s="123"/>
      <c r="VXR17" s="123"/>
      <c r="VXS17" s="123"/>
      <c r="VXT17" s="123"/>
      <c r="VXU17" s="123"/>
      <c r="VXV17" s="123"/>
      <c r="VXW17" s="123"/>
      <c r="VXX17" s="123"/>
      <c r="VXY17" s="123"/>
      <c r="VXZ17" s="123"/>
      <c r="VYA17" s="123"/>
      <c r="VYB17" s="123"/>
      <c r="VYC17" s="123"/>
      <c r="VYD17" s="123"/>
      <c r="VYE17" s="123"/>
      <c r="VYF17" s="123"/>
      <c r="VYG17" s="123"/>
      <c r="VYH17" s="123"/>
      <c r="VYI17" s="123"/>
      <c r="VYJ17" s="123"/>
      <c r="VYK17" s="123"/>
      <c r="VYL17" s="123"/>
      <c r="VYM17" s="123"/>
      <c r="VYN17" s="123"/>
      <c r="VYO17" s="123"/>
      <c r="VYP17" s="123"/>
      <c r="VYQ17" s="123"/>
      <c r="VYR17" s="123"/>
      <c r="VYS17" s="123"/>
      <c r="VYT17" s="123"/>
      <c r="VYU17" s="123"/>
      <c r="VYV17" s="123"/>
      <c r="VYW17" s="123"/>
      <c r="VYX17" s="123"/>
      <c r="VYY17" s="123"/>
      <c r="VYZ17" s="123"/>
      <c r="VZA17" s="123"/>
      <c r="VZB17" s="123"/>
      <c r="VZC17" s="123"/>
      <c r="VZD17" s="123"/>
      <c r="VZE17" s="123"/>
      <c r="VZF17" s="123"/>
      <c r="VZG17" s="123"/>
      <c r="VZH17" s="123"/>
      <c r="VZI17" s="123"/>
      <c r="VZJ17" s="123"/>
      <c r="VZK17" s="123"/>
      <c r="VZL17" s="123"/>
      <c r="VZM17" s="123"/>
      <c r="VZN17" s="123"/>
      <c r="VZO17" s="123"/>
      <c r="VZP17" s="123"/>
      <c r="VZQ17" s="123"/>
      <c r="VZR17" s="123"/>
      <c r="VZS17" s="123"/>
      <c r="VZT17" s="123"/>
      <c r="VZU17" s="123"/>
      <c r="VZV17" s="123"/>
      <c r="VZW17" s="123"/>
      <c r="VZX17" s="123"/>
      <c r="VZY17" s="123"/>
      <c r="VZZ17" s="123"/>
      <c r="WAA17" s="123"/>
      <c r="WAB17" s="123"/>
      <c r="WAC17" s="123"/>
      <c r="WAD17" s="123"/>
      <c r="WAE17" s="123"/>
      <c r="WAF17" s="123"/>
      <c r="WAG17" s="123"/>
      <c r="WAH17" s="123"/>
      <c r="WAI17" s="123"/>
      <c r="WAJ17" s="123"/>
      <c r="WAK17" s="123"/>
      <c r="WAL17" s="123"/>
      <c r="WAM17" s="123"/>
      <c r="WAN17" s="123"/>
      <c r="WAO17" s="123"/>
      <c r="WAP17" s="123"/>
      <c r="WAQ17" s="123"/>
      <c r="WAR17" s="123"/>
      <c r="WAS17" s="123"/>
      <c r="WAT17" s="123"/>
      <c r="WAU17" s="123"/>
      <c r="WAV17" s="123"/>
      <c r="WAW17" s="123"/>
      <c r="WAX17" s="123"/>
      <c r="WAY17" s="123"/>
      <c r="WAZ17" s="123"/>
      <c r="WBA17" s="123"/>
      <c r="WBB17" s="123"/>
      <c r="WBC17" s="123"/>
      <c r="WBD17" s="123"/>
      <c r="WBE17" s="123"/>
      <c r="WBF17" s="123"/>
      <c r="WBG17" s="123"/>
      <c r="WBH17" s="123"/>
      <c r="WBI17" s="123"/>
      <c r="WBJ17" s="123"/>
      <c r="WBK17" s="123"/>
      <c r="WBL17" s="123"/>
      <c r="WBM17" s="123"/>
      <c r="WBN17" s="123"/>
      <c r="WBO17" s="123"/>
      <c r="WBP17" s="123"/>
      <c r="WBQ17" s="123"/>
      <c r="WBR17" s="123"/>
      <c r="WBS17" s="123"/>
      <c r="WBT17" s="123"/>
      <c r="WBU17" s="123"/>
      <c r="WBV17" s="123"/>
      <c r="WBW17" s="123"/>
      <c r="WBX17" s="123"/>
      <c r="WBY17" s="123"/>
      <c r="WBZ17" s="123"/>
      <c r="WCA17" s="123"/>
      <c r="WCB17" s="123"/>
      <c r="WCC17" s="123"/>
      <c r="WCD17" s="123"/>
      <c r="WCE17" s="123"/>
      <c r="WCF17" s="123"/>
      <c r="WCG17" s="123"/>
      <c r="WCH17" s="123"/>
      <c r="WCI17" s="123"/>
      <c r="WCJ17" s="123"/>
      <c r="WCK17" s="123"/>
      <c r="WCL17" s="123"/>
      <c r="WCM17" s="123"/>
      <c r="WCN17" s="123"/>
      <c r="WCO17" s="123"/>
      <c r="WCP17" s="123"/>
      <c r="WCQ17" s="123"/>
      <c r="WCR17" s="123"/>
      <c r="WCS17" s="123"/>
      <c r="WCT17" s="123"/>
      <c r="WCU17" s="123"/>
      <c r="WCV17" s="123"/>
      <c r="WCW17" s="123"/>
      <c r="WCX17" s="123"/>
      <c r="WCY17" s="123"/>
      <c r="WCZ17" s="123"/>
      <c r="WDA17" s="123"/>
      <c r="WDB17" s="123"/>
      <c r="WDC17" s="123"/>
      <c r="WDD17" s="123"/>
      <c r="WDE17" s="123"/>
      <c r="WDF17" s="123"/>
      <c r="WDG17" s="123"/>
      <c r="WDH17" s="123"/>
      <c r="WDI17" s="123"/>
      <c r="WDJ17" s="123"/>
      <c r="WDK17" s="123"/>
      <c r="WDL17" s="123"/>
      <c r="WDM17" s="123"/>
      <c r="WDN17" s="123"/>
      <c r="WDO17" s="123"/>
      <c r="WDP17" s="123"/>
      <c r="WDQ17" s="123"/>
      <c r="WDR17" s="123"/>
      <c r="WDS17" s="123"/>
      <c r="WDT17" s="123"/>
      <c r="WDU17" s="123"/>
      <c r="WDV17" s="123"/>
      <c r="WDW17" s="123"/>
      <c r="WDX17" s="123"/>
      <c r="WDY17" s="123"/>
      <c r="WDZ17" s="123"/>
      <c r="WEA17" s="123"/>
      <c r="WEB17" s="123"/>
      <c r="WEC17" s="123"/>
      <c r="WED17" s="123"/>
      <c r="WEE17" s="123"/>
      <c r="WEF17" s="123"/>
      <c r="WEG17" s="123"/>
      <c r="WEH17" s="123"/>
      <c r="WEI17" s="123"/>
      <c r="WEJ17" s="123"/>
      <c r="WEK17" s="123"/>
      <c r="WEL17" s="123"/>
      <c r="WEM17" s="123"/>
      <c r="WEN17" s="123"/>
      <c r="WEO17" s="123"/>
      <c r="WEP17" s="123"/>
      <c r="WEQ17" s="123"/>
      <c r="WER17" s="123"/>
      <c r="WES17" s="123"/>
      <c r="WET17" s="123"/>
      <c r="WEU17" s="123"/>
      <c r="WEV17" s="123"/>
      <c r="WEW17" s="123"/>
      <c r="WEX17" s="123"/>
      <c r="WEY17" s="123"/>
      <c r="WEZ17" s="123"/>
      <c r="WFA17" s="123"/>
      <c r="WFB17" s="123"/>
      <c r="WFC17" s="123"/>
      <c r="WFD17" s="123"/>
      <c r="WFE17" s="123"/>
      <c r="WFF17" s="123"/>
      <c r="WFG17" s="123"/>
      <c r="WFH17" s="123"/>
      <c r="WFI17" s="123"/>
      <c r="WFJ17" s="123"/>
      <c r="WFK17" s="123"/>
      <c r="WFL17" s="123"/>
      <c r="WFM17" s="123"/>
      <c r="WFN17" s="123"/>
      <c r="WFO17" s="123"/>
      <c r="WFP17" s="123"/>
      <c r="WFQ17" s="123"/>
      <c r="WFR17" s="123"/>
      <c r="WFS17" s="123"/>
      <c r="WFT17" s="123"/>
      <c r="WFU17" s="123"/>
      <c r="WFV17" s="123"/>
      <c r="WFW17" s="123"/>
      <c r="WFX17" s="123"/>
      <c r="WFY17" s="123"/>
      <c r="WFZ17" s="123"/>
      <c r="WGA17" s="123"/>
      <c r="WGB17" s="123"/>
      <c r="WGC17" s="123"/>
      <c r="WGD17" s="123"/>
      <c r="WGE17" s="123"/>
      <c r="WGF17" s="123"/>
      <c r="WGG17" s="123"/>
      <c r="WGH17" s="123"/>
      <c r="WGI17" s="123"/>
      <c r="WGJ17" s="123"/>
      <c r="WGK17" s="123"/>
      <c r="WGL17" s="123"/>
      <c r="WGM17" s="123"/>
      <c r="WGN17" s="123"/>
      <c r="WGO17" s="123"/>
      <c r="WGP17" s="123"/>
      <c r="WGQ17" s="123"/>
      <c r="WGR17" s="123"/>
      <c r="WGS17" s="123"/>
      <c r="WGT17" s="123"/>
      <c r="WGU17" s="123"/>
      <c r="WGV17" s="123"/>
      <c r="WGW17" s="123"/>
      <c r="WGX17" s="123"/>
      <c r="WGY17" s="123"/>
      <c r="WGZ17" s="123"/>
      <c r="WHA17" s="123"/>
      <c r="WHB17" s="123"/>
      <c r="WHC17" s="123"/>
      <c r="WHD17" s="123"/>
      <c r="WHE17" s="123"/>
      <c r="WHF17" s="123"/>
      <c r="WHG17" s="123"/>
      <c r="WHH17" s="123"/>
      <c r="WHI17" s="123"/>
      <c r="WHJ17" s="123"/>
      <c r="WHK17" s="123"/>
      <c r="WHL17" s="123"/>
      <c r="WHM17" s="123"/>
      <c r="WHN17" s="123"/>
      <c r="WHO17" s="123"/>
      <c r="WHP17" s="123"/>
      <c r="WHQ17" s="123"/>
      <c r="WHR17" s="123"/>
      <c r="WHS17" s="123"/>
      <c r="WHT17" s="123"/>
      <c r="WHU17" s="123"/>
      <c r="WHV17" s="123"/>
      <c r="WHW17" s="123"/>
      <c r="WHX17" s="123"/>
      <c r="WHY17" s="123"/>
      <c r="WHZ17" s="123"/>
      <c r="WIA17" s="123"/>
      <c r="WIB17" s="123"/>
      <c r="WIC17" s="123"/>
      <c r="WID17" s="123"/>
      <c r="WIE17" s="123"/>
      <c r="WIF17" s="123"/>
      <c r="WIG17" s="123"/>
      <c r="WIH17" s="123"/>
      <c r="WII17" s="123"/>
      <c r="WIJ17" s="123"/>
      <c r="WIK17" s="123"/>
      <c r="WIL17" s="123"/>
      <c r="WIM17" s="123"/>
      <c r="WIN17" s="123"/>
      <c r="WIO17" s="123"/>
      <c r="WIP17" s="123"/>
      <c r="WIQ17" s="123"/>
      <c r="WIR17" s="123"/>
      <c r="WIS17" s="123"/>
      <c r="WIT17" s="123"/>
      <c r="WIU17" s="123"/>
      <c r="WIV17" s="123"/>
      <c r="WIW17" s="123"/>
      <c r="WIX17" s="123"/>
      <c r="WIY17" s="123"/>
      <c r="WIZ17" s="123"/>
      <c r="WJA17" s="123"/>
      <c r="WJB17" s="123"/>
      <c r="WJC17" s="123"/>
      <c r="WJD17" s="123"/>
      <c r="WJE17" s="123"/>
      <c r="WJF17" s="123"/>
      <c r="WJG17" s="123"/>
      <c r="WJH17" s="123"/>
      <c r="WJI17" s="123"/>
      <c r="WJJ17" s="123"/>
      <c r="WJK17" s="123"/>
      <c r="WJL17" s="123"/>
      <c r="WJM17" s="123"/>
      <c r="WJN17" s="123"/>
      <c r="WJO17" s="123"/>
      <c r="WJP17" s="123"/>
      <c r="WJQ17" s="123"/>
      <c r="WJR17" s="123"/>
      <c r="WJS17" s="123"/>
      <c r="WJT17" s="123"/>
      <c r="WJU17" s="123"/>
      <c r="WJV17" s="123"/>
      <c r="WJW17" s="123"/>
      <c r="WJX17" s="123"/>
      <c r="WJY17" s="123"/>
      <c r="WJZ17" s="123"/>
      <c r="WKA17" s="123"/>
      <c r="WKB17" s="123"/>
      <c r="WKC17" s="123"/>
      <c r="WKD17" s="123"/>
      <c r="WKE17" s="123"/>
      <c r="WKF17" s="123"/>
      <c r="WKG17" s="123"/>
      <c r="WKH17" s="123"/>
      <c r="WKI17" s="123"/>
      <c r="WKJ17" s="123"/>
      <c r="WKK17" s="123"/>
      <c r="WKL17" s="123"/>
      <c r="WKM17" s="123"/>
      <c r="WKN17" s="123"/>
      <c r="WKO17" s="123"/>
      <c r="WKP17" s="123"/>
      <c r="WKQ17" s="123"/>
      <c r="WKR17" s="123"/>
      <c r="WKS17" s="123"/>
      <c r="WKT17" s="123"/>
      <c r="WKU17" s="123"/>
      <c r="WKV17" s="123"/>
      <c r="WKW17" s="123"/>
      <c r="WKX17" s="123"/>
      <c r="WKY17" s="123"/>
      <c r="WKZ17" s="123"/>
      <c r="WLA17" s="123"/>
      <c r="WLB17" s="123"/>
      <c r="WLC17" s="123"/>
      <c r="WLD17" s="123"/>
      <c r="WLE17" s="123"/>
      <c r="WLF17" s="123"/>
      <c r="WLG17" s="123"/>
      <c r="WLH17" s="123"/>
      <c r="WLI17" s="123"/>
      <c r="WLJ17" s="123"/>
      <c r="WLK17" s="123"/>
      <c r="WLL17" s="123"/>
      <c r="WLM17" s="123"/>
      <c r="WLN17" s="123"/>
      <c r="WLO17" s="123"/>
      <c r="WLP17" s="123"/>
      <c r="WLQ17" s="123"/>
      <c r="WLR17" s="123"/>
      <c r="WLS17" s="123"/>
      <c r="WLT17" s="123"/>
      <c r="WLU17" s="123"/>
      <c r="WLV17" s="123"/>
      <c r="WLW17" s="123"/>
      <c r="WLX17" s="123"/>
      <c r="WLY17" s="123"/>
      <c r="WLZ17" s="123"/>
      <c r="WMA17" s="123"/>
      <c r="WMB17" s="123"/>
      <c r="WMC17" s="123"/>
      <c r="WMD17" s="123"/>
      <c r="WME17" s="123"/>
      <c r="WMF17" s="123"/>
      <c r="WMG17" s="123"/>
      <c r="WMH17" s="123"/>
      <c r="WMI17" s="123"/>
      <c r="WMJ17" s="123"/>
      <c r="WMK17" s="123"/>
      <c r="WML17" s="123"/>
      <c r="WMM17" s="123"/>
      <c r="WMN17" s="123"/>
      <c r="WMO17" s="123"/>
      <c r="WMP17" s="123"/>
      <c r="WMQ17" s="123"/>
      <c r="WMR17" s="123"/>
      <c r="WMS17" s="123"/>
      <c r="WMT17" s="123"/>
      <c r="WMU17" s="123"/>
      <c r="WMV17" s="123"/>
      <c r="WMW17" s="123"/>
      <c r="WMX17" s="123"/>
      <c r="WMY17" s="123"/>
      <c r="WMZ17" s="123"/>
      <c r="WNA17" s="123"/>
      <c r="WNB17" s="123"/>
      <c r="WNC17" s="123"/>
      <c r="WND17" s="123"/>
      <c r="WNE17" s="123"/>
      <c r="WNF17" s="123"/>
      <c r="WNG17" s="123"/>
      <c r="WNH17" s="123"/>
      <c r="WNI17" s="123"/>
      <c r="WNJ17" s="123"/>
      <c r="WNK17" s="123"/>
      <c r="WNL17" s="123"/>
      <c r="WNM17" s="123"/>
      <c r="WNN17" s="123"/>
      <c r="WNO17" s="123"/>
      <c r="WNP17" s="123"/>
      <c r="WNQ17" s="123"/>
      <c r="WNR17" s="123"/>
      <c r="WNS17" s="123"/>
      <c r="WNT17" s="123"/>
      <c r="WNU17" s="123"/>
      <c r="WNV17" s="123"/>
      <c r="WNW17" s="123"/>
      <c r="WNX17" s="123"/>
      <c r="WNY17" s="123"/>
      <c r="WNZ17" s="123"/>
      <c r="WOA17" s="123"/>
      <c r="WOB17" s="123"/>
      <c r="WOC17" s="123"/>
      <c r="WOD17" s="123"/>
      <c r="WOE17" s="123"/>
      <c r="WOF17" s="123"/>
      <c r="WOG17" s="123"/>
      <c r="WOH17" s="123"/>
      <c r="WOI17" s="123"/>
      <c r="WOJ17" s="123"/>
      <c r="WOK17" s="123"/>
      <c r="WOL17" s="123"/>
      <c r="WOM17" s="123"/>
      <c r="WON17" s="123"/>
      <c r="WOO17" s="123"/>
      <c r="WOP17" s="123"/>
      <c r="WOQ17" s="123"/>
      <c r="WOR17" s="123"/>
      <c r="WOS17" s="123"/>
      <c r="WOT17" s="123"/>
      <c r="WOU17" s="123"/>
      <c r="WOV17" s="123"/>
      <c r="WOW17" s="123"/>
      <c r="WOX17" s="123"/>
      <c r="WOY17" s="123"/>
      <c r="WOZ17" s="123"/>
      <c r="WPA17" s="123"/>
      <c r="WPB17" s="123"/>
      <c r="WPC17" s="123"/>
      <c r="WPD17" s="123"/>
      <c r="WPE17" s="123"/>
      <c r="WPF17" s="123"/>
      <c r="WPG17" s="123"/>
      <c r="WPH17" s="123"/>
      <c r="WPI17" s="123"/>
      <c r="WPJ17" s="123"/>
      <c r="WPK17" s="123"/>
      <c r="WPL17" s="123"/>
      <c r="WPM17" s="123"/>
      <c r="WPN17" s="123"/>
      <c r="WPO17" s="123"/>
      <c r="WPP17" s="123"/>
      <c r="WPQ17" s="123"/>
      <c r="WPR17" s="123"/>
      <c r="WPS17" s="123"/>
      <c r="WPT17" s="123"/>
      <c r="WPU17" s="123"/>
      <c r="WPV17" s="123"/>
      <c r="WPW17" s="123"/>
      <c r="WPX17" s="123"/>
      <c r="WPY17" s="123"/>
      <c r="WPZ17" s="123"/>
      <c r="WQA17" s="123"/>
      <c r="WQB17" s="123"/>
      <c r="WQC17" s="123"/>
      <c r="WQD17" s="123"/>
      <c r="WQE17" s="123"/>
      <c r="WQF17" s="123"/>
      <c r="WQG17" s="123"/>
      <c r="WQH17" s="123"/>
      <c r="WQI17" s="123"/>
      <c r="WQJ17" s="123"/>
      <c r="WQK17" s="123"/>
      <c r="WQL17" s="123"/>
      <c r="WQM17" s="123"/>
      <c r="WQN17" s="123"/>
      <c r="WQO17" s="123"/>
      <c r="WQP17" s="123"/>
      <c r="WQQ17" s="123"/>
      <c r="WQR17" s="123"/>
      <c r="WQS17" s="123"/>
      <c r="WQT17" s="123"/>
      <c r="WQU17" s="123"/>
      <c r="WQV17" s="123"/>
      <c r="WQW17" s="123"/>
      <c r="WQX17" s="123"/>
      <c r="WQY17" s="123"/>
      <c r="WQZ17" s="123"/>
      <c r="WRA17" s="123"/>
      <c r="WRB17" s="123"/>
      <c r="WRC17" s="123"/>
      <c r="WRD17" s="123"/>
      <c r="WRE17" s="123"/>
      <c r="WRF17" s="123"/>
      <c r="WRG17" s="123"/>
      <c r="WRH17" s="123"/>
      <c r="WRI17" s="123"/>
      <c r="WRJ17" s="123"/>
      <c r="WRK17" s="123"/>
      <c r="WRL17" s="123"/>
      <c r="WRM17" s="123"/>
      <c r="WRN17" s="123"/>
      <c r="WRO17" s="123"/>
      <c r="WRP17" s="123"/>
      <c r="WRQ17" s="123"/>
      <c r="WRR17" s="123"/>
      <c r="WRS17" s="123"/>
      <c r="WRT17" s="123"/>
      <c r="WRU17" s="123"/>
      <c r="WRV17" s="123"/>
      <c r="WRW17" s="123"/>
      <c r="WRX17" s="123"/>
      <c r="WRY17" s="123"/>
      <c r="WRZ17" s="123"/>
      <c r="WSA17" s="123"/>
      <c r="WSB17" s="123"/>
      <c r="WSC17" s="123"/>
      <c r="WSD17" s="123"/>
      <c r="WSE17" s="123"/>
      <c r="WSF17" s="123"/>
      <c r="WSG17" s="123"/>
      <c r="WSH17" s="123"/>
      <c r="WSI17" s="123"/>
      <c r="WSJ17" s="123"/>
      <c r="WSK17" s="123"/>
      <c r="WSL17" s="123"/>
      <c r="WSM17" s="123"/>
      <c r="WSN17" s="123"/>
      <c r="WSO17" s="123"/>
      <c r="WSP17" s="123"/>
      <c r="WSQ17" s="123"/>
      <c r="WSR17" s="123"/>
      <c r="WSS17" s="123"/>
      <c r="WST17" s="123"/>
      <c r="WSU17" s="123"/>
      <c r="WSV17" s="123"/>
      <c r="WSW17" s="123"/>
      <c r="WSX17" s="123"/>
      <c r="WSY17" s="123"/>
      <c r="WSZ17" s="123"/>
      <c r="WTA17" s="123"/>
      <c r="WTB17" s="123"/>
      <c r="WTC17" s="123"/>
      <c r="WTD17" s="123"/>
      <c r="WTE17" s="123"/>
      <c r="WTF17" s="123"/>
      <c r="WTG17" s="123"/>
      <c r="WTH17" s="123"/>
      <c r="WTI17" s="123"/>
      <c r="WTJ17" s="123"/>
      <c r="WTK17" s="123"/>
      <c r="WTL17" s="123"/>
      <c r="WTM17" s="123"/>
      <c r="WTN17" s="123"/>
      <c r="WTO17" s="123"/>
      <c r="WTP17" s="123"/>
      <c r="WTQ17" s="123"/>
      <c r="WTR17" s="123"/>
      <c r="WTS17" s="123"/>
      <c r="WTT17" s="123"/>
      <c r="WTU17" s="123"/>
      <c r="WTV17" s="123"/>
      <c r="WTW17" s="123"/>
      <c r="WTX17" s="123"/>
      <c r="WTY17" s="123"/>
      <c r="WTZ17" s="123"/>
      <c r="WUA17" s="123"/>
      <c r="WUB17" s="123"/>
      <c r="WUC17" s="123"/>
      <c r="WUD17" s="123"/>
      <c r="WUE17" s="123"/>
      <c r="WUF17" s="123"/>
      <c r="WUG17" s="123"/>
      <c r="WUH17" s="123"/>
      <c r="WUI17" s="123"/>
      <c r="WUJ17" s="123"/>
      <c r="WUK17" s="123"/>
      <c r="WUL17" s="123"/>
      <c r="WUM17" s="123"/>
      <c r="WUN17" s="123"/>
      <c r="WUO17" s="123"/>
      <c r="WUP17" s="123"/>
      <c r="WUQ17" s="123"/>
      <c r="WUR17" s="123"/>
      <c r="WUS17" s="123"/>
      <c r="WUT17" s="123"/>
      <c r="WUU17" s="123"/>
      <c r="WUV17" s="123"/>
      <c r="WUW17" s="123"/>
      <c r="WUX17" s="123"/>
      <c r="WUY17" s="123"/>
      <c r="WUZ17" s="123"/>
      <c r="WVA17" s="123"/>
      <c r="WVB17" s="123"/>
      <c r="WVC17" s="123"/>
      <c r="WVD17" s="123"/>
      <c r="WVE17" s="123"/>
      <c r="WVF17" s="123"/>
      <c r="WVG17" s="123"/>
      <c r="WVH17" s="123"/>
      <c r="WVI17" s="123"/>
      <c r="WVJ17" s="123"/>
      <c r="WVK17" s="123"/>
      <c r="WVL17" s="123"/>
      <c r="WVM17" s="123"/>
      <c r="WVN17" s="123"/>
      <c r="WVO17" s="123"/>
      <c r="WVP17" s="123"/>
      <c r="WVQ17" s="123"/>
      <c r="WVR17" s="123"/>
      <c r="WVS17" s="123"/>
      <c r="WVT17" s="123"/>
      <c r="WVU17" s="123"/>
      <c r="WVV17" s="123"/>
      <c r="WVW17" s="123"/>
      <c r="WVX17" s="123"/>
      <c r="WVY17" s="123"/>
      <c r="WVZ17" s="123"/>
      <c r="WWA17" s="123"/>
      <c r="WWB17" s="123"/>
      <c r="WWC17" s="123"/>
      <c r="WWD17" s="123"/>
      <c r="WWE17" s="123"/>
      <c r="WWF17" s="123"/>
      <c r="WWG17" s="123"/>
      <c r="WWH17" s="123"/>
      <c r="WWI17" s="123"/>
      <c r="WWJ17" s="123"/>
      <c r="WWK17" s="123"/>
      <c r="WWL17" s="123"/>
      <c r="WWM17" s="123"/>
      <c r="WWN17" s="123"/>
      <c r="WWO17" s="123"/>
      <c r="WWP17" s="123"/>
      <c r="WWQ17" s="123"/>
      <c r="WWR17" s="123"/>
      <c r="WWS17" s="123"/>
      <c r="WWT17" s="123"/>
      <c r="WWU17" s="123"/>
      <c r="WWV17" s="123"/>
      <c r="WWW17" s="123"/>
      <c r="WWX17" s="123"/>
      <c r="WWY17" s="123"/>
      <c r="WWZ17" s="123"/>
      <c r="WXA17" s="123"/>
      <c r="WXB17" s="123"/>
      <c r="WXC17" s="123"/>
      <c r="WXD17" s="123"/>
      <c r="WXE17" s="123"/>
      <c r="WXF17" s="123"/>
      <c r="WXG17" s="123"/>
      <c r="WXH17" s="123"/>
      <c r="WXI17" s="123"/>
      <c r="WXJ17" s="123"/>
      <c r="WXK17" s="123"/>
      <c r="WXL17" s="123"/>
      <c r="WXM17" s="123"/>
      <c r="WXN17" s="123"/>
      <c r="WXO17" s="123"/>
      <c r="WXP17" s="123"/>
      <c r="WXQ17" s="123"/>
      <c r="WXR17" s="123"/>
      <c r="WXS17" s="123"/>
      <c r="WXT17" s="123"/>
      <c r="WXU17" s="123"/>
      <c r="WXV17" s="123"/>
      <c r="WXW17" s="123"/>
      <c r="WXX17" s="123"/>
      <c r="WXY17" s="123"/>
      <c r="WXZ17" s="123"/>
      <c r="WYA17" s="123"/>
      <c r="WYB17" s="123"/>
      <c r="WYC17" s="123"/>
      <c r="WYD17" s="123"/>
      <c r="WYE17" s="123"/>
      <c r="WYF17" s="123"/>
      <c r="WYG17" s="123"/>
      <c r="WYH17" s="123"/>
      <c r="WYI17" s="123"/>
      <c r="WYJ17" s="123"/>
      <c r="WYK17" s="123"/>
      <c r="WYL17" s="123"/>
      <c r="WYM17" s="123"/>
      <c r="WYN17" s="123"/>
      <c r="WYO17" s="123"/>
      <c r="WYP17" s="123"/>
      <c r="WYQ17" s="123"/>
      <c r="WYR17" s="123"/>
      <c r="WYS17" s="123"/>
      <c r="WYT17" s="123"/>
      <c r="WYU17" s="123"/>
      <c r="WYV17" s="123"/>
      <c r="WYW17" s="123"/>
      <c r="WYX17" s="123"/>
      <c r="WYY17" s="123"/>
      <c r="WYZ17" s="123"/>
      <c r="WZA17" s="123"/>
      <c r="WZB17" s="123"/>
      <c r="WZC17" s="123"/>
      <c r="WZD17" s="123"/>
      <c r="WZE17" s="123"/>
      <c r="WZF17" s="123"/>
      <c r="WZG17" s="123"/>
      <c r="WZH17" s="123"/>
      <c r="WZI17" s="123"/>
      <c r="WZJ17" s="123"/>
      <c r="WZK17" s="123"/>
      <c r="WZL17" s="123"/>
      <c r="WZM17" s="123"/>
      <c r="WZN17" s="123"/>
      <c r="WZO17" s="123"/>
      <c r="WZP17" s="123"/>
      <c r="WZQ17" s="123"/>
      <c r="WZR17" s="123"/>
      <c r="WZS17" s="123"/>
      <c r="WZT17" s="123"/>
      <c r="WZU17" s="123"/>
      <c r="WZV17" s="123"/>
      <c r="WZW17" s="123"/>
      <c r="WZX17" s="123"/>
      <c r="WZY17" s="123"/>
      <c r="WZZ17" s="123"/>
      <c r="XAA17" s="123"/>
      <c r="XAB17" s="123"/>
      <c r="XAC17" s="123"/>
      <c r="XAD17" s="123"/>
      <c r="XAE17" s="123"/>
      <c r="XAF17" s="123"/>
      <c r="XAG17" s="123"/>
      <c r="XAH17" s="123"/>
      <c r="XAI17" s="123"/>
      <c r="XAJ17" s="123"/>
      <c r="XAK17" s="123"/>
      <c r="XAL17" s="123"/>
      <c r="XAM17" s="123"/>
      <c r="XAN17" s="123"/>
      <c r="XAO17" s="123"/>
      <c r="XAP17" s="123"/>
      <c r="XAQ17" s="123"/>
      <c r="XAR17" s="123"/>
      <c r="XAS17" s="123"/>
      <c r="XAT17" s="123"/>
      <c r="XAU17" s="123"/>
      <c r="XAV17" s="123"/>
      <c r="XAW17" s="123"/>
      <c r="XAX17" s="123"/>
      <c r="XAY17" s="123"/>
      <c r="XAZ17" s="123"/>
      <c r="XBA17" s="123"/>
      <c r="XBB17" s="123"/>
      <c r="XBC17" s="123"/>
      <c r="XBD17" s="123"/>
      <c r="XBE17" s="123"/>
      <c r="XBF17" s="123"/>
      <c r="XBG17" s="123"/>
      <c r="XBH17" s="123"/>
      <c r="XBI17" s="123"/>
      <c r="XBJ17" s="123"/>
      <c r="XBK17" s="123"/>
      <c r="XBL17" s="123"/>
      <c r="XBM17" s="123"/>
      <c r="XBN17" s="123"/>
      <c r="XBO17" s="123"/>
      <c r="XBP17" s="123"/>
      <c r="XBQ17" s="123"/>
      <c r="XBR17" s="123"/>
      <c r="XBS17" s="123"/>
      <c r="XBT17" s="123"/>
      <c r="XBU17" s="123"/>
      <c r="XBV17" s="123"/>
      <c r="XBW17" s="123"/>
      <c r="XBX17" s="123"/>
      <c r="XBY17" s="123"/>
      <c r="XBZ17" s="123"/>
      <c r="XCA17" s="123"/>
      <c r="XCB17" s="123"/>
      <c r="XCC17" s="123"/>
      <c r="XCD17" s="123"/>
      <c r="XCE17" s="123"/>
      <c r="XCF17" s="123"/>
      <c r="XCG17" s="123"/>
      <c r="XCH17" s="123"/>
      <c r="XCI17" s="123"/>
      <c r="XCJ17" s="123"/>
      <c r="XCK17" s="123"/>
      <c r="XCL17" s="123"/>
      <c r="XCM17" s="123"/>
      <c r="XCN17" s="123"/>
      <c r="XCO17" s="123"/>
      <c r="XCP17" s="123"/>
      <c r="XCQ17" s="123"/>
      <c r="XCR17" s="123"/>
      <c r="XCS17" s="123"/>
      <c r="XCT17" s="123"/>
      <c r="XCU17" s="123"/>
      <c r="XCV17" s="123"/>
      <c r="XCW17" s="123"/>
      <c r="XCX17" s="123"/>
      <c r="XCY17" s="123"/>
      <c r="XCZ17" s="123"/>
      <c r="XDA17" s="123"/>
      <c r="XDB17" s="123"/>
      <c r="XDC17" s="123"/>
      <c r="XDD17" s="123"/>
      <c r="XDE17" s="123"/>
      <c r="XDF17" s="123"/>
      <c r="XDG17" s="123"/>
      <c r="XDH17" s="123"/>
      <c r="XDI17" s="123"/>
      <c r="XDJ17" s="123"/>
      <c r="XDK17" s="123"/>
      <c r="XDL17" s="123"/>
      <c r="XDM17" s="123"/>
      <c r="XDN17" s="123"/>
      <c r="XDO17" s="123"/>
      <c r="XDP17" s="123"/>
      <c r="XDQ17" s="123"/>
      <c r="XDR17" s="123"/>
    </row>
    <row r="18" spans="1:16346" ht="16.5" customHeight="1" x14ac:dyDescent="0.35">
      <c r="A18" s="134"/>
      <c r="B18" s="134"/>
      <c r="C18" s="134"/>
      <c r="D18" s="134"/>
      <c r="E18" s="134"/>
      <c r="F18" s="134"/>
      <c r="G18" s="134"/>
      <c r="H18" s="134"/>
      <c r="I18" s="134"/>
      <c r="J18" s="134"/>
      <c r="K18" s="134"/>
      <c r="L18" s="134"/>
      <c r="M18" s="134"/>
      <c r="N18" s="134"/>
      <c r="O18" s="134"/>
      <c r="P18" s="134"/>
      <c r="Q18" s="134"/>
      <c r="R18" s="134"/>
      <c r="S18" s="134"/>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c r="GT18" s="123"/>
      <c r="GU18" s="123"/>
      <c r="GV18" s="123"/>
      <c r="GW18" s="123"/>
      <c r="GX18" s="123"/>
      <c r="GY18" s="123"/>
      <c r="GZ18" s="123"/>
      <c r="HA18" s="123"/>
      <c r="HB18" s="123"/>
      <c r="HC18" s="123"/>
      <c r="HD18" s="123"/>
      <c r="HE18" s="123"/>
      <c r="HF18" s="123"/>
      <c r="HG18" s="123"/>
      <c r="HH18" s="123"/>
      <c r="HI18" s="123"/>
      <c r="HJ18" s="123"/>
      <c r="HK18" s="123"/>
      <c r="HL18" s="123"/>
      <c r="HM18" s="123"/>
      <c r="HN18" s="123"/>
      <c r="HO18" s="123"/>
      <c r="HP18" s="123"/>
      <c r="HQ18" s="123"/>
      <c r="HR18" s="123"/>
      <c r="HS18" s="123"/>
      <c r="HT18" s="123"/>
      <c r="HU18" s="123"/>
      <c r="HV18" s="123"/>
      <c r="HW18" s="123"/>
      <c r="HX18" s="123"/>
      <c r="HY18" s="123"/>
      <c r="HZ18" s="123"/>
      <c r="IA18" s="123"/>
      <c r="IB18" s="123"/>
      <c r="IC18" s="123"/>
      <c r="ID18" s="123"/>
      <c r="IE18" s="123"/>
      <c r="IF18" s="123"/>
      <c r="IG18" s="123"/>
      <c r="IH18" s="123"/>
      <c r="II18" s="123"/>
      <c r="IJ18" s="123"/>
      <c r="IK18" s="123"/>
      <c r="IL18" s="123"/>
      <c r="IM18" s="123"/>
      <c r="IN18" s="123"/>
      <c r="IO18" s="123"/>
      <c r="IP18" s="123"/>
      <c r="IQ18" s="123"/>
      <c r="IR18" s="123"/>
      <c r="IS18" s="123"/>
      <c r="IT18" s="123"/>
      <c r="IU18" s="123"/>
      <c r="IV18" s="123"/>
      <c r="IW18" s="123"/>
      <c r="IX18" s="123"/>
      <c r="IY18" s="123"/>
      <c r="IZ18" s="123"/>
      <c r="JA18" s="123"/>
      <c r="JB18" s="123"/>
      <c r="JC18" s="123"/>
      <c r="JD18" s="123"/>
      <c r="JE18" s="123"/>
      <c r="JF18" s="123"/>
      <c r="JG18" s="123"/>
      <c r="JH18" s="123"/>
      <c r="JI18" s="123"/>
      <c r="JJ18" s="123"/>
      <c r="JK18" s="123"/>
      <c r="JL18" s="123"/>
      <c r="JM18" s="123"/>
      <c r="JN18" s="123"/>
      <c r="JO18" s="123"/>
      <c r="JP18" s="123"/>
      <c r="JQ18" s="123"/>
      <c r="JR18" s="123"/>
      <c r="JS18" s="123"/>
      <c r="JT18" s="123"/>
      <c r="JU18" s="123"/>
      <c r="JV18" s="123"/>
      <c r="JW18" s="123"/>
      <c r="JX18" s="123"/>
      <c r="JY18" s="123"/>
      <c r="JZ18" s="123"/>
      <c r="KA18" s="123"/>
      <c r="KB18" s="123"/>
      <c r="KC18" s="123"/>
      <c r="KD18" s="123"/>
      <c r="KE18" s="123"/>
      <c r="KF18" s="123"/>
      <c r="KG18" s="123"/>
      <c r="KH18" s="123"/>
      <c r="KI18" s="123"/>
      <c r="KJ18" s="123"/>
      <c r="KK18" s="123"/>
      <c r="KL18" s="123"/>
      <c r="KM18" s="123"/>
      <c r="KN18" s="123"/>
      <c r="KO18" s="123"/>
      <c r="KP18" s="123"/>
      <c r="KQ18" s="123"/>
      <c r="KR18" s="123"/>
      <c r="KS18" s="123"/>
      <c r="KT18" s="123"/>
      <c r="KU18" s="123"/>
      <c r="KV18" s="123"/>
      <c r="KW18" s="123"/>
      <c r="KX18" s="123"/>
      <c r="KY18" s="123"/>
      <c r="KZ18" s="123"/>
      <c r="LA18" s="123"/>
      <c r="LB18" s="123"/>
      <c r="LC18" s="123"/>
      <c r="LD18" s="123"/>
      <c r="LE18" s="123"/>
      <c r="LF18" s="123"/>
      <c r="LG18" s="123"/>
      <c r="LH18" s="123"/>
      <c r="LI18" s="123"/>
      <c r="LJ18" s="123"/>
      <c r="LK18" s="123"/>
      <c r="LL18" s="123"/>
      <c r="LM18" s="123"/>
      <c r="LN18" s="123"/>
      <c r="LO18" s="123"/>
      <c r="LP18" s="123"/>
      <c r="LQ18" s="123"/>
      <c r="LR18" s="123"/>
      <c r="LS18" s="123"/>
      <c r="LT18" s="123"/>
      <c r="LU18" s="123"/>
      <c r="LV18" s="123"/>
      <c r="LW18" s="123"/>
      <c r="LX18" s="123"/>
      <c r="LY18" s="123"/>
      <c r="LZ18" s="123"/>
      <c r="MA18" s="123"/>
      <c r="MB18" s="123"/>
      <c r="MC18" s="123"/>
      <c r="MD18" s="123"/>
      <c r="ME18" s="123"/>
      <c r="MF18" s="123"/>
      <c r="MG18" s="123"/>
      <c r="MH18" s="123"/>
      <c r="MI18" s="123"/>
      <c r="MJ18" s="123"/>
      <c r="MK18" s="123"/>
      <c r="ML18" s="123"/>
      <c r="MM18" s="123"/>
      <c r="MN18" s="123"/>
      <c r="MO18" s="123"/>
      <c r="MP18" s="123"/>
      <c r="MQ18" s="123"/>
      <c r="MR18" s="123"/>
      <c r="MS18" s="123"/>
      <c r="MT18" s="123"/>
      <c r="MU18" s="123"/>
      <c r="MV18" s="123"/>
      <c r="MW18" s="123"/>
      <c r="MX18" s="123"/>
      <c r="MY18" s="123"/>
      <c r="MZ18" s="123"/>
      <c r="NA18" s="123"/>
      <c r="NB18" s="123"/>
      <c r="NC18" s="123"/>
      <c r="ND18" s="123"/>
      <c r="NE18" s="123"/>
      <c r="NF18" s="123"/>
      <c r="NG18" s="123"/>
      <c r="NH18" s="123"/>
      <c r="NI18" s="123"/>
      <c r="NJ18" s="123"/>
      <c r="NK18" s="123"/>
      <c r="NL18" s="123"/>
      <c r="NM18" s="123"/>
      <c r="NN18" s="123"/>
      <c r="NO18" s="123"/>
      <c r="NP18" s="123"/>
      <c r="NQ18" s="123"/>
      <c r="NR18" s="123"/>
      <c r="NS18" s="123"/>
      <c r="NT18" s="123"/>
      <c r="NU18" s="123"/>
      <c r="NV18" s="123"/>
      <c r="NW18" s="123"/>
      <c r="NX18" s="123"/>
      <c r="NY18" s="123"/>
      <c r="NZ18" s="123"/>
      <c r="OA18" s="123"/>
      <c r="OB18" s="123"/>
      <c r="OC18" s="123"/>
      <c r="OD18" s="123"/>
      <c r="OE18" s="123"/>
      <c r="OF18" s="123"/>
      <c r="OG18" s="123"/>
      <c r="OH18" s="123"/>
      <c r="OI18" s="123"/>
      <c r="OJ18" s="123"/>
      <c r="OK18" s="123"/>
      <c r="OL18" s="123"/>
      <c r="OM18" s="123"/>
      <c r="ON18" s="123"/>
      <c r="OO18" s="123"/>
      <c r="OP18" s="123"/>
      <c r="OQ18" s="123"/>
      <c r="OR18" s="123"/>
      <c r="OS18" s="123"/>
      <c r="OT18" s="123"/>
      <c r="OU18" s="123"/>
      <c r="OV18" s="123"/>
      <c r="OW18" s="123"/>
      <c r="OX18" s="123"/>
      <c r="OY18" s="123"/>
      <c r="OZ18" s="123"/>
      <c r="PA18" s="123"/>
      <c r="PB18" s="123"/>
      <c r="PC18" s="123"/>
      <c r="PD18" s="123"/>
      <c r="PE18" s="123"/>
      <c r="PF18" s="123"/>
      <c r="PG18" s="123"/>
      <c r="PH18" s="123"/>
      <c r="PI18" s="123"/>
      <c r="PJ18" s="123"/>
      <c r="PK18" s="123"/>
      <c r="PL18" s="123"/>
      <c r="PM18" s="123"/>
      <c r="PN18" s="123"/>
      <c r="PO18" s="123"/>
      <c r="PP18" s="123"/>
      <c r="PQ18" s="123"/>
      <c r="PR18" s="123"/>
      <c r="PS18" s="123"/>
      <c r="PT18" s="123"/>
      <c r="PU18" s="123"/>
      <c r="PV18" s="123"/>
      <c r="PW18" s="123"/>
      <c r="PX18" s="123"/>
      <c r="PY18" s="123"/>
      <c r="PZ18" s="123"/>
      <c r="QA18" s="123"/>
      <c r="QB18" s="123"/>
      <c r="QC18" s="123"/>
      <c r="QD18" s="123"/>
      <c r="QE18" s="123"/>
      <c r="QF18" s="123"/>
      <c r="QG18" s="123"/>
      <c r="QH18" s="123"/>
      <c r="QI18" s="123"/>
      <c r="QJ18" s="123"/>
      <c r="QK18" s="123"/>
      <c r="QL18" s="123"/>
      <c r="QM18" s="123"/>
      <c r="QN18" s="123"/>
      <c r="QO18" s="123"/>
      <c r="QP18" s="123"/>
      <c r="QQ18" s="123"/>
      <c r="QR18" s="123"/>
      <c r="QS18" s="123"/>
      <c r="QT18" s="123"/>
      <c r="QU18" s="123"/>
      <c r="QV18" s="123"/>
      <c r="QW18" s="123"/>
      <c r="QX18" s="123"/>
      <c r="QY18" s="123"/>
      <c r="QZ18" s="123"/>
      <c r="RA18" s="123"/>
      <c r="RB18" s="123"/>
      <c r="RC18" s="123"/>
      <c r="RD18" s="123"/>
      <c r="RE18" s="123"/>
      <c r="RF18" s="123"/>
      <c r="RG18" s="123"/>
      <c r="RH18" s="123"/>
      <c r="RI18" s="123"/>
      <c r="RJ18" s="123"/>
      <c r="RK18" s="123"/>
      <c r="RL18" s="123"/>
      <c r="RM18" s="123"/>
      <c r="RN18" s="123"/>
      <c r="RO18" s="123"/>
      <c r="RP18" s="123"/>
      <c r="RQ18" s="123"/>
      <c r="RR18" s="123"/>
      <c r="RS18" s="123"/>
      <c r="RT18" s="123"/>
      <c r="RU18" s="123"/>
      <c r="RV18" s="123"/>
      <c r="RW18" s="123"/>
      <c r="RX18" s="123"/>
      <c r="RY18" s="123"/>
      <c r="RZ18" s="123"/>
      <c r="SA18" s="123"/>
      <c r="SB18" s="123"/>
      <c r="SC18" s="123"/>
      <c r="SD18" s="123"/>
      <c r="SE18" s="123"/>
      <c r="SF18" s="123"/>
      <c r="SG18" s="123"/>
      <c r="SH18" s="123"/>
      <c r="SI18" s="123"/>
      <c r="SJ18" s="123"/>
      <c r="SK18" s="123"/>
      <c r="SL18" s="123"/>
      <c r="SM18" s="123"/>
      <c r="SN18" s="123"/>
      <c r="SO18" s="123"/>
      <c r="SP18" s="123"/>
      <c r="SQ18" s="123"/>
      <c r="SR18" s="123"/>
      <c r="SS18" s="123"/>
      <c r="ST18" s="123"/>
      <c r="SU18" s="123"/>
      <c r="SV18" s="123"/>
      <c r="SW18" s="123"/>
      <c r="SX18" s="123"/>
      <c r="SY18" s="123"/>
      <c r="SZ18" s="123"/>
      <c r="TA18" s="123"/>
      <c r="TB18" s="123"/>
      <c r="TC18" s="123"/>
      <c r="TD18" s="123"/>
      <c r="TE18" s="123"/>
      <c r="TF18" s="123"/>
      <c r="TG18" s="123"/>
      <c r="TH18" s="123"/>
      <c r="TI18" s="123"/>
      <c r="TJ18" s="123"/>
      <c r="TK18" s="123"/>
      <c r="TL18" s="123"/>
      <c r="TM18" s="123"/>
      <c r="TN18" s="123"/>
      <c r="TO18" s="123"/>
      <c r="TP18" s="123"/>
      <c r="TQ18" s="123"/>
      <c r="TR18" s="123"/>
      <c r="TS18" s="123"/>
      <c r="TT18" s="123"/>
      <c r="TU18" s="123"/>
      <c r="TV18" s="123"/>
      <c r="TW18" s="123"/>
      <c r="TX18" s="123"/>
      <c r="TY18" s="123"/>
      <c r="TZ18" s="123"/>
      <c r="UA18" s="123"/>
      <c r="UB18" s="123"/>
      <c r="UC18" s="123"/>
      <c r="UD18" s="123"/>
      <c r="UE18" s="123"/>
      <c r="UF18" s="123"/>
      <c r="UG18" s="123"/>
      <c r="UH18" s="123"/>
      <c r="UI18" s="123"/>
      <c r="UJ18" s="123"/>
      <c r="UK18" s="123"/>
      <c r="UL18" s="123"/>
      <c r="UM18" s="123"/>
      <c r="UN18" s="123"/>
      <c r="UO18" s="123"/>
      <c r="UP18" s="123"/>
      <c r="UQ18" s="123"/>
      <c r="UR18" s="123"/>
      <c r="US18" s="123"/>
      <c r="UT18" s="123"/>
      <c r="UU18" s="123"/>
      <c r="UV18" s="123"/>
      <c r="UW18" s="123"/>
      <c r="UX18" s="123"/>
      <c r="UY18" s="123"/>
      <c r="UZ18" s="123"/>
      <c r="VA18" s="123"/>
      <c r="VB18" s="123"/>
      <c r="VC18" s="123"/>
      <c r="VD18" s="123"/>
      <c r="VE18" s="123"/>
      <c r="VF18" s="123"/>
      <c r="VG18" s="123"/>
      <c r="VH18" s="123"/>
      <c r="VI18" s="123"/>
      <c r="VJ18" s="123"/>
      <c r="VK18" s="123"/>
      <c r="VL18" s="123"/>
      <c r="VM18" s="123"/>
      <c r="VN18" s="123"/>
      <c r="VO18" s="123"/>
      <c r="VP18" s="123"/>
      <c r="VQ18" s="123"/>
      <c r="VR18" s="123"/>
      <c r="VS18" s="123"/>
      <c r="VT18" s="123"/>
      <c r="VU18" s="123"/>
      <c r="VV18" s="123"/>
      <c r="VW18" s="123"/>
      <c r="VX18" s="123"/>
      <c r="VY18" s="123"/>
      <c r="VZ18" s="123"/>
      <c r="WA18" s="123"/>
      <c r="WB18" s="123"/>
      <c r="WC18" s="123"/>
      <c r="WD18" s="123"/>
      <c r="WE18" s="123"/>
      <c r="WF18" s="123"/>
      <c r="WG18" s="123"/>
      <c r="WH18" s="123"/>
      <c r="WI18" s="123"/>
      <c r="WJ18" s="123"/>
      <c r="WK18" s="123"/>
      <c r="WL18" s="123"/>
      <c r="WM18" s="123"/>
      <c r="WN18" s="123"/>
      <c r="WO18" s="123"/>
      <c r="WP18" s="123"/>
      <c r="WQ18" s="123"/>
      <c r="WR18" s="123"/>
      <c r="WS18" s="123"/>
      <c r="WT18" s="123"/>
      <c r="WU18" s="123"/>
      <c r="WV18" s="123"/>
      <c r="WW18" s="123"/>
      <c r="WX18" s="123"/>
      <c r="WY18" s="123"/>
      <c r="WZ18" s="123"/>
      <c r="XA18" s="123"/>
      <c r="XB18" s="123"/>
      <c r="XC18" s="123"/>
      <c r="XD18" s="123"/>
      <c r="XE18" s="123"/>
      <c r="XF18" s="123"/>
      <c r="XG18" s="123"/>
      <c r="XH18" s="123"/>
      <c r="XI18" s="123"/>
      <c r="XJ18" s="123"/>
      <c r="XK18" s="123"/>
      <c r="XL18" s="123"/>
      <c r="XM18" s="123"/>
      <c r="XN18" s="123"/>
      <c r="XO18" s="123"/>
      <c r="XP18" s="123"/>
      <c r="XQ18" s="123"/>
      <c r="XR18" s="123"/>
      <c r="XS18" s="123"/>
      <c r="XT18" s="123"/>
      <c r="XU18" s="123"/>
      <c r="XV18" s="123"/>
      <c r="XW18" s="123"/>
      <c r="XX18" s="123"/>
      <c r="XY18" s="123"/>
      <c r="XZ18" s="123"/>
      <c r="YA18" s="123"/>
      <c r="YB18" s="123"/>
      <c r="YC18" s="123"/>
      <c r="YD18" s="123"/>
      <c r="YE18" s="123"/>
      <c r="YF18" s="123"/>
      <c r="YG18" s="123"/>
      <c r="YH18" s="123"/>
      <c r="YI18" s="123"/>
      <c r="YJ18" s="123"/>
      <c r="YK18" s="123"/>
      <c r="YL18" s="123"/>
      <c r="YM18" s="123"/>
      <c r="YN18" s="123"/>
      <c r="YO18" s="123"/>
      <c r="YP18" s="123"/>
      <c r="YQ18" s="123"/>
      <c r="YR18" s="123"/>
      <c r="YS18" s="123"/>
      <c r="YT18" s="123"/>
      <c r="YU18" s="123"/>
      <c r="YV18" s="123"/>
      <c r="YW18" s="123"/>
      <c r="YX18" s="123"/>
      <c r="YY18" s="123"/>
      <c r="YZ18" s="123"/>
      <c r="ZA18" s="123"/>
      <c r="ZB18" s="123"/>
      <c r="ZC18" s="123"/>
      <c r="ZD18" s="123"/>
      <c r="ZE18" s="123"/>
      <c r="ZF18" s="123"/>
      <c r="ZG18" s="123"/>
      <c r="ZH18" s="123"/>
      <c r="ZI18" s="123"/>
      <c r="ZJ18" s="123"/>
      <c r="ZK18" s="123"/>
      <c r="ZL18" s="123"/>
      <c r="ZM18" s="123"/>
      <c r="ZN18" s="123"/>
      <c r="ZO18" s="123"/>
      <c r="ZP18" s="123"/>
      <c r="ZQ18" s="123"/>
      <c r="ZR18" s="123"/>
      <c r="ZS18" s="123"/>
      <c r="ZT18" s="123"/>
      <c r="ZU18" s="123"/>
      <c r="ZV18" s="123"/>
      <c r="ZW18" s="123"/>
      <c r="ZX18" s="123"/>
      <c r="ZY18" s="123"/>
      <c r="ZZ18" s="123"/>
      <c r="AAA18" s="123"/>
      <c r="AAB18" s="123"/>
      <c r="AAC18" s="123"/>
      <c r="AAD18" s="123"/>
      <c r="AAE18" s="123"/>
      <c r="AAF18" s="123"/>
      <c r="AAG18" s="123"/>
      <c r="AAH18" s="123"/>
      <c r="AAI18" s="123"/>
      <c r="AAJ18" s="123"/>
      <c r="AAK18" s="123"/>
      <c r="AAL18" s="123"/>
      <c r="AAM18" s="123"/>
      <c r="AAN18" s="123"/>
      <c r="AAO18" s="123"/>
      <c r="AAP18" s="123"/>
      <c r="AAQ18" s="123"/>
      <c r="AAR18" s="123"/>
      <c r="AAS18" s="123"/>
      <c r="AAT18" s="123"/>
      <c r="AAU18" s="123"/>
      <c r="AAV18" s="123"/>
      <c r="AAW18" s="123"/>
      <c r="AAX18" s="123"/>
      <c r="AAY18" s="123"/>
      <c r="AAZ18" s="123"/>
      <c r="ABA18" s="123"/>
      <c r="ABB18" s="123"/>
      <c r="ABC18" s="123"/>
      <c r="ABD18" s="123"/>
      <c r="ABE18" s="123"/>
      <c r="ABF18" s="123"/>
      <c r="ABG18" s="123"/>
      <c r="ABH18" s="123"/>
      <c r="ABI18" s="123"/>
      <c r="ABJ18" s="123"/>
      <c r="ABK18" s="123"/>
      <c r="ABL18" s="123"/>
      <c r="ABM18" s="123"/>
      <c r="ABN18" s="123"/>
      <c r="ABO18" s="123"/>
      <c r="ABP18" s="123"/>
      <c r="ABQ18" s="123"/>
      <c r="ABR18" s="123"/>
      <c r="ABS18" s="123"/>
      <c r="ABT18" s="123"/>
      <c r="ABU18" s="123"/>
      <c r="ABV18" s="123"/>
      <c r="ABW18" s="123"/>
      <c r="ABX18" s="123"/>
      <c r="ABY18" s="123"/>
      <c r="ABZ18" s="123"/>
      <c r="ACA18" s="123"/>
      <c r="ACB18" s="123"/>
      <c r="ACC18" s="123"/>
      <c r="ACD18" s="123"/>
      <c r="ACE18" s="123"/>
      <c r="ACF18" s="123"/>
      <c r="ACG18" s="123"/>
      <c r="ACH18" s="123"/>
      <c r="ACI18" s="123"/>
      <c r="ACJ18" s="123"/>
      <c r="ACK18" s="123"/>
      <c r="ACL18" s="123"/>
      <c r="ACM18" s="123"/>
      <c r="ACN18" s="123"/>
      <c r="ACO18" s="123"/>
      <c r="ACP18" s="123"/>
      <c r="ACQ18" s="123"/>
      <c r="ACR18" s="123"/>
      <c r="ACS18" s="123"/>
      <c r="ACT18" s="123"/>
      <c r="ACU18" s="123"/>
      <c r="ACV18" s="123"/>
      <c r="ACW18" s="123"/>
      <c r="ACX18" s="123"/>
      <c r="ACY18" s="123"/>
      <c r="ACZ18" s="123"/>
      <c r="ADA18" s="123"/>
      <c r="ADB18" s="123"/>
      <c r="ADC18" s="123"/>
      <c r="ADD18" s="123"/>
      <c r="ADE18" s="123"/>
      <c r="ADF18" s="123"/>
      <c r="ADG18" s="123"/>
      <c r="ADH18" s="123"/>
      <c r="ADI18" s="123"/>
      <c r="ADJ18" s="123"/>
      <c r="ADK18" s="123"/>
      <c r="ADL18" s="123"/>
      <c r="ADM18" s="123"/>
      <c r="ADN18" s="123"/>
      <c r="ADO18" s="123"/>
      <c r="ADP18" s="123"/>
      <c r="ADQ18" s="123"/>
      <c r="ADR18" s="123"/>
      <c r="ADS18" s="123"/>
      <c r="ADT18" s="123"/>
      <c r="ADU18" s="123"/>
      <c r="ADV18" s="123"/>
      <c r="ADW18" s="123"/>
      <c r="ADX18" s="123"/>
      <c r="ADY18" s="123"/>
      <c r="ADZ18" s="123"/>
      <c r="AEA18" s="123"/>
      <c r="AEB18" s="123"/>
      <c r="AEC18" s="123"/>
      <c r="AED18" s="123"/>
      <c r="AEE18" s="123"/>
      <c r="AEF18" s="123"/>
      <c r="AEG18" s="123"/>
      <c r="AEH18" s="123"/>
      <c r="AEI18" s="123"/>
      <c r="AEJ18" s="123"/>
      <c r="AEK18" s="123"/>
      <c r="AEL18" s="123"/>
      <c r="AEM18" s="123"/>
      <c r="AEN18" s="123"/>
      <c r="AEO18" s="123"/>
      <c r="AEP18" s="123"/>
      <c r="AEQ18" s="123"/>
      <c r="AER18" s="123"/>
      <c r="AES18" s="123"/>
      <c r="AET18" s="123"/>
      <c r="AEU18" s="123"/>
      <c r="AEV18" s="123"/>
      <c r="AEW18" s="123"/>
      <c r="AEX18" s="123"/>
      <c r="AEY18" s="123"/>
      <c r="AEZ18" s="123"/>
      <c r="AFA18" s="123"/>
      <c r="AFB18" s="123"/>
      <c r="AFC18" s="123"/>
      <c r="AFD18" s="123"/>
      <c r="AFE18" s="123"/>
      <c r="AFF18" s="123"/>
      <c r="AFG18" s="123"/>
      <c r="AFH18" s="123"/>
      <c r="AFI18" s="123"/>
      <c r="AFJ18" s="123"/>
      <c r="AFK18" s="123"/>
      <c r="AFL18" s="123"/>
      <c r="AFM18" s="123"/>
      <c r="AFN18" s="123"/>
      <c r="AFO18" s="123"/>
      <c r="AFP18" s="123"/>
      <c r="AFQ18" s="123"/>
      <c r="AFR18" s="123"/>
      <c r="AFS18" s="123"/>
      <c r="AFT18" s="123"/>
      <c r="AFU18" s="123"/>
      <c r="AFV18" s="123"/>
      <c r="AFW18" s="123"/>
      <c r="AFX18" s="123"/>
      <c r="AFY18" s="123"/>
      <c r="AFZ18" s="123"/>
      <c r="AGA18" s="123"/>
      <c r="AGB18" s="123"/>
      <c r="AGC18" s="123"/>
      <c r="AGD18" s="123"/>
      <c r="AGE18" s="123"/>
      <c r="AGF18" s="123"/>
      <c r="AGG18" s="123"/>
      <c r="AGH18" s="123"/>
      <c r="AGI18" s="123"/>
      <c r="AGJ18" s="123"/>
      <c r="AGK18" s="123"/>
      <c r="AGL18" s="123"/>
      <c r="AGM18" s="123"/>
      <c r="AGN18" s="123"/>
      <c r="AGO18" s="123"/>
      <c r="AGP18" s="123"/>
      <c r="AGQ18" s="123"/>
      <c r="AGR18" s="123"/>
      <c r="AGS18" s="123"/>
      <c r="AGT18" s="123"/>
      <c r="AGU18" s="123"/>
      <c r="AGV18" s="123"/>
      <c r="AGW18" s="123"/>
      <c r="AGX18" s="123"/>
      <c r="AGY18" s="123"/>
      <c r="AGZ18" s="123"/>
      <c r="AHA18" s="123"/>
      <c r="AHB18" s="123"/>
      <c r="AHC18" s="123"/>
      <c r="AHD18" s="123"/>
      <c r="AHE18" s="123"/>
      <c r="AHF18" s="123"/>
      <c r="AHG18" s="123"/>
      <c r="AHH18" s="123"/>
      <c r="AHI18" s="123"/>
      <c r="AHJ18" s="123"/>
      <c r="AHK18" s="123"/>
      <c r="AHL18" s="123"/>
      <c r="AHM18" s="123"/>
      <c r="AHN18" s="123"/>
      <c r="AHO18" s="123"/>
      <c r="AHP18" s="123"/>
      <c r="AHQ18" s="123"/>
      <c r="AHR18" s="123"/>
      <c r="AHS18" s="123"/>
      <c r="AHT18" s="123"/>
      <c r="AHU18" s="123"/>
      <c r="AHV18" s="123"/>
      <c r="AHW18" s="123"/>
      <c r="AHX18" s="123"/>
      <c r="AHY18" s="123"/>
      <c r="AHZ18" s="123"/>
      <c r="AIA18" s="123"/>
      <c r="AIB18" s="123"/>
      <c r="AIC18" s="123"/>
      <c r="AID18" s="123"/>
      <c r="AIE18" s="123"/>
      <c r="AIF18" s="123"/>
      <c r="AIG18" s="123"/>
      <c r="AIH18" s="123"/>
      <c r="AII18" s="123"/>
      <c r="AIJ18" s="123"/>
      <c r="AIK18" s="123"/>
      <c r="AIL18" s="123"/>
      <c r="AIM18" s="123"/>
      <c r="AIN18" s="123"/>
      <c r="AIO18" s="123"/>
      <c r="AIP18" s="123"/>
      <c r="AIQ18" s="123"/>
      <c r="AIR18" s="123"/>
      <c r="AIS18" s="123"/>
      <c r="AIT18" s="123"/>
      <c r="AIU18" s="123"/>
      <c r="AIV18" s="123"/>
      <c r="AIW18" s="123"/>
      <c r="AIX18" s="123"/>
      <c r="AIY18" s="123"/>
      <c r="AIZ18" s="123"/>
      <c r="AJA18" s="123"/>
      <c r="AJB18" s="123"/>
      <c r="AJC18" s="123"/>
      <c r="AJD18" s="123"/>
      <c r="AJE18" s="123"/>
      <c r="AJF18" s="123"/>
      <c r="AJG18" s="123"/>
      <c r="AJH18" s="123"/>
      <c r="AJI18" s="123"/>
      <c r="AJJ18" s="123"/>
      <c r="AJK18" s="123"/>
      <c r="AJL18" s="123"/>
      <c r="AJM18" s="123"/>
      <c r="AJN18" s="123"/>
      <c r="AJO18" s="123"/>
      <c r="AJP18" s="123"/>
      <c r="AJQ18" s="123"/>
      <c r="AJR18" s="123"/>
      <c r="AJS18" s="123"/>
      <c r="AJT18" s="123"/>
      <c r="AJU18" s="123"/>
      <c r="AJV18" s="123"/>
      <c r="AJW18" s="123"/>
      <c r="AJX18" s="123"/>
      <c r="AJY18" s="123"/>
      <c r="AJZ18" s="123"/>
      <c r="AKA18" s="123"/>
      <c r="AKB18" s="123"/>
      <c r="AKC18" s="123"/>
      <c r="AKD18" s="123"/>
      <c r="AKE18" s="123"/>
      <c r="AKF18" s="123"/>
      <c r="AKG18" s="123"/>
      <c r="AKH18" s="123"/>
      <c r="AKI18" s="123"/>
      <c r="AKJ18" s="123"/>
      <c r="AKK18" s="123"/>
      <c r="AKL18" s="123"/>
      <c r="AKM18" s="123"/>
      <c r="AKN18" s="123"/>
      <c r="AKO18" s="123"/>
      <c r="AKP18" s="123"/>
      <c r="AKQ18" s="123"/>
      <c r="AKR18" s="123"/>
      <c r="AKS18" s="123"/>
      <c r="AKT18" s="123"/>
      <c r="AKU18" s="123"/>
      <c r="AKV18" s="123"/>
      <c r="AKW18" s="123"/>
      <c r="AKX18" s="123"/>
      <c r="AKY18" s="123"/>
      <c r="AKZ18" s="123"/>
      <c r="ALA18" s="123"/>
      <c r="ALB18" s="123"/>
      <c r="ALC18" s="123"/>
      <c r="ALD18" s="123"/>
      <c r="ALE18" s="123"/>
      <c r="ALF18" s="123"/>
      <c r="ALG18" s="123"/>
      <c r="ALH18" s="123"/>
      <c r="ALI18" s="123"/>
      <c r="ALJ18" s="123"/>
      <c r="ALK18" s="123"/>
      <c r="ALL18" s="123"/>
      <c r="ALM18" s="123"/>
      <c r="ALN18" s="123"/>
      <c r="ALO18" s="123"/>
      <c r="ALP18" s="123"/>
      <c r="ALQ18" s="123"/>
      <c r="ALR18" s="123"/>
      <c r="ALS18" s="123"/>
      <c r="ALT18" s="123"/>
      <c r="ALU18" s="123"/>
      <c r="ALV18" s="123"/>
      <c r="ALW18" s="123"/>
      <c r="ALX18" s="123"/>
      <c r="ALY18" s="123"/>
      <c r="ALZ18" s="123"/>
      <c r="AMA18" s="123"/>
      <c r="AMB18" s="123"/>
      <c r="AMC18" s="123"/>
      <c r="AMD18" s="123"/>
      <c r="AME18" s="123"/>
      <c r="AMF18" s="123"/>
      <c r="AMG18" s="123"/>
      <c r="AMH18" s="123"/>
      <c r="AMI18" s="123"/>
      <c r="AMJ18" s="123"/>
      <c r="AMK18" s="123"/>
      <c r="AML18" s="123"/>
      <c r="AMM18" s="123"/>
      <c r="AMN18" s="123"/>
      <c r="AMO18" s="123"/>
      <c r="AMP18" s="123"/>
      <c r="AMQ18" s="123"/>
      <c r="AMR18" s="123"/>
      <c r="AMS18" s="123"/>
      <c r="AMT18" s="123"/>
      <c r="AMU18" s="123"/>
      <c r="AMV18" s="123"/>
      <c r="AMW18" s="123"/>
      <c r="AMX18" s="123"/>
      <c r="AMY18" s="123"/>
      <c r="AMZ18" s="123"/>
      <c r="ANA18" s="123"/>
      <c r="ANB18" s="123"/>
      <c r="ANC18" s="123"/>
      <c r="AND18" s="123"/>
      <c r="ANE18" s="123"/>
      <c r="ANF18" s="123"/>
      <c r="ANG18" s="123"/>
      <c r="ANH18" s="123"/>
      <c r="ANI18" s="123"/>
      <c r="ANJ18" s="123"/>
      <c r="ANK18" s="123"/>
      <c r="ANL18" s="123"/>
      <c r="ANM18" s="123"/>
      <c r="ANN18" s="123"/>
      <c r="ANO18" s="123"/>
      <c r="ANP18" s="123"/>
      <c r="ANQ18" s="123"/>
      <c r="ANR18" s="123"/>
      <c r="ANS18" s="123"/>
      <c r="ANT18" s="123"/>
      <c r="ANU18" s="123"/>
      <c r="ANV18" s="123"/>
      <c r="ANW18" s="123"/>
      <c r="ANX18" s="123"/>
      <c r="ANY18" s="123"/>
      <c r="ANZ18" s="123"/>
      <c r="AOA18" s="123"/>
      <c r="AOB18" s="123"/>
      <c r="AOC18" s="123"/>
      <c r="AOD18" s="123"/>
      <c r="AOE18" s="123"/>
      <c r="AOF18" s="123"/>
      <c r="AOG18" s="123"/>
      <c r="AOH18" s="123"/>
      <c r="AOI18" s="123"/>
      <c r="AOJ18" s="123"/>
      <c r="AOK18" s="123"/>
      <c r="AOL18" s="123"/>
      <c r="AOM18" s="123"/>
      <c r="AON18" s="123"/>
      <c r="AOO18" s="123"/>
      <c r="AOP18" s="123"/>
      <c r="AOQ18" s="123"/>
      <c r="AOR18" s="123"/>
      <c r="AOS18" s="123"/>
      <c r="AOT18" s="123"/>
      <c r="AOU18" s="123"/>
      <c r="AOV18" s="123"/>
      <c r="AOW18" s="123"/>
      <c r="AOX18" s="123"/>
      <c r="AOY18" s="123"/>
      <c r="AOZ18" s="123"/>
      <c r="APA18" s="123"/>
      <c r="APB18" s="123"/>
      <c r="APC18" s="123"/>
      <c r="APD18" s="123"/>
      <c r="APE18" s="123"/>
      <c r="APF18" s="123"/>
      <c r="APG18" s="123"/>
      <c r="APH18" s="123"/>
      <c r="API18" s="123"/>
      <c r="APJ18" s="123"/>
      <c r="APK18" s="123"/>
      <c r="APL18" s="123"/>
      <c r="APM18" s="123"/>
      <c r="APN18" s="123"/>
      <c r="APO18" s="123"/>
      <c r="APP18" s="123"/>
      <c r="APQ18" s="123"/>
      <c r="APR18" s="123"/>
      <c r="APS18" s="123"/>
      <c r="APT18" s="123"/>
      <c r="APU18" s="123"/>
      <c r="APV18" s="123"/>
      <c r="APW18" s="123"/>
      <c r="APX18" s="123"/>
      <c r="APY18" s="123"/>
      <c r="APZ18" s="123"/>
      <c r="AQA18" s="123"/>
      <c r="AQB18" s="123"/>
      <c r="AQC18" s="123"/>
      <c r="AQD18" s="123"/>
      <c r="AQE18" s="123"/>
      <c r="AQF18" s="123"/>
      <c r="AQG18" s="123"/>
      <c r="AQH18" s="123"/>
      <c r="AQI18" s="123"/>
      <c r="AQJ18" s="123"/>
      <c r="AQK18" s="123"/>
      <c r="AQL18" s="123"/>
      <c r="AQM18" s="123"/>
      <c r="AQN18" s="123"/>
      <c r="AQO18" s="123"/>
      <c r="AQP18" s="123"/>
      <c r="AQQ18" s="123"/>
      <c r="AQR18" s="123"/>
      <c r="AQS18" s="123"/>
      <c r="AQT18" s="123"/>
      <c r="AQU18" s="123"/>
      <c r="AQV18" s="123"/>
      <c r="AQW18" s="123"/>
      <c r="AQX18" s="123"/>
      <c r="AQY18" s="123"/>
      <c r="AQZ18" s="123"/>
      <c r="ARA18" s="123"/>
      <c r="ARB18" s="123"/>
      <c r="ARC18" s="123"/>
      <c r="ARD18" s="123"/>
      <c r="ARE18" s="123"/>
      <c r="ARF18" s="123"/>
      <c r="ARG18" s="123"/>
      <c r="ARH18" s="123"/>
      <c r="ARI18" s="123"/>
      <c r="ARJ18" s="123"/>
      <c r="ARK18" s="123"/>
      <c r="ARL18" s="123"/>
      <c r="ARM18" s="123"/>
      <c r="ARN18" s="123"/>
      <c r="ARO18" s="123"/>
      <c r="ARP18" s="123"/>
      <c r="ARQ18" s="123"/>
      <c r="ARR18" s="123"/>
      <c r="ARS18" s="123"/>
      <c r="ART18" s="123"/>
      <c r="ARU18" s="123"/>
      <c r="ARV18" s="123"/>
      <c r="ARW18" s="123"/>
      <c r="ARX18" s="123"/>
      <c r="ARY18" s="123"/>
      <c r="ARZ18" s="123"/>
      <c r="ASA18" s="123"/>
      <c r="ASB18" s="123"/>
      <c r="ASC18" s="123"/>
      <c r="ASD18" s="123"/>
      <c r="ASE18" s="123"/>
      <c r="ASF18" s="123"/>
      <c r="ASG18" s="123"/>
      <c r="ASH18" s="123"/>
      <c r="ASI18" s="123"/>
      <c r="ASJ18" s="123"/>
      <c r="ASK18" s="123"/>
      <c r="ASL18" s="123"/>
      <c r="ASM18" s="123"/>
      <c r="ASN18" s="123"/>
      <c r="ASO18" s="123"/>
      <c r="ASP18" s="123"/>
      <c r="ASQ18" s="123"/>
      <c r="ASR18" s="123"/>
      <c r="ASS18" s="123"/>
      <c r="AST18" s="123"/>
      <c r="ASU18" s="123"/>
      <c r="ASV18" s="123"/>
      <c r="ASW18" s="123"/>
      <c r="ASX18" s="123"/>
      <c r="ASY18" s="123"/>
      <c r="ASZ18" s="123"/>
      <c r="ATA18" s="123"/>
      <c r="ATB18" s="123"/>
      <c r="ATC18" s="123"/>
      <c r="ATD18" s="123"/>
      <c r="ATE18" s="123"/>
      <c r="ATF18" s="123"/>
      <c r="ATG18" s="123"/>
      <c r="ATH18" s="123"/>
      <c r="ATI18" s="123"/>
      <c r="ATJ18" s="123"/>
      <c r="ATK18" s="123"/>
      <c r="ATL18" s="123"/>
      <c r="ATM18" s="123"/>
      <c r="ATN18" s="123"/>
      <c r="ATO18" s="123"/>
      <c r="ATP18" s="123"/>
      <c r="ATQ18" s="123"/>
      <c r="ATR18" s="123"/>
      <c r="ATS18" s="123"/>
      <c r="ATT18" s="123"/>
      <c r="ATU18" s="123"/>
      <c r="ATV18" s="123"/>
      <c r="ATW18" s="123"/>
      <c r="ATX18" s="123"/>
      <c r="ATY18" s="123"/>
      <c r="ATZ18" s="123"/>
      <c r="AUA18" s="123"/>
      <c r="AUB18" s="123"/>
      <c r="AUC18" s="123"/>
      <c r="AUD18" s="123"/>
      <c r="AUE18" s="123"/>
      <c r="AUF18" s="123"/>
      <c r="AUG18" s="123"/>
      <c r="AUH18" s="123"/>
      <c r="AUI18" s="123"/>
      <c r="AUJ18" s="123"/>
      <c r="AUK18" s="123"/>
      <c r="AUL18" s="123"/>
      <c r="AUM18" s="123"/>
      <c r="AUN18" s="123"/>
      <c r="AUO18" s="123"/>
      <c r="AUP18" s="123"/>
      <c r="AUQ18" s="123"/>
      <c r="AUR18" s="123"/>
      <c r="AUS18" s="123"/>
      <c r="AUT18" s="123"/>
      <c r="AUU18" s="123"/>
      <c r="AUV18" s="123"/>
      <c r="AUW18" s="123"/>
      <c r="AUX18" s="123"/>
      <c r="AUY18" s="123"/>
      <c r="AUZ18" s="123"/>
      <c r="AVA18" s="123"/>
      <c r="AVB18" s="123"/>
      <c r="AVC18" s="123"/>
      <c r="AVD18" s="123"/>
      <c r="AVE18" s="123"/>
      <c r="AVF18" s="123"/>
      <c r="AVG18" s="123"/>
      <c r="AVH18" s="123"/>
      <c r="AVI18" s="123"/>
      <c r="AVJ18" s="123"/>
      <c r="AVK18" s="123"/>
      <c r="AVL18" s="123"/>
      <c r="AVM18" s="123"/>
      <c r="AVN18" s="123"/>
      <c r="AVO18" s="123"/>
      <c r="AVP18" s="123"/>
      <c r="AVQ18" s="123"/>
      <c r="AVR18" s="123"/>
      <c r="AVS18" s="123"/>
      <c r="AVT18" s="123"/>
      <c r="AVU18" s="123"/>
      <c r="AVV18" s="123"/>
      <c r="AVW18" s="123"/>
      <c r="AVX18" s="123"/>
      <c r="AVY18" s="123"/>
      <c r="AVZ18" s="123"/>
      <c r="AWA18" s="123"/>
      <c r="AWB18" s="123"/>
      <c r="AWC18" s="123"/>
      <c r="AWD18" s="123"/>
      <c r="AWE18" s="123"/>
      <c r="AWF18" s="123"/>
      <c r="AWG18" s="123"/>
      <c r="AWH18" s="123"/>
      <c r="AWI18" s="123"/>
      <c r="AWJ18" s="123"/>
      <c r="AWK18" s="123"/>
      <c r="AWL18" s="123"/>
      <c r="AWM18" s="123"/>
      <c r="AWN18" s="123"/>
      <c r="AWO18" s="123"/>
      <c r="AWP18" s="123"/>
      <c r="AWQ18" s="123"/>
      <c r="AWR18" s="123"/>
      <c r="AWS18" s="123"/>
      <c r="AWT18" s="123"/>
      <c r="AWU18" s="123"/>
      <c r="AWV18" s="123"/>
      <c r="AWW18" s="123"/>
      <c r="AWX18" s="123"/>
      <c r="AWY18" s="123"/>
      <c r="AWZ18" s="123"/>
      <c r="AXA18" s="123"/>
      <c r="AXB18" s="123"/>
      <c r="AXC18" s="123"/>
      <c r="AXD18" s="123"/>
      <c r="AXE18" s="123"/>
      <c r="AXF18" s="123"/>
      <c r="AXG18" s="123"/>
      <c r="AXH18" s="123"/>
      <c r="AXI18" s="123"/>
      <c r="AXJ18" s="123"/>
      <c r="AXK18" s="123"/>
      <c r="AXL18" s="123"/>
      <c r="AXM18" s="123"/>
      <c r="AXN18" s="123"/>
      <c r="AXO18" s="123"/>
      <c r="AXP18" s="123"/>
      <c r="AXQ18" s="123"/>
      <c r="AXR18" s="123"/>
      <c r="AXS18" s="123"/>
      <c r="AXT18" s="123"/>
      <c r="AXU18" s="123"/>
      <c r="AXV18" s="123"/>
      <c r="AXW18" s="123"/>
      <c r="AXX18" s="123"/>
      <c r="AXY18" s="123"/>
      <c r="AXZ18" s="123"/>
      <c r="AYA18" s="123"/>
      <c r="AYB18" s="123"/>
      <c r="AYC18" s="123"/>
      <c r="AYD18" s="123"/>
      <c r="AYE18" s="123"/>
      <c r="AYF18" s="123"/>
      <c r="AYG18" s="123"/>
      <c r="AYH18" s="123"/>
      <c r="AYI18" s="123"/>
      <c r="AYJ18" s="123"/>
      <c r="AYK18" s="123"/>
      <c r="AYL18" s="123"/>
      <c r="AYM18" s="123"/>
      <c r="AYN18" s="123"/>
      <c r="AYO18" s="123"/>
      <c r="AYP18" s="123"/>
      <c r="AYQ18" s="123"/>
      <c r="AYR18" s="123"/>
      <c r="AYS18" s="123"/>
      <c r="AYT18" s="123"/>
      <c r="AYU18" s="123"/>
      <c r="AYV18" s="123"/>
      <c r="AYW18" s="123"/>
      <c r="AYX18" s="123"/>
      <c r="AYY18" s="123"/>
      <c r="AYZ18" s="123"/>
      <c r="AZA18" s="123"/>
      <c r="AZB18" s="123"/>
      <c r="AZC18" s="123"/>
      <c r="AZD18" s="123"/>
      <c r="AZE18" s="123"/>
      <c r="AZF18" s="123"/>
      <c r="AZG18" s="123"/>
      <c r="AZH18" s="123"/>
      <c r="AZI18" s="123"/>
      <c r="AZJ18" s="123"/>
      <c r="AZK18" s="123"/>
      <c r="AZL18" s="123"/>
      <c r="AZM18" s="123"/>
      <c r="AZN18" s="123"/>
      <c r="AZO18" s="123"/>
      <c r="AZP18" s="123"/>
      <c r="AZQ18" s="123"/>
      <c r="AZR18" s="123"/>
      <c r="AZS18" s="123"/>
      <c r="AZT18" s="123"/>
      <c r="AZU18" s="123"/>
      <c r="AZV18" s="123"/>
      <c r="AZW18" s="123"/>
      <c r="AZX18" s="123"/>
      <c r="AZY18" s="123"/>
      <c r="AZZ18" s="123"/>
      <c r="BAA18" s="123"/>
      <c r="BAB18" s="123"/>
      <c r="BAC18" s="123"/>
      <c r="BAD18" s="123"/>
      <c r="BAE18" s="123"/>
      <c r="BAF18" s="123"/>
      <c r="BAG18" s="123"/>
      <c r="BAH18" s="123"/>
      <c r="BAI18" s="123"/>
      <c r="BAJ18" s="123"/>
      <c r="BAK18" s="123"/>
      <c r="BAL18" s="123"/>
      <c r="BAM18" s="123"/>
      <c r="BAN18" s="123"/>
      <c r="BAO18" s="123"/>
      <c r="BAP18" s="123"/>
      <c r="BAQ18" s="123"/>
      <c r="BAR18" s="123"/>
      <c r="BAS18" s="123"/>
      <c r="BAT18" s="123"/>
      <c r="BAU18" s="123"/>
      <c r="BAV18" s="123"/>
      <c r="BAW18" s="123"/>
      <c r="BAX18" s="123"/>
      <c r="BAY18" s="123"/>
      <c r="BAZ18" s="123"/>
      <c r="BBA18" s="123"/>
      <c r="BBB18" s="123"/>
      <c r="BBC18" s="123"/>
      <c r="BBD18" s="123"/>
      <c r="BBE18" s="123"/>
      <c r="BBF18" s="123"/>
      <c r="BBG18" s="123"/>
      <c r="BBH18" s="123"/>
      <c r="BBI18" s="123"/>
      <c r="BBJ18" s="123"/>
      <c r="BBK18" s="123"/>
      <c r="BBL18" s="123"/>
      <c r="BBM18" s="123"/>
      <c r="BBN18" s="123"/>
      <c r="BBO18" s="123"/>
      <c r="BBP18" s="123"/>
      <c r="BBQ18" s="123"/>
      <c r="BBR18" s="123"/>
      <c r="BBS18" s="123"/>
      <c r="BBT18" s="123"/>
      <c r="BBU18" s="123"/>
      <c r="BBV18" s="123"/>
      <c r="BBW18" s="123"/>
      <c r="BBX18" s="123"/>
      <c r="BBY18" s="123"/>
      <c r="BBZ18" s="123"/>
      <c r="BCA18" s="123"/>
      <c r="BCB18" s="123"/>
      <c r="BCC18" s="123"/>
      <c r="BCD18" s="123"/>
      <c r="BCE18" s="123"/>
      <c r="BCF18" s="123"/>
      <c r="BCG18" s="123"/>
      <c r="BCH18" s="123"/>
      <c r="BCI18" s="123"/>
      <c r="BCJ18" s="123"/>
      <c r="BCK18" s="123"/>
      <c r="BCL18" s="123"/>
      <c r="BCM18" s="123"/>
      <c r="BCN18" s="123"/>
      <c r="BCO18" s="123"/>
      <c r="BCP18" s="123"/>
      <c r="BCQ18" s="123"/>
      <c r="BCR18" s="123"/>
      <c r="BCS18" s="123"/>
      <c r="BCT18" s="123"/>
      <c r="BCU18" s="123"/>
      <c r="BCV18" s="123"/>
      <c r="BCW18" s="123"/>
      <c r="BCX18" s="123"/>
      <c r="BCY18" s="123"/>
      <c r="BCZ18" s="123"/>
      <c r="BDA18" s="123"/>
      <c r="BDB18" s="123"/>
      <c r="BDC18" s="123"/>
      <c r="BDD18" s="123"/>
      <c r="BDE18" s="123"/>
      <c r="BDF18" s="123"/>
      <c r="BDG18" s="123"/>
      <c r="BDH18" s="123"/>
      <c r="BDI18" s="123"/>
      <c r="BDJ18" s="123"/>
      <c r="BDK18" s="123"/>
      <c r="BDL18" s="123"/>
      <c r="BDM18" s="123"/>
      <c r="BDN18" s="123"/>
      <c r="BDO18" s="123"/>
      <c r="BDP18" s="123"/>
      <c r="BDQ18" s="123"/>
      <c r="BDR18" s="123"/>
      <c r="BDS18" s="123"/>
      <c r="BDT18" s="123"/>
      <c r="BDU18" s="123"/>
      <c r="BDV18" s="123"/>
      <c r="BDW18" s="123"/>
      <c r="BDX18" s="123"/>
      <c r="BDY18" s="123"/>
      <c r="BDZ18" s="123"/>
      <c r="BEA18" s="123"/>
      <c r="BEB18" s="123"/>
      <c r="BEC18" s="123"/>
      <c r="BED18" s="123"/>
      <c r="BEE18" s="123"/>
      <c r="BEF18" s="123"/>
      <c r="BEG18" s="123"/>
      <c r="BEH18" s="123"/>
      <c r="BEI18" s="123"/>
      <c r="BEJ18" s="123"/>
      <c r="BEK18" s="123"/>
      <c r="BEL18" s="123"/>
      <c r="BEM18" s="123"/>
      <c r="BEN18" s="123"/>
      <c r="BEO18" s="123"/>
      <c r="BEP18" s="123"/>
      <c r="BEQ18" s="123"/>
      <c r="BER18" s="123"/>
      <c r="BES18" s="123"/>
      <c r="BET18" s="123"/>
      <c r="BEU18" s="123"/>
      <c r="BEV18" s="123"/>
      <c r="BEW18" s="123"/>
      <c r="BEX18" s="123"/>
      <c r="BEY18" s="123"/>
      <c r="BEZ18" s="123"/>
      <c r="BFA18" s="123"/>
      <c r="BFB18" s="123"/>
      <c r="BFC18" s="123"/>
      <c r="BFD18" s="123"/>
      <c r="BFE18" s="123"/>
      <c r="BFF18" s="123"/>
      <c r="BFG18" s="123"/>
      <c r="BFH18" s="123"/>
      <c r="BFI18" s="123"/>
      <c r="BFJ18" s="123"/>
      <c r="BFK18" s="123"/>
      <c r="BFL18" s="123"/>
      <c r="BFM18" s="123"/>
      <c r="BFN18" s="123"/>
      <c r="BFO18" s="123"/>
      <c r="BFP18" s="123"/>
      <c r="BFQ18" s="123"/>
      <c r="BFR18" s="123"/>
      <c r="BFS18" s="123"/>
      <c r="BFT18" s="123"/>
      <c r="BFU18" s="123"/>
      <c r="BFV18" s="123"/>
      <c r="BFW18" s="123"/>
      <c r="BFX18" s="123"/>
      <c r="BFY18" s="123"/>
      <c r="BFZ18" s="123"/>
      <c r="BGA18" s="123"/>
      <c r="BGB18" s="123"/>
      <c r="BGC18" s="123"/>
      <c r="BGD18" s="123"/>
      <c r="BGE18" s="123"/>
      <c r="BGF18" s="123"/>
      <c r="BGG18" s="123"/>
      <c r="BGH18" s="123"/>
      <c r="BGI18" s="123"/>
      <c r="BGJ18" s="123"/>
      <c r="BGK18" s="123"/>
      <c r="BGL18" s="123"/>
      <c r="BGM18" s="123"/>
      <c r="BGN18" s="123"/>
      <c r="BGO18" s="123"/>
      <c r="BGP18" s="123"/>
      <c r="BGQ18" s="123"/>
      <c r="BGR18" s="123"/>
      <c r="BGS18" s="123"/>
      <c r="BGT18" s="123"/>
      <c r="BGU18" s="123"/>
      <c r="BGV18" s="123"/>
      <c r="BGW18" s="123"/>
      <c r="BGX18" s="123"/>
      <c r="BGY18" s="123"/>
      <c r="BGZ18" s="123"/>
      <c r="BHA18" s="123"/>
      <c r="BHB18" s="123"/>
      <c r="BHC18" s="123"/>
      <c r="BHD18" s="123"/>
      <c r="BHE18" s="123"/>
      <c r="BHF18" s="123"/>
      <c r="BHG18" s="123"/>
      <c r="BHH18" s="123"/>
      <c r="BHI18" s="123"/>
      <c r="BHJ18" s="123"/>
      <c r="BHK18" s="123"/>
      <c r="BHL18" s="123"/>
      <c r="BHM18" s="123"/>
      <c r="BHN18" s="123"/>
      <c r="BHO18" s="123"/>
      <c r="BHP18" s="123"/>
      <c r="BHQ18" s="123"/>
      <c r="BHR18" s="123"/>
      <c r="BHS18" s="123"/>
      <c r="BHT18" s="123"/>
      <c r="BHU18" s="123"/>
      <c r="BHV18" s="123"/>
      <c r="BHW18" s="123"/>
      <c r="BHX18" s="123"/>
      <c r="BHY18" s="123"/>
      <c r="BHZ18" s="123"/>
      <c r="BIA18" s="123"/>
      <c r="BIB18" s="123"/>
      <c r="BIC18" s="123"/>
      <c r="BID18" s="123"/>
      <c r="BIE18" s="123"/>
      <c r="BIF18" s="123"/>
      <c r="BIG18" s="123"/>
      <c r="BIH18" s="123"/>
      <c r="BII18" s="123"/>
      <c r="BIJ18" s="123"/>
      <c r="BIK18" s="123"/>
      <c r="BIL18" s="123"/>
      <c r="BIM18" s="123"/>
      <c r="BIN18" s="123"/>
      <c r="BIO18" s="123"/>
      <c r="BIP18" s="123"/>
      <c r="BIQ18" s="123"/>
      <c r="BIR18" s="123"/>
      <c r="BIS18" s="123"/>
      <c r="BIT18" s="123"/>
      <c r="BIU18" s="123"/>
      <c r="BIV18" s="123"/>
      <c r="BIW18" s="123"/>
      <c r="BIX18" s="123"/>
      <c r="BIY18" s="123"/>
      <c r="BIZ18" s="123"/>
      <c r="BJA18" s="123"/>
      <c r="BJB18" s="123"/>
      <c r="BJC18" s="123"/>
      <c r="BJD18" s="123"/>
      <c r="BJE18" s="123"/>
      <c r="BJF18" s="123"/>
      <c r="BJG18" s="123"/>
      <c r="BJH18" s="123"/>
      <c r="BJI18" s="123"/>
      <c r="BJJ18" s="123"/>
      <c r="BJK18" s="123"/>
      <c r="BJL18" s="123"/>
      <c r="BJM18" s="123"/>
      <c r="BJN18" s="123"/>
      <c r="BJO18" s="123"/>
      <c r="BJP18" s="123"/>
      <c r="BJQ18" s="123"/>
      <c r="BJR18" s="123"/>
      <c r="BJS18" s="123"/>
      <c r="BJT18" s="123"/>
      <c r="BJU18" s="123"/>
      <c r="BJV18" s="123"/>
      <c r="BJW18" s="123"/>
      <c r="BJX18" s="123"/>
      <c r="BJY18" s="123"/>
      <c r="BJZ18" s="123"/>
      <c r="BKA18" s="123"/>
      <c r="BKB18" s="123"/>
      <c r="BKC18" s="123"/>
      <c r="BKD18" s="123"/>
      <c r="BKE18" s="123"/>
      <c r="BKF18" s="123"/>
      <c r="BKG18" s="123"/>
      <c r="BKH18" s="123"/>
      <c r="BKI18" s="123"/>
      <c r="BKJ18" s="123"/>
      <c r="BKK18" s="123"/>
      <c r="BKL18" s="123"/>
      <c r="BKM18" s="123"/>
      <c r="BKN18" s="123"/>
      <c r="BKO18" s="123"/>
      <c r="BKP18" s="123"/>
      <c r="BKQ18" s="123"/>
      <c r="BKR18" s="123"/>
      <c r="BKS18" s="123"/>
      <c r="BKT18" s="123"/>
      <c r="BKU18" s="123"/>
      <c r="BKV18" s="123"/>
      <c r="BKW18" s="123"/>
      <c r="BKX18" s="123"/>
      <c r="BKY18" s="123"/>
      <c r="BKZ18" s="123"/>
      <c r="BLA18" s="123"/>
      <c r="BLB18" s="123"/>
      <c r="BLC18" s="123"/>
      <c r="BLD18" s="123"/>
      <c r="BLE18" s="123"/>
      <c r="BLF18" s="123"/>
      <c r="BLG18" s="123"/>
      <c r="BLH18" s="123"/>
      <c r="BLI18" s="123"/>
      <c r="BLJ18" s="123"/>
      <c r="BLK18" s="123"/>
      <c r="BLL18" s="123"/>
      <c r="BLM18" s="123"/>
      <c r="BLN18" s="123"/>
      <c r="BLO18" s="123"/>
      <c r="BLP18" s="123"/>
      <c r="BLQ18" s="123"/>
      <c r="BLR18" s="123"/>
      <c r="BLS18" s="123"/>
      <c r="BLT18" s="123"/>
      <c r="BLU18" s="123"/>
      <c r="BLV18" s="123"/>
      <c r="BLW18" s="123"/>
      <c r="BLX18" s="123"/>
      <c r="BLY18" s="123"/>
      <c r="BLZ18" s="123"/>
      <c r="BMA18" s="123"/>
      <c r="BMB18" s="123"/>
      <c r="BMC18" s="123"/>
      <c r="BMD18" s="123"/>
      <c r="BME18" s="123"/>
      <c r="BMF18" s="123"/>
      <c r="BMG18" s="123"/>
      <c r="BMH18" s="123"/>
      <c r="BMI18" s="123"/>
      <c r="BMJ18" s="123"/>
      <c r="BMK18" s="123"/>
      <c r="BML18" s="123"/>
      <c r="BMM18" s="123"/>
      <c r="BMN18" s="123"/>
      <c r="BMO18" s="123"/>
      <c r="BMP18" s="123"/>
      <c r="BMQ18" s="123"/>
      <c r="BMR18" s="123"/>
      <c r="BMS18" s="123"/>
      <c r="BMT18" s="123"/>
      <c r="BMU18" s="123"/>
      <c r="BMV18" s="123"/>
      <c r="BMW18" s="123"/>
      <c r="BMX18" s="123"/>
      <c r="BMY18" s="123"/>
      <c r="BMZ18" s="123"/>
      <c r="BNA18" s="123"/>
      <c r="BNB18" s="123"/>
      <c r="BNC18" s="123"/>
      <c r="BND18" s="123"/>
      <c r="BNE18" s="123"/>
      <c r="BNF18" s="123"/>
      <c r="BNG18" s="123"/>
      <c r="BNH18" s="123"/>
      <c r="BNI18" s="123"/>
      <c r="BNJ18" s="123"/>
      <c r="BNK18" s="123"/>
      <c r="BNL18" s="123"/>
      <c r="BNM18" s="123"/>
      <c r="BNN18" s="123"/>
      <c r="BNO18" s="123"/>
      <c r="BNP18" s="123"/>
      <c r="BNQ18" s="123"/>
      <c r="BNR18" s="123"/>
      <c r="BNS18" s="123"/>
      <c r="BNT18" s="123"/>
      <c r="BNU18" s="123"/>
      <c r="BNV18" s="123"/>
      <c r="BNW18" s="123"/>
      <c r="BNX18" s="123"/>
      <c r="BNY18" s="123"/>
      <c r="BNZ18" s="123"/>
      <c r="BOA18" s="123"/>
      <c r="BOB18" s="123"/>
      <c r="BOC18" s="123"/>
      <c r="BOD18" s="123"/>
      <c r="BOE18" s="123"/>
      <c r="BOF18" s="123"/>
      <c r="BOG18" s="123"/>
      <c r="BOH18" s="123"/>
      <c r="BOI18" s="123"/>
      <c r="BOJ18" s="123"/>
      <c r="BOK18" s="123"/>
      <c r="BOL18" s="123"/>
      <c r="BOM18" s="123"/>
      <c r="BON18" s="123"/>
      <c r="BOO18" s="123"/>
      <c r="BOP18" s="123"/>
      <c r="BOQ18" s="123"/>
      <c r="BOR18" s="123"/>
      <c r="BOS18" s="123"/>
      <c r="BOT18" s="123"/>
      <c r="BOU18" s="123"/>
      <c r="BOV18" s="123"/>
      <c r="BOW18" s="123"/>
      <c r="BOX18" s="123"/>
      <c r="BOY18" s="123"/>
      <c r="BOZ18" s="123"/>
      <c r="BPA18" s="123"/>
      <c r="BPB18" s="123"/>
      <c r="BPC18" s="123"/>
      <c r="BPD18" s="123"/>
      <c r="BPE18" s="123"/>
      <c r="BPF18" s="123"/>
      <c r="BPG18" s="123"/>
      <c r="BPH18" s="123"/>
      <c r="BPI18" s="123"/>
      <c r="BPJ18" s="123"/>
      <c r="BPK18" s="123"/>
      <c r="BPL18" s="123"/>
      <c r="BPM18" s="123"/>
      <c r="BPN18" s="123"/>
      <c r="BPO18" s="123"/>
      <c r="BPP18" s="123"/>
      <c r="BPQ18" s="123"/>
      <c r="BPR18" s="123"/>
      <c r="BPS18" s="123"/>
      <c r="BPT18" s="123"/>
      <c r="BPU18" s="123"/>
      <c r="BPV18" s="123"/>
      <c r="BPW18" s="123"/>
      <c r="BPX18" s="123"/>
      <c r="BPY18" s="123"/>
      <c r="BPZ18" s="123"/>
      <c r="BQA18" s="123"/>
      <c r="BQB18" s="123"/>
      <c r="BQC18" s="123"/>
      <c r="BQD18" s="123"/>
      <c r="BQE18" s="123"/>
      <c r="BQF18" s="123"/>
      <c r="BQG18" s="123"/>
      <c r="BQH18" s="123"/>
      <c r="BQI18" s="123"/>
      <c r="BQJ18" s="123"/>
      <c r="BQK18" s="123"/>
      <c r="BQL18" s="123"/>
      <c r="BQM18" s="123"/>
      <c r="BQN18" s="123"/>
      <c r="BQO18" s="123"/>
      <c r="BQP18" s="123"/>
      <c r="BQQ18" s="123"/>
      <c r="BQR18" s="123"/>
      <c r="BQS18" s="123"/>
      <c r="BQT18" s="123"/>
      <c r="BQU18" s="123"/>
      <c r="BQV18" s="123"/>
      <c r="BQW18" s="123"/>
      <c r="BQX18" s="123"/>
      <c r="BQY18" s="123"/>
      <c r="BQZ18" s="123"/>
      <c r="BRA18" s="123"/>
      <c r="BRB18" s="123"/>
      <c r="BRC18" s="123"/>
      <c r="BRD18" s="123"/>
      <c r="BRE18" s="123"/>
      <c r="BRF18" s="123"/>
      <c r="BRG18" s="123"/>
      <c r="BRH18" s="123"/>
      <c r="BRI18" s="123"/>
      <c r="BRJ18" s="123"/>
      <c r="BRK18" s="123"/>
      <c r="BRL18" s="123"/>
      <c r="BRM18" s="123"/>
      <c r="BRN18" s="123"/>
      <c r="BRO18" s="123"/>
      <c r="BRP18" s="123"/>
      <c r="BRQ18" s="123"/>
      <c r="BRR18" s="123"/>
      <c r="BRS18" s="123"/>
      <c r="BRT18" s="123"/>
      <c r="BRU18" s="123"/>
      <c r="BRV18" s="123"/>
      <c r="BRW18" s="123"/>
      <c r="BRX18" s="123"/>
      <c r="BRY18" s="123"/>
      <c r="BRZ18" s="123"/>
      <c r="BSA18" s="123"/>
      <c r="BSB18" s="123"/>
      <c r="BSC18" s="123"/>
      <c r="BSD18" s="123"/>
      <c r="BSE18" s="123"/>
      <c r="BSF18" s="123"/>
      <c r="BSG18" s="123"/>
      <c r="BSH18" s="123"/>
      <c r="BSI18" s="123"/>
      <c r="BSJ18" s="123"/>
      <c r="BSK18" s="123"/>
      <c r="BSL18" s="123"/>
      <c r="BSM18" s="123"/>
      <c r="BSN18" s="123"/>
      <c r="BSO18" s="123"/>
      <c r="BSP18" s="123"/>
      <c r="BSQ18" s="123"/>
      <c r="BSR18" s="123"/>
      <c r="BSS18" s="123"/>
      <c r="BST18" s="123"/>
      <c r="BSU18" s="123"/>
      <c r="BSV18" s="123"/>
      <c r="BSW18" s="123"/>
      <c r="BSX18" s="123"/>
      <c r="BSY18" s="123"/>
      <c r="BSZ18" s="123"/>
      <c r="BTA18" s="123"/>
      <c r="BTB18" s="123"/>
      <c r="BTC18" s="123"/>
      <c r="BTD18" s="123"/>
      <c r="BTE18" s="123"/>
      <c r="BTF18" s="123"/>
      <c r="BTG18" s="123"/>
      <c r="BTH18" s="123"/>
      <c r="BTI18" s="123"/>
      <c r="BTJ18" s="123"/>
      <c r="BTK18" s="123"/>
      <c r="BTL18" s="123"/>
      <c r="BTM18" s="123"/>
      <c r="BTN18" s="123"/>
      <c r="BTO18" s="123"/>
      <c r="BTP18" s="123"/>
      <c r="BTQ18" s="123"/>
      <c r="BTR18" s="123"/>
      <c r="BTS18" s="123"/>
      <c r="BTT18" s="123"/>
      <c r="BTU18" s="123"/>
      <c r="BTV18" s="123"/>
      <c r="BTW18" s="123"/>
      <c r="BTX18" s="123"/>
      <c r="BTY18" s="123"/>
      <c r="BTZ18" s="123"/>
      <c r="BUA18" s="123"/>
      <c r="BUB18" s="123"/>
      <c r="BUC18" s="123"/>
      <c r="BUD18" s="123"/>
      <c r="BUE18" s="123"/>
      <c r="BUF18" s="123"/>
      <c r="BUG18" s="123"/>
      <c r="BUH18" s="123"/>
      <c r="BUI18" s="123"/>
      <c r="BUJ18" s="123"/>
      <c r="BUK18" s="123"/>
      <c r="BUL18" s="123"/>
      <c r="BUM18" s="123"/>
      <c r="BUN18" s="123"/>
      <c r="BUO18" s="123"/>
      <c r="BUP18" s="123"/>
      <c r="BUQ18" s="123"/>
      <c r="BUR18" s="123"/>
      <c r="BUS18" s="123"/>
      <c r="BUT18" s="123"/>
      <c r="BUU18" s="123"/>
      <c r="BUV18" s="123"/>
      <c r="BUW18" s="123"/>
      <c r="BUX18" s="123"/>
      <c r="BUY18" s="123"/>
      <c r="BUZ18" s="123"/>
      <c r="BVA18" s="123"/>
      <c r="BVB18" s="123"/>
      <c r="BVC18" s="123"/>
      <c r="BVD18" s="123"/>
      <c r="BVE18" s="123"/>
      <c r="BVF18" s="123"/>
      <c r="BVG18" s="123"/>
      <c r="BVH18" s="123"/>
      <c r="BVI18" s="123"/>
      <c r="BVJ18" s="123"/>
      <c r="BVK18" s="123"/>
      <c r="BVL18" s="123"/>
      <c r="BVM18" s="123"/>
      <c r="BVN18" s="123"/>
      <c r="BVO18" s="123"/>
      <c r="BVP18" s="123"/>
      <c r="BVQ18" s="123"/>
      <c r="BVR18" s="123"/>
      <c r="BVS18" s="123"/>
      <c r="BVT18" s="123"/>
      <c r="BVU18" s="123"/>
      <c r="BVV18" s="123"/>
      <c r="BVW18" s="123"/>
      <c r="BVX18" s="123"/>
      <c r="BVY18" s="123"/>
      <c r="BVZ18" s="123"/>
      <c r="BWA18" s="123"/>
      <c r="BWB18" s="123"/>
      <c r="BWC18" s="123"/>
      <c r="BWD18" s="123"/>
      <c r="BWE18" s="123"/>
      <c r="BWF18" s="123"/>
      <c r="BWG18" s="123"/>
      <c r="BWH18" s="123"/>
      <c r="BWI18" s="123"/>
      <c r="BWJ18" s="123"/>
      <c r="BWK18" s="123"/>
      <c r="BWL18" s="123"/>
      <c r="BWM18" s="123"/>
      <c r="BWN18" s="123"/>
      <c r="BWO18" s="123"/>
      <c r="BWP18" s="123"/>
      <c r="BWQ18" s="123"/>
      <c r="BWR18" s="123"/>
      <c r="BWS18" s="123"/>
      <c r="BWT18" s="123"/>
      <c r="BWU18" s="123"/>
      <c r="BWV18" s="123"/>
      <c r="BWW18" s="123"/>
      <c r="BWX18" s="123"/>
      <c r="BWY18" s="123"/>
      <c r="BWZ18" s="123"/>
      <c r="BXA18" s="123"/>
      <c r="BXB18" s="123"/>
      <c r="BXC18" s="123"/>
      <c r="BXD18" s="123"/>
      <c r="BXE18" s="123"/>
      <c r="BXF18" s="123"/>
      <c r="BXG18" s="123"/>
      <c r="BXH18" s="123"/>
      <c r="BXI18" s="123"/>
      <c r="BXJ18" s="123"/>
      <c r="BXK18" s="123"/>
      <c r="BXL18" s="123"/>
      <c r="BXM18" s="123"/>
      <c r="BXN18" s="123"/>
      <c r="BXO18" s="123"/>
      <c r="BXP18" s="123"/>
      <c r="BXQ18" s="123"/>
      <c r="BXR18" s="123"/>
      <c r="BXS18" s="123"/>
      <c r="BXT18" s="123"/>
      <c r="BXU18" s="123"/>
      <c r="BXV18" s="123"/>
      <c r="BXW18" s="123"/>
      <c r="BXX18" s="123"/>
      <c r="BXY18" s="123"/>
      <c r="BXZ18" s="123"/>
      <c r="BYA18" s="123"/>
      <c r="BYB18" s="123"/>
      <c r="BYC18" s="123"/>
      <c r="BYD18" s="123"/>
      <c r="BYE18" s="123"/>
      <c r="BYF18" s="123"/>
      <c r="BYG18" s="123"/>
      <c r="BYH18" s="123"/>
      <c r="BYI18" s="123"/>
      <c r="BYJ18" s="123"/>
      <c r="BYK18" s="123"/>
      <c r="BYL18" s="123"/>
      <c r="BYM18" s="123"/>
      <c r="BYN18" s="123"/>
      <c r="BYO18" s="123"/>
      <c r="BYP18" s="123"/>
      <c r="BYQ18" s="123"/>
      <c r="BYR18" s="123"/>
      <c r="BYS18" s="123"/>
      <c r="BYT18" s="123"/>
      <c r="BYU18" s="123"/>
      <c r="BYV18" s="123"/>
      <c r="BYW18" s="123"/>
      <c r="BYX18" s="123"/>
      <c r="BYY18" s="123"/>
      <c r="BYZ18" s="123"/>
      <c r="BZA18" s="123"/>
      <c r="BZB18" s="123"/>
      <c r="BZC18" s="123"/>
      <c r="BZD18" s="123"/>
      <c r="BZE18" s="123"/>
      <c r="BZF18" s="123"/>
      <c r="BZG18" s="123"/>
      <c r="BZH18" s="123"/>
      <c r="BZI18" s="123"/>
      <c r="BZJ18" s="123"/>
      <c r="BZK18" s="123"/>
      <c r="BZL18" s="123"/>
      <c r="BZM18" s="123"/>
      <c r="BZN18" s="123"/>
      <c r="BZO18" s="123"/>
      <c r="BZP18" s="123"/>
      <c r="BZQ18" s="123"/>
      <c r="BZR18" s="123"/>
      <c r="BZS18" s="123"/>
      <c r="BZT18" s="123"/>
      <c r="BZU18" s="123"/>
      <c r="BZV18" s="123"/>
      <c r="BZW18" s="123"/>
      <c r="BZX18" s="123"/>
      <c r="BZY18" s="123"/>
      <c r="BZZ18" s="123"/>
      <c r="CAA18" s="123"/>
      <c r="CAB18" s="123"/>
      <c r="CAC18" s="123"/>
      <c r="CAD18" s="123"/>
      <c r="CAE18" s="123"/>
      <c r="CAF18" s="123"/>
      <c r="CAG18" s="123"/>
      <c r="CAH18" s="123"/>
      <c r="CAI18" s="123"/>
      <c r="CAJ18" s="123"/>
      <c r="CAK18" s="123"/>
      <c r="CAL18" s="123"/>
      <c r="CAM18" s="123"/>
      <c r="CAN18" s="123"/>
      <c r="CAO18" s="123"/>
      <c r="CAP18" s="123"/>
      <c r="CAQ18" s="123"/>
      <c r="CAR18" s="123"/>
      <c r="CAS18" s="123"/>
      <c r="CAT18" s="123"/>
      <c r="CAU18" s="123"/>
      <c r="CAV18" s="123"/>
      <c r="CAW18" s="123"/>
      <c r="CAX18" s="123"/>
      <c r="CAY18" s="123"/>
      <c r="CAZ18" s="123"/>
      <c r="CBA18" s="123"/>
      <c r="CBB18" s="123"/>
      <c r="CBC18" s="123"/>
      <c r="CBD18" s="123"/>
      <c r="CBE18" s="123"/>
      <c r="CBF18" s="123"/>
      <c r="CBG18" s="123"/>
      <c r="CBH18" s="123"/>
      <c r="CBI18" s="123"/>
      <c r="CBJ18" s="123"/>
      <c r="CBK18" s="123"/>
      <c r="CBL18" s="123"/>
      <c r="CBM18" s="123"/>
      <c r="CBN18" s="123"/>
      <c r="CBO18" s="123"/>
      <c r="CBP18" s="123"/>
      <c r="CBQ18" s="123"/>
      <c r="CBR18" s="123"/>
      <c r="CBS18" s="123"/>
      <c r="CBT18" s="123"/>
      <c r="CBU18" s="123"/>
      <c r="CBV18" s="123"/>
      <c r="CBW18" s="123"/>
      <c r="CBX18" s="123"/>
      <c r="CBY18" s="123"/>
      <c r="CBZ18" s="123"/>
      <c r="CCA18" s="123"/>
      <c r="CCB18" s="123"/>
      <c r="CCC18" s="123"/>
      <c r="CCD18" s="123"/>
      <c r="CCE18" s="123"/>
      <c r="CCF18" s="123"/>
      <c r="CCG18" s="123"/>
      <c r="CCH18" s="123"/>
      <c r="CCI18" s="123"/>
      <c r="CCJ18" s="123"/>
      <c r="CCK18" s="123"/>
      <c r="CCL18" s="123"/>
      <c r="CCM18" s="123"/>
      <c r="CCN18" s="123"/>
      <c r="CCO18" s="123"/>
      <c r="CCP18" s="123"/>
      <c r="CCQ18" s="123"/>
      <c r="CCR18" s="123"/>
      <c r="CCS18" s="123"/>
      <c r="CCT18" s="123"/>
      <c r="CCU18" s="123"/>
      <c r="CCV18" s="123"/>
      <c r="CCW18" s="123"/>
      <c r="CCX18" s="123"/>
      <c r="CCY18" s="123"/>
      <c r="CCZ18" s="123"/>
      <c r="CDA18" s="123"/>
      <c r="CDB18" s="123"/>
      <c r="CDC18" s="123"/>
      <c r="CDD18" s="123"/>
      <c r="CDE18" s="123"/>
      <c r="CDF18" s="123"/>
      <c r="CDG18" s="123"/>
      <c r="CDH18" s="123"/>
      <c r="CDI18" s="123"/>
      <c r="CDJ18" s="123"/>
      <c r="CDK18" s="123"/>
      <c r="CDL18" s="123"/>
      <c r="CDM18" s="123"/>
      <c r="CDN18" s="123"/>
      <c r="CDO18" s="123"/>
      <c r="CDP18" s="123"/>
      <c r="CDQ18" s="123"/>
      <c r="CDR18" s="123"/>
      <c r="CDS18" s="123"/>
      <c r="CDT18" s="123"/>
      <c r="CDU18" s="123"/>
      <c r="CDV18" s="123"/>
      <c r="CDW18" s="123"/>
      <c r="CDX18" s="123"/>
      <c r="CDY18" s="123"/>
      <c r="CDZ18" s="123"/>
      <c r="CEA18" s="123"/>
      <c r="CEB18" s="123"/>
      <c r="CEC18" s="123"/>
      <c r="CED18" s="123"/>
      <c r="CEE18" s="123"/>
      <c r="CEF18" s="123"/>
      <c r="CEG18" s="123"/>
      <c r="CEH18" s="123"/>
      <c r="CEI18" s="123"/>
      <c r="CEJ18" s="123"/>
      <c r="CEK18" s="123"/>
      <c r="CEL18" s="123"/>
      <c r="CEM18" s="123"/>
      <c r="CEN18" s="123"/>
      <c r="CEO18" s="123"/>
      <c r="CEP18" s="123"/>
      <c r="CEQ18" s="123"/>
      <c r="CER18" s="123"/>
      <c r="CES18" s="123"/>
      <c r="CET18" s="123"/>
      <c r="CEU18" s="123"/>
      <c r="CEV18" s="123"/>
      <c r="CEW18" s="123"/>
      <c r="CEX18" s="123"/>
      <c r="CEY18" s="123"/>
      <c r="CEZ18" s="123"/>
      <c r="CFA18" s="123"/>
      <c r="CFB18" s="123"/>
      <c r="CFC18" s="123"/>
      <c r="CFD18" s="123"/>
      <c r="CFE18" s="123"/>
      <c r="CFF18" s="123"/>
      <c r="CFG18" s="123"/>
      <c r="CFH18" s="123"/>
      <c r="CFI18" s="123"/>
      <c r="CFJ18" s="123"/>
      <c r="CFK18" s="123"/>
      <c r="CFL18" s="123"/>
      <c r="CFM18" s="123"/>
      <c r="CFN18" s="123"/>
      <c r="CFO18" s="123"/>
      <c r="CFP18" s="123"/>
      <c r="CFQ18" s="123"/>
      <c r="CFR18" s="123"/>
      <c r="CFS18" s="123"/>
      <c r="CFT18" s="123"/>
      <c r="CFU18" s="123"/>
      <c r="CFV18" s="123"/>
      <c r="CFW18" s="123"/>
      <c r="CFX18" s="123"/>
      <c r="CFY18" s="123"/>
      <c r="CFZ18" s="123"/>
      <c r="CGA18" s="123"/>
      <c r="CGB18" s="123"/>
      <c r="CGC18" s="123"/>
      <c r="CGD18" s="123"/>
      <c r="CGE18" s="123"/>
      <c r="CGF18" s="123"/>
      <c r="CGG18" s="123"/>
      <c r="CGH18" s="123"/>
      <c r="CGI18" s="123"/>
      <c r="CGJ18" s="123"/>
      <c r="CGK18" s="123"/>
      <c r="CGL18" s="123"/>
      <c r="CGM18" s="123"/>
      <c r="CGN18" s="123"/>
      <c r="CGO18" s="123"/>
      <c r="CGP18" s="123"/>
      <c r="CGQ18" s="123"/>
      <c r="CGR18" s="123"/>
      <c r="CGS18" s="123"/>
      <c r="CGT18" s="123"/>
      <c r="CGU18" s="123"/>
      <c r="CGV18" s="123"/>
      <c r="CGW18" s="123"/>
      <c r="CGX18" s="123"/>
      <c r="CGY18" s="123"/>
      <c r="CGZ18" s="123"/>
      <c r="CHA18" s="123"/>
      <c r="CHB18" s="123"/>
      <c r="CHC18" s="123"/>
      <c r="CHD18" s="123"/>
      <c r="CHE18" s="123"/>
      <c r="CHF18" s="123"/>
      <c r="CHG18" s="123"/>
      <c r="CHH18" s="123"/>
      <c r="CHI18" s="123"/>
      <c r="CHJ18" s="123"/>
      <c r="CHK18" s="123"/>
      <c r="CHL18" s="123"/>
      <c r="CHM18" s="123"/>
      <c r="CHN18" s="123"/>
      <c r="CHO18" s="123"/>
      <c r="CHP18" s="123"/>
      <c r="CHQ18" s="123"/>
      <c r="CHR18" s="123"/>
      <c r="CHS18" s="123"/>
      <c r="CHT18" s="123"/>
      <c r="CHU18" s="123"/>
      <c r="CHV18" s="123"/>
      <c r="CHW18" s="123"/>
      <c r="CHX18" s="123"/>
      <c r="CHY18" s="123"/>
      <c r="CHZ18" s="123"/>
      <c r="CIA18" s="123"/>
      <c r="CIB18" s="123"/>
      <c r="CIC18" s="123"/>
      <c r="CID18" s="123"/>
      <c r="CIE18" s="123"/>
      <c r="CIF18" s="123"/>
      <c r="CIG18" s="123"/>
      <c r="CIH18" s="123"/>
      <c r="CII18" s="123"/>
      <c r="CIJ18" s="123"/>
      <c r="CIK18" s="123"/>
      <c r="CIL18" s="123"/>
      <c r="CIM18" s="123"/>
      <c r="CIN18" s="123"/>
      <c r="CIO18" s="123"/>
      <c r="CIP18" s="123"/>
      <c r="CIQ18" s="123"/>
      <c r="CIR18" s="123"/>
      <c r="CIS18" s="123"/>
      <c r="CIT18" s="123"/>
      <c r="CIU18" s="123"/>
      <c r="CIV18" s="123"/>
      <c r="CIW18" s="123"/>
      <c r="CIX18" s="123"/>
      <c r="CIY18" s="123"/>
      <c r="CIZ18" s="123"/>
      <c r="CJA18" s="123"/>
      <c r="CJB18" s="123"/>
      <c r="CJC18" s="123"/>
      <c r="CJD18" s="123"/>
      <c r="CJE18" s="123"/>
      <c r="CJF18" s="123"/>
      <c r="CJG18" s="123"/>
      <c r="CJH18" s="123"/>
      <c r="CJI18" s="123"/>
      <c r="CJJ18" s="123"/>
      <c r="CJK18" s="123"/>
      <c r="CJL18" s="123"/>
      <c r="CJM18" s="123"/>
      <c r="CJN18" s="123"/>
      <c r="CJO18" s="123"/>
      <c r="CJP18" s="123"/>
      <c r="CJQ18" s="123"/>
      <c r="CJR18" s="123"/>
      <c r="CJS18" s="123"/>
      <c r="CJT18" s="123"/>
      <c r="CJU18" s="123"/>
      <c r="CJV18" s="123"/>
      <c r="CJW18" s="123"/>
      <c r="CJX18" s="123"/>
      <c r="CJY18" s="123"/>
      <c r="CJZ18" s="123"/>
      <c r="CKA18" s="123"/>
      <c r="CKB18" s="123"/>
      <c r="CKC18" s="123"/>
      <c r="CKD18" s="123"/>
      <c r="CKE18" s="123"/>
      <c r="CKF18" s="123"/>
      <c r="CKG18" s="123"/>
      <c r="CKH18" s="123"/>
      <c r="CKI18" s="123"/>
      <c r="CKJ18" s="123"/>
      <c r="CKK18" s="123"/>
      <c r="CKL18" s="123"/>
      <c r="CKM18" s="123"/>
      <c r="CKN18" s="123"/>
      <c r="CKO18" s="123"/>
      <c r="CKP18" s="123"/>
      <c r="CKQ18" s="123"/>
      <c r="CKR18" s="123"/>
      <c r="CKS18" s="123"/>
      <c r="CKT18" s="123"/>
      <c r="CKU18" s="123"/>
      <c r="CKV18" s="123"/>
      <c r="CKW18" s="123"/>
      <c r="CKX18" s="123"/>
      <c r="CKY18" s="123"/>
      <c r="CKZ18" s="123"/>
      <c r="CLA18" s="123"/>
      <c r="CLB18" s="123"/>
      <c r="CLC18" s="123"/>
      <c r="CLD18" s="123"/>
      <c r="CLE18" s="123"/>
      <c r="CLF18" s="123"/>
      <c r="CLG18" s="123"/>
      <c r="CLH18" s="123"/>
      <c r="CLI18" s="123"/>
      <c r="CLJ18" s="123"/>
      <c r="CLK18" s="123"/>
      <c r="CLL18" s="123"/>
      <c r="CLM18" s="123"/>
      <c r="CLN18" s="123"/>
      <c r="CLO18" s="123"/>
      <c r="CLP18" s="123"/>
      <c r="CLQ18" s="123"/>
      <c r="CLR18" s="123"/>
      <c r="CLS18" s="123"/>
      <c r="CLT18" s="123"/>
      <c r="CLU18" s="123"/>
      <c r="CLV18" s="123"/>
      <c r="CLW18" s="123"/>
      <c r="CLX18" s="123"/>
      <c r="CLY18" s="123"/>
      <c r="CLZ18" s="123"/>
      <c r="CMA18" s="123"/>
      <c r="CMB18" s="123"/>
      <c r="CMC18" s="123"/>
      <c r="CMD18" s="123"/>
      <c r="CME18" s="123"/>
      <c r="CMF18" s="123"/>
      <c r="CMG18" s="123"/>
      <c r="CMH18" s="123"/>
      <c r="CMI18" s="123"/>
      <c r="CMJ18" s="123"/>
      <c r="CMK18" s="123"/>
      <c r="CML18" s="123"/>
      <c r="CMM18" s="123"/>
      <c r="CMN18" s="123"/>
      <c r="CMO18" s="123"/>
      <c r="CMP18" s="123"/>
      <c r="CMQ18" s="123"/>
      <c r="CMR18" s="123"/>
      <c r="CMS18" s="123"/>
      <c r="CMT18" s="123"/>
      <c r="CMU18" s="123"/>
      <c r="CMV18" s="123"/>
      <c r="CMW18" s="123"/>
      <c r="CMX18" s="123"/>
      <c r="CMY18" s="123"/>
      <c r="CMZ18" s="123"/>
      <c r="CNA18" s="123"/>
      <c r="CNB18" s="123"/>
      <c r="CNC18" s="123"/>
      <c r="CND18" s="123"/>
      <c r="CNE18" s="123"/>
      <c r="CNF18" s="123"/>
      <c r="CNG18" s="123"/>
      <c r="CNH18" s="123"/>
      <c r="CNI18" s="123"/>
      <c r="CNJ18" s="123"/>
      <c r="CNK18" s="123"/>
      <c r="CNL18" s="123"/>
      <c r="CNM18" s="123"/>
      <c r="CNN18" s="123"/>
      <c r="CNO18" s="123"/>
      <c r="CNP18" s="123"/>
      <c r="CNQ18" s="123"/>
      <c r="CNR18" s="123"/>
      <c r="CNS18" s="123"/>
      <c r="CNT18" s="123"/>
      <c r="CNU18" s="123"/>
      <c r="CNV18" s="123"/>
      <c r="CNW18" s="123"/>
      <c r="CNX18" s="123"/>
      <c r="CNY18" s="123"/>
      <c r="CNZ18" s="123"/>
      <c r="COA18" s="123"/>
      <c r="COB18" s="123"/>
      <c r="COC18" s="123"/>
      <c r="COD18" s="123"/>
      <c r="COE18" s="123"/>
      <c r="COF18" s="123"/>
      <c r="COG18" s="123"/>
      <c r="COH18" s="123"/>
      <c r="COI18" s="123"/>
      <c r="COJ18" s="123"/>
      <c r="COK18" s="123"/>
      <c r="COL18" s="123"/>
      <c r="COM18" s="123"/>
      <c r="CON18" s="123"/>
      <c r="COO18" s="123"/>
      <c r="COP18" s="123"/>
      <c r="COQ18" s="123"/>
      <c r="COR18" s="123"/>
      <c r="COS18" s="123"/>
      <c r="COT18" s="123"/>
      <c r="COU18" s="123"/>
      <c r="COV18" s="123"/>
      <c r="COW18" s="123"/>
      <c r="COX18" s="123"/>
      <c r="COY18" s="123"/>
      <c r="COZ18" s="123"/>
      <c r="CPA18" s="123"/>
      <c r="CPB18" s="123"/>
      <c r="CPC18" s="123"/>
      <c r="CPD18" s="123"/>
      <c r="CPE18" s="123"/>
      <c r="CPF18" s="123"/>
      <c r="CPG18" s="123"/>
      <c r="CPH18" s="123"/>
      <c r="CPI18" s="123"/>
      <c r="CPJ18" s="123"/>
      <c r="CPK18" s="123"/>
      <c r="CPL18" s="123"/>
      <c r="CPM18" s="123"/>
      <c r="CPN18" s="123"/>
      <c r="CPO18" s="123"/>
      <c r="CPP18" s="123"/>
      <c r="CPQ18" s="123"/>
      <c r="CPR18" s="123"/>
      <c r="CPS18" s="123"/>
      <c r="CPT18" s="123"/>
      <c r="CPU18" s="123"/>
      <c r="CPV18" s="123"/>
      <c r="CPW18" s="123"/>
      <c r="CPX18" s="123"/>
      <c r="CPY18" s="123"/>
      <c r="CPZ18" s="123"/>
      <c r="CQA18" s="123"/>
      <c r="CQB18" s="123"/>
      <c r="CQC18" s="123"/>
      <c r="CQD18" s="123"/>
      <c r="CQE18" s="123"/>
      <c r="CQF18" s="123"/>
      <c r="CQG18" s="123"/>
      <c r="CQH18" s="123"/>
      <c r="CQI18" s="123"/>
      <c r="CQJ18" s="123"/>
      <c r="CQK18" s="123"/>
      <c r="CQL18" s="123"/>
      <c r="CQM18" s="123"/>
      <c r="CQN18" s="123"/>
      <c r="CQO18" s="123"/>
      <c r="CQP18" s="123"/>
      <c r="CQQ18" s="123"/>
      <c r="CQR18" s="123"/>
      <c r="CQS18" s="123"/>
      <c r="CQT18" s="123"/>
      <c r="CQU18" s="123"/>
      <c r="CQV18" s="123"/>
      <c r="CQW18" s="123"/>
      <c r="CQX18" s="123"/>
      <c r="CQY18" s="123"/>
      <c r="CQZ18" s="123"/>
      <c r="CRA18" s="123"/>
      <c r="CRB18" s="123"/>
      <c r="CRC18" s="123"/>
      <c r="CRD18" s="123"/>
      <c r="CRE18" s="123"/>
      <c r="CRF18" s="123"/>
      <c r="CRG18" s="123"/>
      <c r="CRH18" s="123"/>
      <c r="CRI18" s="123"/>
      <c r="CRJ18" s="123"/>
      <c r="CRK18" s="123"/>
      <c r="CRL18" s="123"/>
      <c r="CRM18" s="123"/>
      <c r="CRN18" s="123"/>
      <c r="CRO18" s="123"/>
      <c r="CRP18" s="123"/>
      <c r="CRQ18" s="123"/>
      <c r="CRR18" s="123"/>
      <c r="CRS18" s="123"/>
      <c r="CRT18" s="123"/>
      <c r="CRU18" s="123"/>
      <c r="CRV18" s="123"/>
      <c r="CRW18" s="123"/>
      <c r="CRX18" s="123"/>
      <c r="CRY18" s="123"/>
      <c r="CRZ18" s="123"/>
      <c r="CSA18" s="123"/>
      <c r="CSB18" s="123"/>
      <c r="CSC18" s="123"/>
      <c r="CSD18" s="123"/>
      <c r="CSE18" s="123"/>
      <c r="CSF18" s="123"/>
      <c r="CSG18" s="123"/>
      <c r="CSH18" s="123"/>
      <c r="CSI18" s="123"/>
      <c r="CSJ18" s="123"/>
      <c r="CSK18" s="123"/>
      <c r="CSL18" s="123"/>
      <c r="CSM18" s="123"/>
      <c r="CSN18" s="123"/>
      <c r="CSO18" s="123"/>
      <c r="CSP18" s="123"/>
      <c r="CSQ18" s="123"/>
      <c r="CSR18" s="123"/>
      <c r="CSS18" s="123"/>
      <c r="CST18" s="123"/>
      <c r="CSU18" s="123"/>
      <c r="CSV18" s="123"/>
      <c r="CSW18" s="123"/>
      <c r="CSX18" s="123"/>
      <c r="CSY18" s="123"/>
      <c r="CSZ18" s="123"/>
      <c r="CTA18" s="123"/>
      <c r="CTB18" s="123"/>
      <c r="CTC18" s="123"/>
      <c r="CTD18" s="123"/>
      <c r="CTE18" s="123"/>
      <c r="CTF18" s="123"/>
      <c r="CTG18" s="123"/>
      <c r="CTH18" s="123"/>
      <c r="CTI18" s="123"/>
      <c r="CTJ18" s="123"/>
      <c r="CTK18" s="123"/>
      <c r="CTL18" s="123"/>
      <c r="CTM18" s="123"/>
      <c r="CTN18" s="123"/>
      <c r="CTO18" s="123"/>
      <c r="CTP18" s="123"/>
      <c r="CTQ18" s="123"/>
      <c r="CTR18" s="123"/>
      <c r="CTS18" s="123"/>
      <c r="CTT18" s="123"/>
      <c r="CTU18" s="123"/>
      <c r="CTV18" s="123"/>
      <c r="CTW18" s="123"/>
      <c r="CTX18" s="123"/>
      <c r="CTY18" s="123"/>
      <c r="CTZ18" s="123"/>
      <c r="CUA18" s="123"/>
      <c r="CUB18" s="123"/>
      <c r="CUC18" s="123"/>
      <c r="CUD18" s="123"/>
      <c r="CUE18" s="123"/>
      <c r="CUF18" s="123"/>
      <c r="CUG18" s="123"/>
      <c r="CUH18" s="123"/>
      <c r="CUI18" s="123"/>
      <c r="CUJ18" s="123"/>
      <c r="CUK18" s="123"/>
      <c r="CUL18" s="123"/>
      <c r="CUM18" s="123"/>
      <c r="CUN18" s="123"/>
      <c r="CUO18" s="123"/>
      <c r="CUP18" s="123"/>
      <c r="CUQ18" s="123"/>
      <c r="CUR18" s="123"/>
      <c r="CUS18" s="123"/>
      <c r="CUT18" s="123"/>
      <c r="CUU18" s="123"/>
      <c r="CUV18" s="123"/>
      <c r="CUW18" s="123"/>
      <c r="CUX18" s="123"/>
      <c r="CUY18" s="123"/>
      <c r="CUZ18" s="123"/>
      <c r="CVA18" s="123"/>
      <c r="CVB18" s="123"/>
      <c r="CVC18" s="123"/>
      <c r="CVD18" s="123"/>
      <c r="CVE18" s="123"/>
      <c r="CVF18" s="123"/>
      <c r="CVG18" s="123"/>
      <c r="CVH18" s="123"/>
      <c r="CVI18" s="123"/>
      <c r="CVJ18" s="123"/>
      <c r="CVK18" s="123"/>
      <c r="CVL18" s="123"/>
      <c r="CVM18" s="123"/>
      <c r="CVN18" s="123"/>
      <c r="CVO18" s="123"/>
      <c r="CVP18" s="123"/>
      <c r="CVQ18" s="123"/>
      <c r="CVR18" s="123"/>
      <c r="CVS18" s="123"/>
      <c r="CVT18" s="123"/>
      <c r="CVU18" s="123"/>
      <c r="CVV18" s="123"/>
      <c r="CVW18" s="123"/>
      <c r="CVX18" s="123"/>
      <c r="CVY18" s="123"/>
      <c r="CVZ18" s="123"/>
      <c r="CWA18" s="123"/>
      <c r="CWB18" s="123"/>
      <c r="CWC18" s="123"/>
      <c r="CWD18" s="123"/>
      <c r="CWE18" s="123"/>
      <c r="CWF18" s="123"/>
      <c r="CWG18" s="123"/>
      <c r="CWH18" s="123"/>
      <c r="CWI18" s="123"/>
      <c r="CWJ18" s="123"/>
      <c r="CWK18" s="123"/>
      <c r="CWL18" s="123"/>
      <c r="CWM18" s="123"/>
      <c r="CWN18" s="123"/>
      <c r="CWO18" s="123"/>
      <c r="CWP18" s="123"/>
      <c r="CWQ18" s="123"/>
      <c r="CWR18" s="123"/>
      <c r="CWS18" s="123"/>
      <c r="CWT18" s="123"/>
      <c r="CWU18" s="123"/>
      <c r="CWV18" s="123"/>
      <c r="CWW18" s="123"/>
      <c r="CWX18" s="123"/>
      <c r="CWY18" s="123"/>
      <c r="CWZ18" s="123"/>
      <c r="CXA18" s="123"/>
      <c r="CXB18" s="123"/>
      <c r="CXC18" s="123"/>
      <c r="CXD18" s="123"/>
      <c r="CXE18" s="123"/>
      <c r="CXF18" s="123"/>
      <c r="CXG18" s="123"/>
      <c r="CXH18" s="123"/>
      <c r="CXI18" s="123"/>
      <c r="CXJ18" s="123"/>
      <c r="CXK18" s="123"/>
      <c r="CXL18" s="123"/>
      <c r="CXM18" s="123"/>
      <c r="CXN18" s="123"/>
      <c r="CXO18" s="123"/>
      <c r="CXP18" s="123"/>
      <c r="CXQ18" s="123"/>
      <c r="CXR18" s="123"/>
      <c r="CXS18" s="123"/>
      <c r="CXT18" s="123"/>
      <c r="CXU18" s="123"/>
      <c r="CXV18" s="123"/>
      <c r="CXW18" s="123"/>
      <c r="CXX18" s="123"/>
      <c r="CXY18" s="123"/>
      <c r="CXZ18" s="123"/>
      <c r="CYA18" s="123"/>
      <c r="CYB18" s="123"/>
      <c r="CYC18" s="123"/>
      <c r="CYD18" s="123"/>
      <c r="CYE18" s="123"/>
      <c r="CYF18" s="123"/>
      <c r="CYG18" s="123"/>
      <c r="CYH18" s="123"/>
      <c r="CYI18" s="123"/>
      <c r="CYJ18" s="123"/>
      <c r="CYK18" s="123"/>
      <c r="CYL18" s="123"/>
      <c r="CYM18" s="123"/>
      <c r="CYN18" s="123"/>
      <c r="CYO18" s="123"/>
      <c r="CYP18" s="123"/>
      <c r="CYQ18" s="123"/>
      <c r="CYR18" s="123"/>
      <c r="CYS18" s="123"/>
      <c r="CYT18" s="123"/>
      <c r="CYU18" s="123"/>
      <c r="CYV18" s="123"/>
      <c r="CYW18" s="123"/>
      <c r="CYX18" s="123"/>
      <c r="CYY18" s="123"/>
      <c r="CYZ18" s="123"/>
      <c r="CZA18" s="123"/>
      <c r="CZB18" s="123"/>
      <c r="CZC18" s="123"/>
      <c r="CZD18" s="123"/>
      <c r="CZE18" s="123"/>
      <c r="CZF18" s="123"/>
      <c r="CZG18" s="123"/>
      <c r="CZH18" s="123"/>
      <c r="CZI18" s="123"/>
      <c r="CZJ18" s="123"/>
      <c r="CZK18" s="123"/>
      <c r="CZL18" s="123"/>
      <c r="CZM18" s="123"/>
      <c r="CZN18" s="123"/>
      <c r="CZO18" s="123"/>
      <c r="CZP18" s="123"/>
      <c r="CZQ18" s="123"/>
      <c r="CZR18" s="123"/>
      <c r="CZS18" s="123"/>
      <c r="CZT18" s="123"/>
      <c r="CZU18" s="123"/>
      <c r="CZV18" s="123"/>
      <c r="CZW18" s="123"/>
      <c r="CZX18" s="123"/>
      <c r="CZY18" s="123"/>
      <c r="CZZ18" s="123"/>
      <c r="DAA18" s="123"/>
      <c r="DAB18" s="123"/>
      <c r="DAC18" s="123"/>
      <c r="DAD18" s="123"/>
      <c r="DAE18" s="123"/>
      <c r="DAF18" s="123"/>
      <c r="DAG18" s="123"/>
      <c r="DAH18" s="123"/>
      <c r="DAI18" s="123"/>
      <c r="DAJ18" s="123"/>
      <c r="DAK18" s="123"/>
      <c r="DAL18" s="123"/>
      <c r="DAM18" s="123"/>
      <c r="DAN18" s="123"/>
      <c r="DAO18" s="123"/>
      <c r="DAP18" s="123"/>
      <c r="DAQ18" s="123"/>
      <c r="DAR18" s="123"/>
      <c r="DAS18" s="123"/>
      <c r="DAT18" s="123"/>
      <c r="DAU18" s="123"/>
      <c r="DAV18" s="123"/>
      <c r="DAW18" s="123"/>
      <c r="DAX18" s="123"/>
      <c r="DAY18" s="123"/>
      <c r="DAZ18" s="123"/>
      <c r="DBA18" s="123"/>
      <c r="DBB18" s="123"/>
      <c r="DBC18" s="123"/>
      <c r="DBD18" s="123"/>
      <c r="DBE18" s="123"/>
      <c r="DBF18" s="123"/>
      <c r="DBG18" s="123"/>
      <c r="DBH18" s="123"/>
      <c r="DBI18" s="123"/>
      <c r="DBJ18" s="123"/>
      <c r="DBK18" s="123"/>
      <c r="DBL18" s="123"/>
      <c r="DBM18" s="123"/>
      <c r="DBN18" s="123"/>
      <c r="DBO18" s="123"/>
      <c r="DBP18" s="123"/>
      <c r="DBQ18" s="123"/>
      <c r="DBR18" s="123"/>
      <c r="DBS18" s="123"/>
      <c r="DBT18" s="123"/>
      <c r="DBU18" s="123"/>
      <c r="DBV18" s="123"/>
      <c r="DBW18" s="123"/>
      <c r="DBX18" s="123"/>
      <c r="DBY18" s="123"/>
      <c r="DBZ18" s="123"/>
      <c r="DCA18" s="123"/>
      <c r="DCB18" s="123"/>
      <c r="DCC18" s="123"/>
      <c r="DCD18" s="123"/>
      <c r="DCE18" s="123"/>
      <c r="DCF18" s="123"/>
      <c r="DCG18" s="123"/>
      <c r="DCH18" s="123"/>
      <c r="DCI18" s="123"/>
      <c r="DCJ18" s="123"/>
      <c r="DCK18" s="123"/>
      <c r="DCL18" s="123"/>
      <c r="DCM18" s="123"/>
      <c r="DCN18" s="123"/>
      <c r="DCO18" s="123"/>
      <c r="DCP18" s="123"/>
      <c r="DCQ18" s="123"/>
      <c r="DCR18" s="123"/>
      <c r="DCS18" s="123"/>
      <c r="DCT18" s="123"/>
      <c r="DCU18" s="123"/>
      <c r="DCV18" s="123"/>
      <c r="DCW18" s="123"/>
      <c r="DCX18" s="123"/>
      <c r="DCY18" s="123"/>
      <c r="DCZ18" s="123"/>
      <c r="DDA18" s="123"/>
      <c r="DDB18" s="123"/>
      <c r="DDC18" s="123"/>
      <c r="DDD18" s="123"/>
      <c r="DDE18" s="123"/>
      <c r="DDF18" s="123"/>
      <c r="DDG18" s="123"/>
      <c r="DDH18" s="123"/>
      <c r="DDI18" s="123"/>
      <c r="DDJ18" s="123"/>
      <c r="DDK18" s="123"/>
      <c r="DDL18" s="123"/>
      <c r="DDM18" s="123"/>
      <c r="DDN18" s="123"/>
      <c r="DDO18" s="123"/>
      <c r="DDP18" s="123"/>
      <c r="DDQ18" s="123"/>
      <c r="DDR18" s="123"/>
      <c r="DDS18" s="123"/>
      <c r="DDT18" s="123"/>
      <c r="DDU18" s="123"/>
      <c r="DDV18" s="123"/>
      <c r="DDW18" s="123"/>
      <c r="DDX18" s="123"/>
      <c r="DDY18" s="123"/>
      <c r="DDZ18" s="123"/>
      <c r="DEA18" s="123"/>
      <c r="DEB18" s="123"/>
      <c r="DEC18" s="123"/>
      <c r="DED18" s="123"/>
      <c r="DEE18" s="123"/>
      <c r="DEF18" s="123"/>
      <c r="DEG18" s="123"/>
      <c r="DEH18" s="123"/>
      <c r="DEI18" s="123"/>
      <c r="DEJ18" s="123"/>
      <c r="DEK18" s="123"/>
      <c r="DEL18" s="123"/>
      <c r="DEM18" s="123"/>
      <c r="DEN18" s="123"/>
      <c r="DEO18" s="123"/>
      <c r="DEP18" s="123"/>
      <c r="DEQ18" s="123"/>
      <c r="DER18" s="123"/>
      <c r="DES18" s="123"/>
      <c r="DET18" s="123"/>
      <c r="DEU18" s="123"/>
      <c r="DEV18" s="123"/>
      <c r="DEW18" s="123"/>
      <c r="DEX18" s="123"/>
      <c r="DEY18" s="123"/>
      <c r="DEZ18" s="123"/>
      <c r="DFA18" s="123"/>
      <c r="DFB18" s="123"/>
      <c r="DFC18" s="123"/>
      <c r="DFD18" s="123"/>
      <c r="DFE18" s="123"/>
      <c r="DFF18" s="123"/>
      <c r="DFG18" s="123"/>
      <c r="DFH18" s="123"/>
      <c r="DFI18" s="123"/>
      <c r="DFJ18" s="123"/>
      <c r="DFK18" s="123"/>
      <c r="DFL18" s="123"/>
      <c r="DFM18" s="123"/>
      <c r="DFN18" s="123"/>
      <c r="DFO18" s="123"/>
      <c r="DFP18" s="123"/>
      <c r="DFQ18" s="123"/>
      <c r="DFR18" s="123"/>
      <c r="DFS18" s="123"/>
      <c r="DFT18" s="123"/>
      <c r="DFU18" s="123"/>
      <c r="DFV18" s="123"/>
      <c r="DFW18" s="123"/>
      <c r="DFX18" s="123"/>
      <c r="DFY18" s="123"/>
      <c r="DFZ18" s="123"/>
      <c r="DGA18" s="123"/>
      <c r="DGB18" s="123"/>
      <c r="DGC18" s="123"/>
      <c r="DGD18" s="123"/>
      <c r="DGE18" s="123"/>
      <c r="DGF18" s="123"/>
      <c r="DGG18" s="123"/>
      <c r="DGH18" s="123"/>
      <c r="DGI18" s="123"/>
      <c r="DGJ18" s="123"/>
      <c r="DGK18" s="123"/>
      <c r="DGL18" s="123"/>
      <c r="DGM18" s="123"/>
      <c r="DGN18" s="123"/>
      <c r="DGO18" s="123"/>
      <c r="DGP18" s="123"/>
      <c r="DGQ18" s="123"/>
      <c r="DGR18" s="123"/>
      <c r="DGS18" s="123"/>
      <c r="DGT18" s="123"/>
      <c r="DGU18" s="123"/>
      <c r="DGV18" s="123"/>
      <c r="DGW18" s="123"/>
      <c r="DGX18" s="123"/>
      <c r="DGY18" s="123"/>
      <c r="DGZ18" s="123"/>
      <c r="DHA18" s="123"/>
      <c r="DHB18" s="123"/>
      <c r="DHC18" s="123"/>
      <c r="DHD18" s="123"/>
      <c r="DHE18" s="123"/>
      <c r="DHF18" s="123"/>
      <c r="DHG18" s="123"/>
      <c r="DHH18" s="123"/>
      <c r="DHI18" s="123"/>
      <c r="DHJ18" s="123"/>
      <c r="DHK18" s="123"/>
      <c r="DHL18" s="123"/>
      <c r="DHM18" s="123"/>
      <c r="DHN18" s="123"/>
      <c r="DHO18" s="123"/>
      <c r="DHP18" s="123"/>
      <c r="DHQ18" s="123"/>
      <c r="DHR18" s="123"/>
      <c r="DHS18" s="123"/>
      <c r="DHT18" s="123"/>
      <c r="DHU18" s="123"/>
      <c r="DHV18" s="123"/>
      <c r="DHW18" s="123"/>
      <c r="DHX18" s="123"/>
      <c r="DHY18" s="123"/>
      <c r="DHZ18" s="123"/>
      <c r="DIA18" s="123"/>
      <c r="DIB18" s="123"/>
      <c r="DIC18" s="123"/>
      <c r="DID18" s="123"/>
      <c r="DIE18" s="123"/>
      <c r="DIF18" s="123"/>
      <c r="DIG18" s="123"/>
      <c r="DIH18" s="123"/>
      <c r="DII18" s="123"/>
      <c r="DIJ18" s="123"/>
      <c r="DIK18" s="123"/>
      <c r="DIL18" s="123"/>
      <c r="DIM18" s="123"/>
      <c r="DIN18" s="123"/>
      <c r="DIO18" s="123"/>
      <c r="DIP18" s="123"/>
      <c r="DIQ18" s="123"/>
      <c r="DIR18" s="123"/>
      <c r="DIS18" s="123"/>
      <c r="DIT18" s="123"/>
      <c r="DIU18" s="123"/>
      <c r="DIV18" s="123"/>
      <c r="DIW18" s="123"/>
      <c r="DIX18" s="123"/>
      <c r="DIY18" s="123"/>
      <c r="DIZ18" s="123"/>
      <c r="DJA18" s="123"/>
      <c r="DJB18" s="123"/>
      <c r="DJC18" s="123"/>
      <c r="DJD18" s="123"/>
      <c r="DJE18" s="123"/>
      <c r="DJF18" s="123"/>
      <c r="DJG18" s="123"/>
      <c r="DJH18" s="123"/>
      <c r="DJI18" s="123"/>
      <c r="DJJ18" s="123"/>
      <c r="DJK18" s="123"/>
      <c r="DJL18" s="123"/>
      <c r="DJM18" s="123"/>
      <c r="DJN18" s="123"/>
      <c r="DJO18" s="123"/>
      <c r="DJP18" s="123"/>
      <c r="DJQ18" s="123"/>
      <c r="DJR18" s="123"/>
      <c r="DJS18" s="123"/>
      <c r="DJT18" s="123"/>
      <c r="DJU18" s="123"/>
      <c r="DJV18" s="123"/>
      <c r="DJW18" s="123"/>
      <c r="DJX18" s="123"/>
      <c r="DJY18" s="123"/>
      <c r="DJZ18" s="123"/>
      <c r="DKA18" s="123"/>
      <c r="DKB18" s="123"/>
      <c r="DKC18" s="123"/>
      <c r="DKD18" s="123"/>
      <c r="DKE18" s="123"/>
      <c r="DKF18" s="123"/>
      <c r="DKG18" s="123"/>
      <c r="DKH18" s="123"/>
      <c r="DKI18" s="123"/>
      <c r="DKJ18" s="123"/>
      <c r="DKK18" s="123"/>
      <c r="DKL18" s="123"/>
      <c r="DKM18" s="123"/>
      <c r="DKN18" s="123"/>
      <c r="DKO18" s="123"/>
      <c r="DKP18" s="123"/>
      <c r="DKQ18" s="123"/>
      <c r="DKR18" s="123"/>
      <c r="DKS18" s="123"/>
      <c r="DKT18" s="123"/>
      <c r="DKU18" s="123"/>
      <c r="DKV18" s="123"/>
      <c r="DKW18" s="123"/>
      <c r="DKX18" s="123"/>
      <c r="DKY18" s="123"/>
      <c r="DKZ18" s="123"/>
      <c r="DLA18" s="123"/>
      <c r="DLB18" s="123"/>
      <c r="DLC18" s="123"/>
      <c r="DLD18" s="123"/>
      <c r="DLE18" s="123"/>
      <c r="DLF18" s="123"/>
      <c r="DLG18" s="123"/>
      <c r="DLH18" s="123"/>
      <c r="DLI18" s="123"/>
      <c r="DLJ18" s="123"/>
      <c r="DLK18" s="123"/>
      <c r="DLL18" s="123"/>
      <c r="DLM18" s="123"/>
      <c r="DLN18" s="123"/>
      <c r="DLO18" s="123"/>
      <c r="DLP18" s="123"/>
      <c r="DLQ18" s="123"/>
      <c r="DLR18" s="123"/>
      <c r="DLS18" s="123"/>
      <c r="DLT18" s="123"/>
      <c r="DLU18" s="123"/>
      <c r="DLV18" s="123"/>
      <c r="DLW18" s="123"/>
      <c r="DLX18" s="123"/>
      <c r="DLY18" s="123"/>
      <c r="DLZ18" s="123"/>
      <c r="DMA18" s="123"/>
      <c r="DMB18" s="123"/>
      <c r="DMC18" s="123"/>
      <c r="DMD18" s="123"/>
      <c r="DME18" s="123"/>
      <c r="DMF18" s="123"/>
      <c r="DMG18" s="123"/>
      <c r="DMH18" s="123"/>
      <c r="DMI18" s="123"/>
      <c r="DMJ18" s="123"/>
      <c r="DMK18" s="123"/>
      <c r="DML18" s="123"/>
      <c r="DMM18" s="123"/>
      <c r="DMN18" s="123"/>
      <c r="DMO18" s="123"/>
      <c r="DMP18" s="123"/>
      <c r="DMQ18" s="123"/>
      <c r="DMR18" s="123"/>
      <c r="DMS18" s="123"/>
      <c r="DMT18" s="123"/>
      <c r="DMU18" s="123"/>
      <c r="DMV18" s="123"/>
      <c r="DMW18" s="123"/>
      <c r="DMX18" s="123"/>
      <c r="DMY18" s="123"/>
      <c r="DMZ18" s="123"/>
      <c r="DNA18" s="123"/>
      <c r="DNB18" s="123"/>
      <c r="DNC18" s="123"/>
      <c r="DND18" s="123"/>
      <c r="DNE18" s="123"/>
      <c r="DNF18" s="123"/>
      <c r="DNG18" s="123"/>
      <c r="DNH18" s="123"/>
      <c r="DNI18" s="123"/>
      <c r="DNJ18" s="123"/>
      <c r="DNK18" s="123"/>
      <c r="DNL18" s="123"/>
      <c r="DNM18" s="123"/>
      <c r="DNN18" s="123"/>
      <c r="DNO18" s="123"/>
      <c r="DNP18" s="123"/>
      <c r="DNQ18" s="123"/>
      <c r="DNR18" s="123"/>
      <c r="DNS18" s="123"/>
      <c r="DNT18" s="123"/>
      <c r="DNU18" s="123"/>
      <c r="DNV18" s="123"/>
      <c r="DNW18" s="123"/>
      <c r="DNX18" s="123"/>
      <c r="DNY18" s="123"/>
      <c r="DNZ18" s="123"/>
      <c r="DOA18" s="123"/>
      <c r="DOB18" s="123"/>
      <c r="DOC18" s="123"/>
      <c r="DOD18" s="123"/>
      <c r="DOE18" s="123"/>
      <c r="DOF18" s="123"/>
      <c r="DOG18" s="123"/>
      <c r="DOH18" s="123"/>
      <c r="DOI18" s="123"/>
      <c r="DOJ18" s="123"/>
      <c r="DOK18" s="123"/>
      <c r="DOL18" s="123"/>
      <c r="DOM18" s="123"/>
      <c r="DON18" s="123"/>
      <c r="DOO18" s="123"/>
      <c r="DOP18" s="123"/>
      <c r="DOQ18" s="123"/>
      <c r="DOR18" s="123"/>
      <c r="DOS18" s="123"/>
      <c r="DOT18" s="123"/>
      <c r="DOU18" s="123"/>
      <c r="DOV18" s="123"/>
      <c r="DOW18" s="123"/>
      <c r="DOX18" s="123"/>
      <c r="DOY18" s="123"/>
      <c r="DOZ18" s="123"/>
      <c r="DPA18" s="123"/>
      <c r="DPB18" s="123"/>
      <c r="DPC18" s="123"/>
      <c r="DPD18" s="123"/>
      <c r="DPE18" s="123"/>
      <c r="DPF18" s="123"/>
      <c r="DPG18" s="123"/>
      <c r="DPH18" s="123"/>
      <c r="DPI18" s="123"/>
      <c r="DPJ18" s="123"/>
      <c r="DPK18" s="123"/>
      <c r="DPL18" s="123"/>
      <c r="DPM18" s="123"/>
      <c r="DPN18" s="123"/>
      <c r="DPO18" s="123"/>
      <c r="DPP18" s="123"/>
      <c r="DPQ18" s="123"/>
      <c r="DPR18" s="123"/>
      <c r="DPS18" s="123"/>
      <c r="DPT18" s="123"/>
      <c r="DPU18" s="123"/>
      <c r="DPV18" s="123"/>
      <c r="DPW18" s="123"/>
      <c r="DPX18" s="123"/>
      <c r="DPY18" s="123"/>
      <c r="DPZ18" s="123"/>
      <c r="DQA18" s="123"/>
      <c r="DQB18" s="123"/>
      <c r="DQC18" s="123"/>
      <c r="DQD18" s="123"/>
      <c r="DQE18" s="123"/>
      <c r="DQF18" s="123"/>
      <c r="DQG18" s="123"/>
      <c r="DQH18" s="123"/>
      <c r="DQI18" s="123"/>
      <c r="DQJ18" s="123"/>
      <c r="DQK18" s="123"/>
      <c r="DQL18" s="123"/>
      <c r="DQM18" s="123"/>
      <c r="DQN18" s="123"/>
      <c r="DQO18" s="123"/>
      <c r="DQP18" s="123"/>
      <c r="DQQ18" s="123"/>
      <c r="DQR18" s="123"/>
      <c r="DQS18" s="123"/>
      <c r="DQT18" s="123"/>
      <c r="DQU18" s="123"/>
      <c r="DQV18" s="123"/>
      <c r="DQW18" s="123"/>
      <c r="DQX18" s="123"/>
      <c r="DQY18" s="123"/>
      <c r="DQZ18" s="123"/>
      <c r="DRA18" s="123"/>
      <c r="DRB18" s="123"/>
      <c r="DRC18" s="123"/>
      <c r="DRD18" s="123"/>
      <c r="DRE18" s="123"/>
      <c r="DRF18" s="123"/>
      <c r="DRG18" s="123"/>
      <c r="DRH18" s="123"/>
      <c r="DRI18" s="123"/>
      <c r="DRJ18" s="123"/>
      <c r="DRK18" s="123"/>
      <c r="DRL18" s="123"/>
      <c r="DRM18" s="123"/>
      <c r="DRN18" s="123"/>
      <c r="DRO18" s="123"/>
      <c r="DRP18" s="123"/>
      <c r="DRQ18" s="123"/>
      <c r="DRR18" s="123"/>
      <c r="DRS18" s="123"/>
      <c r="DRT18" s="123"/>
      <c r="DRU18" s="123"/>
      <c r="DRV18" s="123"/>
      <c r="DRW18" s="123"/>
      <c r="DRX18" s="123"/>
      <c r="DRY18" s="123"/>
      <c r="DRZ18" s="123"/>
      <c r="DSA18" s="123"/>
      <c r="DSB18" s="123"/>
      <c r="DSC18" s="123"/>
      <c r="DSD18" s="123"/>
      <c r="DSE18" s="123"/>
      <c r="DSF18" s="123"/>
      <c r="DSG18" s="123"/>
      <c r="DSH18" s="123"/>
      <c r="DSI18" s="123"/>
      <c r="DSJ18" s="123"/>
      <c r="DSK18" s="123"/>
      <c r="DSL18" s="123"/>
      <c r="DSM18" s="123"/>
      <c r="DSN18" s="123"/>
      <c r="DSO18" s="123"/>
      <c r="DSP18" s="123"/>
      <c r="DSQ18" s="123"/>
      <c r="DSR18" s="123"/>
      <c r="DSS18" s="123"/>
      <c r="DST18" s="123"/>
      <c r="DSU18" s="123"/>
      <c r="DSV18" s="123"/>
      <c r="DSW18" s="123"/>
      <c r="DSX18" s="123"/>
      <c r="DSY18" s="123"/>
      <c r="DSZ18" s="123"/>
      <c r="DTA18" s="123"/>
      <c r="DTB18" s="123"/>
      <c r="DTC18" s="123"/>
      <c r="DTD18" s="123"/>
      <c r="DTE18" s="123"/>
      <c r="DTF18" s="123"/>
      <c r="DTG18" s="123"/>
      <c r="DTH18" s="123"/>
      <c r="DTI18" s="123"/>
      <c r="DTJ18" s="123"/>
      <c r="DTK18" s="123"/>
      <c r="DTL18" s="123"/>
      <c r="DTM18" s="123"/>
      <c r="DTN18" s="123"/>
      <c r="DTO18" s="123"/>
      <c r="DTP18" s="123"/>
      <c r="DTQ18" s="123"/>
      <c r="DTR18" s="123"/>
      <c r="DTS18" s="123"/>
      <c r="DTT18" s="123"/>
      <c r="DTU18" s="123"/>
      <c r="DTV18" s="123"/>
      <c r="DTW18" s="123"/>
      <c r="DTX18" s="123"/>
      <c r="DTY18" s="123"/>
      <c r="DTZ18" s="123"/>
      <c r="DUA18" s="123"/>
      <c r="DUB18" s="123"/>
      <c r="DUC18" s="123"/>
      <c r="DUD18" s="123"/>
      <c r="DUE18" s="123"/>
      <c r="DUF18" s="123"/>
      <c r="DUG18" s="123"/>
      <c r="DUH18" s="123"/>
      <c r="DUI18" s="123"/>
      <c r="DUJ18" s="123"/>
      <c r="DUK18" s="123"/>
      <c r="DUL18" s="123"/>
      <c r="DUM18" s="123"/>
      <c r="DUN18" s="123"/>
      <c r="DUO18" s="123"/>
      <c r="DUP18" s="123"/>
      <c r="DUQ18" s="123"/>
      <c r="DUR18" s="123"/>
      <c r="DUS18" s="123"/>
      <c r="DUT18" s="123"/>
      <c r="DUU18" s="123"/>
      <c r="DUV18" s="123"/>
      <c r="DUW18" s="123"/>
      <c r="DUX18" s="123"/>
      <c r="DUY18" s="123"/>
      <c r="DUZ18" s="123"/>
      <c r="DVA18" s="123"/>
      <c r="DVB18" s="123"/>
      <c r="DVC18" s="123"/>
      <c r="DVD18" s="123"/>
      <c r="DVE18" s="123"/>
      <c r="DVF18" s="123"/>
      <c r="DVG18" s="123"/>
      <c r="DVH18" s="123"/>
      <c r="DVI18" s="123"/>
      <c r="DVJ18" s="123"/>
      <c r="DVK18" s="123"/>
      <c r="DVL18" s="123"/>
      <c r="DVM18" s="123"/>
      <c r="DVN18" s="123"/>
      <c r="DVO18" s="123"/>
      <c r="DVP18" s="123"/>
      <c r="DVQ18" s="123"/>
      <c r="DVR18" s="123"/>
      <c r="DVS18" s="123"/>
      <c r="DVT18" s="123"/>
      <c r="DVU18" s="123"/>
      <c r="DVV18" s="123"/>
      <c r="DVW18" s="123"/>
      <c r="DVX18" s="123"/>
      <c r="DVY18" s="123"/>
      <c r="DVZ18" s="123"/>
      <c r="DWA18" s="123"/>
      <c r="DWB18" s="123"/>
      <c r="DWC18" s="123"/>
      <c r="DWD18" s="123"/>
      <c r="DWE18" s="123"/>
      <c r="DWF18" s="123"/>
      <c r="DWG18" s="123"/>
      <c r="DWH18" s="123"/>
      <c r="DWI18" s="123"/>
      <c r="DWJ18" s="123"/>
      <c r="DWK18" s="123"/>
      <c r="DWL18" s="123"/>
      <c r="DWM18" s="123"/>
      <c r="DWN18" s="123"/>
      <c r="DWO18" s="123"/>
      <c r="DWP18" s="123"/>
      <c r="DWQ18" s="123"/>
      <c r="DWR18" s="123"/>
      <c r="DWS18" s="123"/>
      <c r="DWT18" s="123"/>
      <c r="DWU18" s="123"/>
      <c r="DWV18" s="123"/>
      <c r="DWW18" s="123"/>
      <c r="DWX18" s="123"/>
      <c r="DWY18" s="123"/>
      <c r="DWZ18" s="123"/>
      <c r="DXA18" s="123"/>
      <c r="DXB18" s="123"/>
      <c r="DXC18" s="123"/>
      <c r="DXD18" s="123"/>
      <c r="DXE18" s="123"/>
      <c r="DXF18" s="123"/>
      <c r="DXG18" s="123"/>
      <c r="DXH18" s="123"/>
      <c r="DXI18" s="123"/>
      <c r="DXJ18" s="123"/>
      <c r="DXK18" s="123"/>
      <c r="DXL18" s="123"/>
      <c r="DXM18" s="123"/>
      <c r="DXN18" s="123"/>
      <c r="DXO18" s="123"/>
      <c r="DXP18" s="123"/>
      <c r="DXQ18" s="123"/>
      <c r="DXR18" s="123"/>
      <c r="DXS18" s="123"/>
      <c r="DXT18" s="123"/>
      <c r="DXU18" s="123"/>
      <c r="DXV18" s="123"/>
      <c r="DXW18" s="123"/>
      <c r="DXX18" s="123"/>
      <c r="DXY18" s="123"/>
      <c r="DXZ18" s="123"/>
      <c r="DYA18" s="123"/>
      <c r="DYB18" s="123"/>
      <c r="DYC18" s="123"/>
      <c r="DYD18" s="123"/>
      <c r="DYE18" s="123"/>
      <c r="DYF18" s="123"/>
      <c r="DYG18" s="123"/>
      <c r="DYH18" s="123"/>
      <c r="DYI18" s="123"/>
      <c r="DYJ18" s="123"/>
      <c r="DYK18" s="123"/>
      <c r="DYL18" s="123"/>
      <c r="DYM18" s="123"/>
      <c r="DYN18" s="123"/>
      <c r="DYO18" s="123"/>
      <c r="DYP18" s="123"/>
      <c r="DYQ18" s="123"/>
      <c r="DYR18" s="123"/>
      <c r="DYS18" s="123"/>
      <c r="DYT18" s="123"/>
      <c r="DYU18" s="123"/>
      <c r="DYV18" s="123"/>
      <c r="DYW18" s="123"/>
      <c r="DYX18" s="123"/>
      <c r="DYY18" s="123"/>
      <c r="DYZ18" s="123"/>
      <c r="DZA18" s="123"/>
      <c r="DZB18" s="123"/>
      <c r="DZC18" s="123"/>
      <c r="DZD18" s="123"/>
      <c r="DZE18" s="123"/>
      <c r="DZF18" s="123"/>
      <c r="DZG18" s="123"/>
      <c r="DZH18" s="123"/>
      <c r="DZI18" s="123"/>
      <c r="DZJ18" s="123"/>
      <c r="DZK18" s="123"/>
      <c r="DZL18" s="123"/>
      <c r="DZM18" s="123"/>
      <c r="DZN18" s="123"/>
      <c r="DZO18" s="123"/>
      <c r="DZP18" s="123"/>
      <c r="DZQ18" s="123"/>
      <c r="DZR18" s="123"/>
      <c r="DZS18" s="123"/>
      <c r="DZT18" s="123"/>
      <c r="DZU18" s="123"/>
      <c r="DZV18" s="123"/>
      <c r="DZW18" s="123"/>
      <c r="DZX18" s="123"/>
      <c r="DZY18" s="123"/>
      <c r="DZZ18" s="123"/>
      <c r="EAA18" s="123"/>
      <c r="EAB18" s="123"/>
      <c r="EAC18" s="123"/>
      <c r="EAD18" s="123"/>
      <c r="EAE18" s="123"/>
      <c r="EAF18" s="123"/>
      <c r="EAG18" s="123"/>
      <c r="EAH18" s="123"/>
      <c r="EAI18" s="123"/>
      <c r="EAJ18" s="123"/>
      <c r="EAK18" s="123"/>
      <c r="EAL18" s="123"/>
      <c r="EAM18" s="123"/>
      <c r="EAN18" s="123"/>
      <c r="EAO18" s="123"/>
      <c r="EAP18" s="123"/>
      <c r="EAQ18" s="123"/>
      <c r="EAR18" s="123"/>
      <c r="EAS18" s="123"/>
      <c r="EAT18" s="123"/>
      <c r="EAU18" s="123"/>
      <c r="EAV18" s="123"/>
      <c r="EAW18" s="123"/>
      <c r="EAX18" s="123"/>
      <c r="EAY18" s="123"/>
      <c r="EAZ18" s="123"/>
      <c r="EBA18" s="123"/>
      <c r="EBB18" s="123"/>
      <c r="EBC18" s="123"/>
      <c r="EBD18" s="123"/>
      <c r="EBE18" s="123"/>
      <c r="EBF18" s="123"/>
      <c r="EBG18" s="123"/>
      <c r="EBH18" s="123"/>
      <c r="EBI18" s="123"/>
      <c r="EBJ18" s="123"/>
      <c r="EBK18" s="123"/>
      <c r="EBL18" s="123"/>
      <c r="EBM18" s="123"/>
      <c r="EBN18" s="123"/>
      <c r="EBO18" s="123"/>
      <c r="EBP18" s="123"/>
      <c r="EBQ18" s="123"/>
      <c r="EBR18" s="123"/>
      <c r="EBS18" s="123"/>
      <c r="EBT18" s="123"/>
      <c r="EBU18" s="123"/>
      <c r="EBV18" s="123"/>
      <c r="EBW18" s="123"/>
      <c r="EBX18" s="123"/>
      <c r="EBY18" s="123"/>
      <c r="EBZ18" s="123"/>
      <c r="ECA18" s="123"/>
      <c r="ECB18" s="123"/>
      <c r="ECC18" s="123"/>
      <c r="ECD18" s="123"/>
      <c r="ECE18" s="123"/>
      <c r="ECF18" s="123"/>
      <c r="ECG18" s="123"/>
      <c r="ECH18" s="123"/>
      <c r="ECI18" s="123"/>
      <c r="ECJ18" s="123"/>
      <c r="ECK18" s="123"/>
      <c r="ECL18" s="123"/>
      <c r="ECM18" s="123"/>
      <c r="ECN18" s="123"/>
      <c r="ECO18" s="123"/>
      <c r="ECP18" s="123"/>
      <c r="ECQ18" s="123"/>
      <c r="ECR18" s="123"/>
      <c r="ECS18" s="123"/>
      <c r="ECT18" s="123"/>
      <c r="ECU18" s="123"/>
      <c r="ECV18" s="123"/>
      <c r="ECW18" s="123"/>
      <c r="ECX18" s="123"/>
      <c r="ECY18" s="123"/>
      <c r="ECZ18" s="123"/>
      <c r="EDA18" s="123"/>
      <c r="EDB18" s="123"/>
      <c r="EDC18" s="123"/>
      <c r="EDD18" s="123"/>
      <c r="EDE18" s="123"/>
      <c r="EDF18" s="123"/>
      <c r="EDG18" s="123"/>
      <c r="EDH18" s="123"/>
      <c r="EDI18" s="123"/>
      <c r="EDJ18" s="123"/>
      <c r="EDK18" s="123"/>
      <c r="EDL18" s="123"/>
      <c r="EDM18" s="123"/>
      <c r="EDN18" s="123"/>
      <c r="EDO18" s="123"/>
      <c r="EDP18" s="123"/>
      <c r="EDQ18" s="123"/>
      <c r="EDR18" s="123"/>
      <c r="EDS18" s="123"/>
      <c r="EDT18" s="123"/>
      <c r="EDU18" s="123"/>
      <c r="EDV18" s="123"/>
      <c r="EDW18" s="123"/>
      <c r="EDX18" s="123"/>
      <c r="EDY18" s="123"/>
      <c r="EDZ18" s="123"/>
      <c r="EEA18" s="123"/>
      <c r="EEB18" s="123"/>
      <c r="EEC18" s="123"/>
      <c r="EED18" s="123"/>
      <c r="EEE18" s="123"/>
      <c r="EEF18" s="123"/>
      <c r="EEG18" s="123"/>
      <c r="EEH18" s="123"/>
      <c r="EEI18" s="123"/>
      <c r="EEJ18" s="123"/>
      <c r="EEK18" s="123"/>
      <c r="EEL18" s="123"/>
      <c r="EEM18" s="123"/>
      <c r="EEN18" s="123"/>
      <c r="EEO18" s="123"/>
      <c r="EEP18" s="123"/>
      <c r="EEQ18" s="123"/>
      <c r="EER18" s="123"/>
      <c r="EES18" s="123"/>
      <c r="EET18" s="123"/>
      <c r="EEU18" s="123"/>
      <c r="EEV18" s="123"/>
      <c r="EEW18" s="123"/>
      <c r="EEX18" s="123"/>
      <c r="EEY18" s="123"/>
      <c r="EEZ18" s="123"/>
      <c r="EFA18" s="123"/>
      <c r="EFB18" s="123"/>
      <c r="EFC18" s="123"/>
      <c r="EFD18" s="123"/>
      <c r="EFE18" s="123"/>
      <c r="EFF18" s="123"/>
      <c r="EFG18" s="123"/>
      <c r="EFH18" s="123"/>
      <c r="EFI18" s="123"/>
      <c r="EFJ18" s="123"/>
      <c r="EFK18" s="123"/>
      <c r="EFL18" s="123"/>
      <c r="EFM18" s="123"/>
      <c r="EFN18" s="123"/>
      <c r="EFO18" s="123"/>
      <c r="EFP18" s="123"/>
      <c r="EFQ18" s="123"/>
      <c r="EFR18" s="123"/>
      <c r="EFS18" s="123"/>
      <c r="EFT18" s="123"/>
      <c r="EFU18" s="123"/>
      <c r="EFV18" s="123"/>
      <c r="EFW18" s="123"/>
      <c r="EFX18" s="123"/>
      <c r="EFY18" s="123"/>
      <c r="EFZ18" s="123"/>
      <c r="EGA18" s="123"/>
      <c r="EGB18" s="123"/>
      <c r="EGC18" s="123"/>
      <c r="EGD18" s="123"/>
      <c r="EGE18" s="123"/>
      <c r="EGF18" s="123"/>
      <c r="EGG18" s="123"/>
      <c r="EGH18" s="123"/>
      <c r="EGI18" s="123"/>
      <c r="EGJ18" s="123"/>
      <c r="EGK18" s="123"/>
      <c r="EGL18" s="123"/>
      <c r="EGM18" s="123"/>
      <c r="EGN18" s="123"/>
      <c r="EGO18" s="123"/>
      <c r="EGP18" s="123"/>
      <c r="EGQ18" s="123"/>
      <c r="EGR18" s="123"/>
      <c r="EGS18" s="123"/>
      <c r="EGT18" s="123"/>
      <c r="EGU18" s="123"/>
      <c r="EGV18" s="123"/>
      <c r="EGW18" s="123"/>
      <c r="EGX18" s="123"/>
      <c r="EGY18" s="123"/>
      <c r="EGZ18" s="123"/>
      <c r="EHA18" s="123"/>
      <c r="EHB18" s="123"/>
      <c r="EHC18" s="123"/>
      <c r="EHD18" s="123"/>
      <c r="EHE18" s="123"/>
      <c r="EHF18" s="123"/>
      <c r="EHG18" s="123"/>
      <c r="EHH18" s="123"/>
      <c r="EHI18" s="123"/>
      <c r="EHJ18" s="123"/>
      <c r="EHK18" s="123"/>
      <c r="EHL18" s="123"/>
      <c r="EHM18" s="123"/>
      <c r="EHN18" s="123"/>
      <c r="EHO18" s="123"/>
      <c r="EHP18" s="123"/>
      <c r="EHQ18" s="123"/>
      <c r="EHR18" s="123"/>
      <c r="EHS18" s="123"/>
      <c r="EHT18" s="123"/>
      <c r="EHU18" s="123"/>
      <c r="EHV18" s="123"/>
      <c r="EHW18" s="123"/>
      <c r="EHX18" s="123"/>
      <c r="EHY18" s="123"/>
      <c r="EHZ18" s="123"/>
      <c r="EIA18" s="123"/>
      <c r="EIB18" s="123"/>
      <c r="EIC18" s="123"/>
      <c r="EID18" s="123"/>
      <c r="EIE18" s="123"/>
      <c r="EIF18" s="123"/>
      <c r="EIG18" s="123"/>
      <c r="EIH18" s="123"/>
      <c r="EII18" s="123"/>
      <c r="EIJ18" s="123"/>
      <c r="EIK18" s="123"/>
      <c r="EIL18" s="123"/>
      <c r="EIM18" s="123"/>
      <c r="EIN18" s="123"/>
      <c r="EIO18" s="123"/>
      <c r="EIP18" s="123"/>
      <c r="EIQ18" s="123"/>
      <c r="EIR18" s="123"/>
      <c r="EIS18" s="123"/>
      <c r="EIT18" s="123"/>
      <c r="EIU18" s="123"/>
      <c r="EIV18" s="123"/>
      <c r="EIW18" s="123"/>
      <c r="EIX18" s="123"/>
      <c r="EIY18" s="123"/>
      <c r="EIZ18" s="123"/>
      <c r="EJA18" s="123"/>
      <c r="EJB18" s="123"/>
      <c r="EJC18" s="123"/>
      <c r="EJD18" s="123"/>
      <c r="EJE18" s="123"/>
      <c r="EJF18" s="123"/>
      <c r="EJG18" s="123"/>
      <c r="EJH18" s="123"/>
      <c r="EJI18" s="123"/>
      <c r="EJJ18" s="123"/>
      <c r="EJK18" s="123"/>
      <c r="EJL18" s="123"/>
      <c r="EJM18" s="123"/>
      <c r="EJN18" s="123"/>
      <c r="EJO18" s="123"/>
      <c r="EJP18" s="123"/>
      <c r="EJQ18" s="123"/>
      <c r="EJR18" s="123"/>
      <c r="EJS18" s="123"/>
      <c r="EJT18" s="123"/>
      <c r="EJU18" s="123"/>
      <c r="EJV18" s="123"/>
      <c r="EJW18" s="123"/>
      <c r="EJX18" s="123"/>
      <c r="EJY18" s="123"/>
      <c r="EJZ18" s="123"/>
      <c r="EKA18" s="123"/>
      <c r="EKB18" s="123"/>
      <c r="EKC18" s="123"/>
      <c r="EKD18" s="123"/>
      <c r="EKE18" s="123"/>
      <c r="EKF18" s="123"/>
      <c r="EKG18" s="123"/>
      <c r="EKH18" s="123"/>
      <c r="EKI18" s="123"/>
      <c r="EKJ18" s="123"/>
      <c r="EKK18" s="123"/>
      <c r="EKL18" s="123"/>
      <c r="EKM18" s="123"/>
      <c r="EKN18" s="123"/>
      <c r="EKO18" s="123"/>
      <c r="EKP18" s="123"/>
      <c r="EKQ18" s="123"/>
      <c r="EKR18" s="123"/>
      <c r="EKS18" s="123"/>
      <c r="EKT18" s="123"/>
      <c r="EKU18" s="123"/>
      <c r="EKV18" s="123"/>
      <c r="EKW18" s="123"/>
      <c r="EKX18" s="123"/>
      <c r="EKY18" s="123"/>
      <c r="EKZ18" s="123"/>
      <c r="ELA18" s="123"/>
      <c r="ELB18" s="123"/>
      <c r="ELC18" s="123"/>
      <c r="ELD18" s="123"/>
      <c r="ELE18" s="123"/>
      <c r="ELF18" s="123"/>
      <c r="ELG18" s="123"/>
      <c r="ELH18" s="123"/>
      <c r="ELI18" s="123"/>
      <c r="ELJ18" s="123"/>
      <c r="ELK18" s="123"/>
      <c r="ELL18" s="123"/>
      <c r="ELM18" s="123"/>
      <c r="ELN18" s="123"/>
      <c r="ELO18" s="123"/>
      <c r="ELP18" s="123"/>
      <c r="ELQ18" s="123"/>
      <c r="ELR18" s="123"/>
      <c r="ELS18" s="123"/>
      <c r="ELT18" s="123"/>
      <c r="ELU18" s="123"/>
      <c r="ELV18" s="123"/>
      <c r="ELW18" s="123"/>
      <c r="ELX18" s="123"/>
      <c r="ELY18" s="123"/>
      <c r="ELZ18" s="123"/>
      <c r="EMA18" s="123"/>
      <c r="EMB18" s="123"/>
      <c r="EMC18" s="123"/>
      <c r="EMD18" s="123"/>
      <c r="EME18" s="123"/>
      <c r="EMF18" s="123"/>
      <c r="EMG18" s="123"/>
      <c r="EMH18" s="123"/>
      <c r="EMI18" s="123"/>
      <c r="EMJ18" s="123"/>
      <c r="EMK18" s="123"/>
      <c r="EML18" s="123"/>
      <c r="EMM18" s="123"/>
      <c r="EMN18" s="123"/>
      <c r="EMO18" s="123"/>
      <c r="EMP18" s="123"/>
      <c r="EMQ18" s="123"/>
      <c r="EMR18" s="123"/>
      <c r="EMS18" s="123"/>
      <c r="EMT18" s="123"/>
      <c r="EMU18" s="123"/>
      <c r="EMV18" s="123"/>
      <c r="EMW18" s="123"/>
      <c r="EMX18" s="123"/>
      <c r="EMY18" s="123"/>
      <c r="EMZ18" s="123"/>
      <c r="ENA18" s="123"/>
      <c r="ENB18" s="123"/>
      <c r="ENC18" s="123"/>
      <c r="END18" s="123"/>
      <c r="ENE18" s="123"/>
      <c r="ENF18" s="123"/>
      <c r="ENG18" s="123"/>
      <c r="ENH18" s="123"/>
      <c r="ENI18" s="123"/>
      <c r="ENJ18" s="123"/>
      <c r="ENK18" s="123"/>
      <c r="ENL18" s="123"/>
      <c r="ENM18" s="123"/>
      <c r="ENN18" s="123"/>
      <c r="ENO18" s="123"/>
      <c r="ENP18" s="123"/>
      <c r="ENQ18" s="123"/>
      <c r="ENR18" s="123"/>
      <c r="ENS18" s="123"/>
      <c r="ENT18" s="123"/>
      <c r="ENU18" s="123"/>
      <c r="ENV18" s="123"/>
      <c r="ENW18" s="123"/>
      <c r="ENX18" s="123"/>
      <c r="ENY18" s="123"/>
      <c r="ENZ18" s="123"/>
      <c r="EOA18" s="123"/>
      <c r="EOB18" s="123"/>
      <c r="EOC18" s="123"/>
      <c r="EOD18" s="123"/>
      <c r="EOE18" s="123"/>
      <c r="EOF18" s="123"/>
      <c r="EOG18" s="123"/>
      <c r="EOH18" s="123"/>
      <c r="EOI18" s="123"/>
      <c r="EOJ18" s="123"/>
      <c r="EOK18" s="123"/>
      <c r="EOL18" s="123"/>
      <c r="EOM18" s="123"/>
      <c r="EON18" s="123"/>
      <c r="EOO18" s="123"/>
      <c r="EOP18" s="123"/>
      <c r="EOQ18" s="123"/>
      <c r="EOR18" s="123"/>
      <c r="EOS18" s="123"/>
      <c r="EOT18" s="123"/>
      <c r="EOU18" s="123"/>
      <c r="EOV18" s="123"/>
      <c r="EOW18" s="123"/>
      <c r="EOX18" s="123"/>
      <c r="EOY18" s="123"/>
      <c r="EOZ18" s="123"/>
      <c r="EPA18" s="123"/>
      <c r="EPB18" s="123"/>
      <c r="EPC18" s="123"/>
      <c r="EPD18" s="123"/>
      <c r="EPE18" s="123"/>
      <c r="EPF18" s="123"/>
      <c r="EPG18" s="123"/>
      <c r="EPH18" s="123"/>
      <c r="EPI18" s="123"/>
      <c r="EPJ18" s="123"/>
      <c r="EPK18" s="123"/>
      <c r="EPL18" s="123"/>
      <c r="EPM18" s="123"/>
      <c r="EPN18" s="123"/>
      <c r="EPO18" s="123"/>
      <c r="EPP18" s="123"/>
      <c r="EPQ18" s="123"/>
      <c r="EPR18" s="123"/>
      <c r="EPS18" s="123"/>
      <c r="EPT18" s="123"/>
      <c r="EPU18" s="123"/>
      <c r="EPV18" s="123"/>
      <c r="EPW18" s="123"/>
      <c r="EPX18" s="123"/>
      <c r="EPY18" s="123"/>
      <c r="EPZ18" s="123"/>
      <c r="EQA18" s="123"/>
      <c r="EQB18" s="123"/>
      <c r="EQC18" s="123"/>
      <c r="EQD18" s="123"/>
      <c r="EQE18" s="123"/>
      <c r="EQF18" s="123"/>
      <c r="EQG18" s="123"/>
      <c r="EQH18" s="123"/>
      <c r="EQI18" s="123"/>
      <c r="EQJ18" s="123"/>
      <c r="EQK18" s="123"/>
      <c r="EQL18" s="123"/>
      <c r="EQM18" s="123"/>
      <c r="EQN18" s="123"/>
      <c r="EQO18" s="123"/>
      <c r="EQP18" s="123"/>
      <c r="EQQ18" s="123"/>
      <c r="EQR18" s="123"/>
      <c r="EQS18" s="123"/>
      <c r="EQT18" s="123"/>
      <c r="EQU18" s="123"/>
      <c r="EQV18" s="123"/>
      <c r="EQW18" s="123"/>
      <c r="EQX18" s="123"/>
      <c r="EQY18" s="123"/>
      <c r="EQZ18" s="123"/>
      <c r="ERA18" s="123"/>
      <c r="ERB18" s="123"/>
      <c r="ERC18" s="123"/>
      <c r="ERD18" s="123"/>
      <c r="ERE18" s="123"/>
      <c r="ERF18" s="123"/>
      <c r="ERG18" s="123"/>
      <c r="ERH18" s="123"/>
      <c r="ERI18" s="123"/>
      <c r="ERJ18" s="123"/>
      <c r="ERK18" s="123"/>
      <c r="ERL18" s="123"/>
      <c r="ERM18" s="123"/>
      <c r="ERN18" s="123"/>
      <c r="ERO18" s="123"/>
      <c r="ERP18" s="123"/>
      <c r="ERQ18" s="123"/>
      <c r="ERR18" s="123"/>
      <c r="ERS18" s="123"/>
      <c r="ERT18" s="123"/>
      <c r="ERU18" s="123"/>
      <c r="ERV18" s="123"/>
      <c r="ERW18" s="123"/>
      <c r="ERX18" s="123"/>
      <c r="ERY18" s="123"/>
      <c r="ERZ18" s="123"/>
      <c r="ESA18" s="123"/>
      <c r="ESB18" s="123"/>
      <c r="ESC18" s="123"/>
      <c r="ESD18" s="123"/>
      <c r="ESE18" s="123"/>
      <c r="ESF18" s="123"/>
      <c r="ESG18" s="123"/>
      <c r="ESH18" s="123"/>
      <c r="ESI18" s="123"/>
      <c r="ESJ18" s="123"/>
      <c r="ESK18" s="123"/>
      <c r="ESL18" s="123"/>
      <c r="ESM18" s="123"/>
      <c r="ESN18" s="123"/>
      <c r="ESO18" s="123"/>
      <c r="ESP18" s="123"/>
      <c r="ESQ18" s="123"/>
      <c r="ESR18" s="123"/>
      <c r="ESS18" s="123"/>
      <c r="EST18" s="123"/>
      <c r="ESU18" s="123"/>
      <c r="ESV18" s="123"/>
      <c r="ESW18" s="123"/>
      <c r="ESX18" s="123"/>
      <c r="ESY18" s="123"/>
      <c r="ESZ18" s="123"/>
      <c r="ETA18" s="123"/>
      <c r="ETB18" s="123"/>
      <c r="ETC18" s="123"/>
      <c r="ETD18" s="123"/>
      <c r="ETE18" s="123"/>
      <c r="ETF18" s="123"/>
      <c r="ETG18" s="123"/>
      <c r="ETH18" s="123"/>
      <c r="ETI18" s="123"/>
      <c r="ETJ18" s="123"/>
      <c r="ETK18" s="123"/>
      <c r="ETL18" s="123"/>
      <c r="ETM18" s="123"/>
      <c r="ETN18" s="123"/>
      <c r="ETO18" s="123"/>
      <c r="ETP18" s="123"/>
      <c r="ETQ18" s="123"/>
      <c r="ETR18" s="123"/>
      <c r="ETS18" s="123"/>
      <c r="ETT18" s="123"/>
      <c r="ETU18" s="123"/>
      <c r="ETV18" s="123"/>
      <c r="ETW18" s="123"/>
      <c r="ETX18" s="123"/>
      <c r="ETY18" s="123"/>
      <c r="ETZ18" s="123"/>
      <c r="EUA18" s="123"/>
      <c r="EUB18" s="123"/>
      <c r="EUC18" s="123"/>
      <c r="EUD18" s="123"/>
      <c r="EUE18" s="123"/>
      <c r="EUF18" s="123"/>
      <c r="EUG18" s="123"/>
      <c r="EUH18" s="123"/>
      <c r="EUI18" s="123"/>
      <c r="EUJ18" s="123"/>
      <c r="EUK18" s="123"/>
      <c r="EUL18" s="123"/>
      <c r="EUM18" s="123"/>
      <c r="EUN18" s="123"/>
      <c r="EUO18" s="123"/>
      <c r="EUP18" s="123"/>
      <c r="EUQ18" s="123"/>
      <c r="EUR18" s="123"/>
      <c r="EUS18" s="123"/>
      <c r="EUT18" s="123"/>
      <c r="EUU18" s="123"/>
      <c r="EUV18" s="123"/>
      <c r="EUW18" s="123"/>
      <c r="EUX18" s="123"/>
      <c r="EUY18" s="123"/>
      <c r="EUZ18" s="123"/>
      <c r="EVA18" s="123"/>
      <c r="EVB18" s="123"/>
      <c r="EVC18" s="123"/>
      <c r="EVD18" s="123"/>
      <c r="EVE18" s="123"/>
      <c r="EVF18" s="123"/>
      <c r="EVG18" s="123"/>
      <c r="EVH18" s="123"/>
      <c r="EVI18" s="123"/>
      <c r="EVJ18" s="123"/>
      <c r="EVK18" s="123"/>
      <c r="EVL18" s="123"/>
      <c r="EVM18" s="123"/>
      <c r="EVN18" s="123"/>
      <c r="EVO18" s="123"/>
      <c r="EVP18" s="123"/>
      <c r="EVQ18" s="123"/>
      <c r="EVR18" s="123"/>
      <c r="EVS18" s="123"/>
      <c r="EVT18" s="123"/>
      <c r="EVU18" s="123"/>
      <c r="EVV18" s="123"/>
      <c r="EVW18" s="123"/>
      <c r="EVX18" s="123"/>
      <c r="EVY18" s="123"/>
      <c r="EVZ18" s="123"/>
      <c r="EWA18" s="123"/>
      <c r="EWB18" s="123"/>
      <c r="EWC18" s="123"/>
      <c r="EWD18" s="123"/>
      <c r="EWE18" s="123"/>
      <c r="EWF18" s="123"/>
      <c r="EWG18" s="123"/>
      <c r="EWH18" s="123"/>
      <c r="EWI18" s="123"/>
      <c r="EWJ18" s="123"/>
      <c r="EWK18" s="123"/>
      <c r="EWL18" s="123"/>
      <c r="EWM18" s="123"/>
      <c r="EWN18" s="123"/>
      <c r="EWO18" s="123"/>
      <c r="EWP18" s="123"/>
      <c r="EWQ18" s="123"/>
      <c r="EWR18" s="123"/>
      <c r="EWS18" s="123"/>
      <c r="EWT18" s="123"/>
      <c r="EWU18" s="123"/>
      <c r="EWV18" s="123"/>
      <c r="EWW18" s="123"/>
      <c r="EWX18" s="123"/>
      <c r="EWY18" s="123"/>
      <c r="EWZ18" s="123"/>
      <c r="EXA18" s="123"/>
      <c r="EXB18" s="123"/>
      <c r="EXC18" s="123"/>
      <c r="EXD18" s="123"/>
      <c r="EXE18" s="123"/>
      <c r="EXF18" s="123"/>
      <c r="EXG18" s="123"/>
      <c r="EXH18" s="123"/>
      <c r="EXI18" s="123"/>
      <c r="EXJ18" s="123"/>
      <c r="EXK18" s="123"/>
      <c r="EXL18" s="123"/>
      <c r="EXM18" s="123"/>
      <c r="EXN18" s="123"/>
      <c r="EXO18" s="123"/>
      <c r="EXP18" s="123"/>
      <c r="EXQ18" s="123"/>
      <c r="EXR18" s="123"/>
      <c r="EXS18" s="123"/>
      <c r="EXT18" s="123"/>
      <c r="EXU18" s="123"/>
      <c r="EXV18" s="123"/>
      <c r="EXW18" s="123"/>
      <c r="EXX18" s="123"/>
      <c r="EXY18" s="123"/>
      <c r="EXZ18" s="123"/>
      <c r="EYA18" s="123"/>
      <c r="EYB18" s="123"/>
      <c r="EYC18" s="123"/>
      <c r="EYD18" s="123"/>
      <c r="EYE18" s="123"/>
      <c r="EYF18" s="123"/>
      <c r="EYG18" s="123"/>
      <c r="EYH18" s="123"/>
      <c r="EYI18" s="123"/>
      <c r="EYJ18" s="123"/>
      <c r="EYK18" s="123"/>
      <c r="EYL18" s="123"/>
      <c r="EYM18" s="123"/>
      <c r="EYN18" s="123"/>
      <c r="EYO18" s="123"/>
      <c r="EYP18" s="123"/>
      <c r="EYQ18" s="123"/>
      <c r="EYR18" s="123"/>
      <c r="EYS18" s="123"/>
      <c r="EYT18" s="123"/>
      <c r="EYU18" s="123"/>
      <c r="EYV18" s="123"/>
      <c r="EYW18" s="123"/>
      <c r="EYX18" s="123"/>
      <c r="EYY18" s="123"/>
      <c r="EYZ18" s="123"/>
      <c r="EZA18" s="123"/>
      <c r="EZB18" s="123"/>
      <c r="EZC18" s="123"/>
      <c r="EZD18" s="123"/>
      <c r="EZE18" s="123"/>
      <c r="EZF18" s="123"/>
      <c r="EZG18" s="123"/>
      <c r="EZH18" s="123"/>
      <c r="EZI18" s="123"/>
      <c r="EZJ18" s="123"/>
      <c r="EZK18" s="123"/>
      <c r="EZL18" s="123"/>
      <c r="EZM18" s="123"/>
      <c r="EZN18" s="123"/>
      <c r="EZO18" s="123"/>
      <c r="EZP18" s="123"/>
      <c r="EZQ18" s="123"/>
      <c r="EZR18" s="123"/>
      <c r="EZS18" s="123"/>
      <c r="EZT18" s="123"/>
      <c r="EZU18" s="123"/>
      <c r="EZV18" s="123"/>
      <c r="EZW18" s="123"/>
      <c r="EZX18" s="123"/>
      <c r="EZY18" s="123"/>
      <c r="EZZ18" s="123"/>
      <c r="FAA18" s="123"/>
      <c r="FAB18" s="123"/>
      <c r="FAC18" s="123"/>
      <c r="FAD18" s="123"/>
      <c r="FAE18" s="123"/>
      <c r="FAF18" s="123"/>
      <c r="FAG18" s="123"/>
      <c r="FAH18" s="123"/>
      <c r="FAI18" s="123"/>
      <c r="FAJ18" s="123"/>
      <c r="FAK18" s="123"/>
      <c r="FAL18" s="123"/>
      <c r="FAM18" s="123"/>
      <c r="FAN18" s="123"/>
      <c r="FAO18" s="123"/>
      <c r="FAP18" s="123"/>
      <c r="FAQ18" s="123"/>
      <c r="FAR18" s="123"/>
      <c r="FAS18" s="123"/>
      <c r="FAT18" s="123"/>
      <c r="FAU18" s="123"/>
      <c r="FAV18" s="123"/>
      <c r="FAW18" s="123"/>
      <c r="FAX18" s="123"/>
      <c r="FAY18" s="123"/>
      <c r="FAZ18" s="123"/>
      <c r="FBA18" s="123"/>
      <c r="FBB18" s="123"/>
      <c r="FBC18" s="123"/>
      <c r="FBD18" s="123"/>
      <c r="FBE18" s="123"/>
      <c r="FBF18" s="123"/>
      <c r="FBG18" s="123"/>
      <c r="FBH18" s="123"/>
      <c r="FBI18" s="123"/>
      <c r="FBJ18" s="123"/>
      <c r="FBK18" s="123"/>
      <c r="FBL18" s="123"/>
      <c r="FBM18" s="123"/>
      <c r="FBN18" s="123"/>
      <c r="FBO18" s="123"/>
      <c r="FBP18" s="123"/>
      <c r="FBQ18" s="123"/>
      <c r="FBR18" s="123"/>
      <c r="FBS18" s="123"/>
      <c r="FBT18" s="123"/>
      <c r="FBU18" s="123"/>
      <c r="FBV18" s="123"/>
      <c r="FBW18" s="123"/>
      <c r="FBX18" s="123"/>
      <c r="FBY18" s="123"/>
      <c r="FBZ18" s="123"/>
      <c r="FCA18" s="123"/>
      <c r="FCB18" s="123"/>
      <c r="FCC18" s="123"/>
      <c r="FCD18" s="123"/>
      <c r="FCE18" s="123"/>
      <c r="FCF18" s="123"/>
      <c r="FCG18" s="123"/>
      <c r="FCH18" s="123"/>
      <c r="FCI18" s="123"/>
      <c r="FCJ18" s="123"/>
      <c r="FCK18" s="123"/>
      <c r="FCL18" s="123"/>
      <c r="FCM18" s="123"/>
      <c r="FCN18" s="123"/>
      <c r="FCO18" s="123"/>
      <c r="FCP18" s="123"/>
      <c r="FCQ18" s="123"/>
      <c r="FCR18" s="123"/>
      <c r="FCS18" s="123"/>
      <c r="FCT18" s="123"/>
      <c r="FCU18" s="123"/>
      <c r="FCV18" s="123"/>
      <c r="FCW18" s="123"/>
      <c r="FCX18" s="123"/>
      <c r="FCY18" s="123"/>
      <c r="FCZ18" s="123"/>
      <c r="FDA18" s="123"/>
      <c r="FDB18" s="123"/>
      <c r="FDC18" s="123"/>
      <c r="FDD18" s="123"/>
      <c r="FDE18" s="123"/>
      <c r="FDF18" s="123"/>
      <c r="FDG18" s="123"/>
      <c r="FDH18" s="123"/>
      <c r="FDI18" s="123"/>
      <c r="FDJ18" s="123"/>
      <c r="FDK18" s="123"/>
      <c r="FDL18" s="123"/>
      <c r="FDM18" s="123"/>
      <c r="FDN18" s="123"/>
      <c r="FDO18" s="123"/>
      <c r="FDP18" s="123"/>
      <c r="FDQ18" s="123"/>
      <c r="FDR18" s="123"/>
      <c r="FDS18" s="123"/>
      <c r="FDT18" s="123"/>
      <c r="FDU18" s="123"/>
      <c r="FDV18" s="123"/>
      <c r="FDW18" s="123"/>
      <c r="FDX18" s="123"/>
      <c r="FDY18" s="123"/>
      <c r="FDZ18" s="123"/>
      <c r="FEA18" s="123"/>
      <c r="FEB18" s="123"/>
      <c r="FEC18" s="123"/>
      <c r="FED18" s="123"/>
      <c r="FEE18" s="123"/>
      <c r="FEF18" s="123"/>
      <c r="FEG18" s="123"/>
      <c r="FEH18" s="123"/>
      <c r="FEI18" s="123"/>
      <c r="FEJ18" s="123"/>
      <c r="FEK18" s="123"/>
      <c r="FEL18" s="123"/>
      <c r="FEM18" s="123"/>
      <c r="FEN18" s="123"/>
      <c r="FEO18" s="123"/>
      <c r="FEP18" s="123"/>
      <c r="FEQ18" s="123"/>
      <c r="FER18" s="123"/>
      <c r="FES18" s="123"/>
      <c r="FET18" s="123"/>
      <c r="FEU18" s="123"/>
      <c r="FEV18" s="123"/>
      <c r="FEW18" s="123"/>
      <c r="FEX18" s="123"/>
      <c r="FEY18" s="123"/>
      <c r="FEZ18" s="123"/>
      <c r="FFA18" s="123"/>
      <c r="FFB18" s="123"/>
      <c r="FFC18" s="123"/>
      <c r="FFD18" s="123"/>
      <c r="FFE18" s="123"/>
      <c r="FFF18" s="123"/>
      <c r="FFG18" s="123"/>
      <c r="FFH18" s="123"/>
      <c r="FFI18" s="123"/>
      <c r="FFJ18" s="123"/>
      <c r="FFK18" s="123"/>
      <c r="FFL18" s="123"/>
      <c r="FFM18" s="123"/>
      <c r="FFN18" s="123"/>
      <c r="FFO18" s="123"/>
      <c r="FFP18" s="123"/>
      <c r="FFQ18" s="123"/>
      <c r="FFR18" s="123"/>
      <c r="FFS18" s="123"/>
      <c r="FFT18" s="123"/>
      <c r="FFU18" s="123"/>
      <c r="FFV18" s="123"/>
      <c r="FFW18" s="123"/>
      <c r="FFX18" s="123"/>
      <c r="FFY18" s="123"/>
      <c r="FFZ18" s="123"/>
      <c r="FGA18" s="123"/>
      <c r="FGB18" s="123"/>
      <c r="FGC18" s="123"/>
      <c r="FGD18" s="123"/>
      <c r="FGE18" s="123"/>
      <c r="FGF18" s="123"/>
      <c r="FGG18" s="123"/>
      <c r="FGH18" s="123"/>
      <c r="FGI18" s="123"/>
      <c r="FGJ18" s="123"/>
      <c r="FGK18" s="123"/>
      <c r="FGL18" s="123"/>
      <c r="FGM18" s="123"/>
      <c r="FGN18" s="123"/>
      <c r="FGO18" s="123"/>
      <c r="FGP18" s="123"/>
      <c r="FGQ18" s="123"/>
      <c r="FGR18" s="123"/>
      <c r="FGS18" s="123"/>
      <c r="FGT18" s="123"/>
      <c r="FGU18" s="123"/>
      <c r="FGV18" s="123"/>
      <c r="FGW18" s="123"/>
      <c r="FGX18" s="123"/>
      <c r="FGY18" s="123"/>
      <c r="FGZ18" s="123"/>
      <c r="FHA18" s="123"/>
      <c r="FHB18" s="123"/>
      <c r="FHC18" s="123"/>
      <c r="FHD18" s="123"/>
      <c r="FHE18" s="123"/>
      <c r="FHF18" s="123"/>
      <c r="FHG18" s="123"/>
      <c r="FHH18" s="123"/>
      <c r="FHI18" s="123"/>
      <c r="FHJ18" s="123"/>
      <c r="FHK18" s="123"/>
      <c r="FHL18" s="123"/>
      <c r="FHM18" s="123"/>
      <c r="FHN18" s="123"/>
      <c r="FHO18" s="123"/>
      <c r="FHP18" s="123"/>
      <c r="FHQ18" s="123"/>
      <c r="FHR18" s="123"/>
      <c r="FHS18" s="123"/>
      <c r="FHT18" s="123"/>
      <c r="FHU18" s="123"/>
      <c r="FHV18" s="123"/>
      <c r="FHW18" s="123"/>
      <c r="FHX18" s="123"/>
      <c r="FHY18" s="123"/>
      <c r="FHZ18" s="123"/>
      <c r="FIA18" s="123"/>
      <c r="FIB18" s="123"/>
      <c r="FIC18" s="123"/>
      <c r="FID18" s="123"/>
      <c r="FIE18" s="123"/>
      <c r="FIF18" s="123"/>
      <c r="FIG18" s="123"/>
      <c r="FIH18" s="123"/>
      <c r="FII18" s="123"/>
      <c r="FIJ18" s="123"/>
      <c r="FIK18" s="123"/>
      <c r="FIL18" s="123"/>
      <c r="FIM18" s="123"/>
      <c r="FIN18" s="123"/>
      <c r="FIO18" s="123"/>
      <c r="FIP18" s="123"/>
      <c r="FIQ18" s="123"/>
      <c r="FIR18" s="123"/>
      <c r="FIS18" s="123"/>
      <c r="FIT18" s="123"/>
      <c r="FIU18" s="123"/>
      <c r="FIV18" s="123"/>
      <c r="FIW18" s="123"/>
      <c r="FIX18" s="123"/>
      <c r="FIY18" s="123"/>
      <c r="FIZ18" s="123"/>
      <c r="FJA18" s="123"/>
      <c r="FJB18" s="123"/>
      <c r="FJC18" s="123"/>
      <c r="FJD18" s="123"/>
      <c r="FJE18" s="123"/>
      <c r="FJF18" s="123"/>
      <c r="FJG18" s="123"/>
      <c r="FJH18" s="123"/>
      <c r="FJI18" s="123"/>
      <c r="FJJ18" s="123"/>
      <c r="FJK18" s="123"/>
      <c r="FJL18" s="123"/>
      <c r="FJM18" s="123"/>
      <c r="FJN18" s="123"/>
      <c r="FJO18" s="123"/>
      <c r="FJP18" s="123"/>
      <c r="FJQ18" s="123"/>
      <c r="FJR18" s="123"/>
      <c r="FJS18" s="123"/>
      <c r="FJT18" s="123"/>
      <c r="FJU18" s="123"/>
      <c r="FJV18" s="123"/>
      <c r="FJW18" s="123"/>
      <c r="FJX18" s="123"/>
      <c r="FJY18" s="123"/>
      <c r="FJZ18" s="123"/>
      <c r="FKA18" s="123"/>
      <c r="FKB18" s="123"/>
      <c r="FKC18" s="123"/>
      <c r="FKD18" s="123"/>
      <c r="FKE18" s="123"/>
      <c r="FKF18" s="123"/>
      <c r="FKG18" s="123"/>
      <c r="FKH18" s="123"/>
      <c r="FKI18" s="123"/>
      <c r="FKJ18" s="123"/>
      <c r="FKK18" s="123"/>
      <c r="FKL18" s="123"/>
      <c r="FKM18" s="123"/>
      <c r="FKN18" s="123"/>
      <c r="FKO18" s="123"/>
      <c r="FKP18" s="123"/>
      <c r="FKQ18" s="123"/>
      <c r="FKR18" s="123"/>
      <c r="FKS18" s="123"/>
      <c r="FKT18" s="123"/>
      <c r="FKU18" s="123"/>
      <c r="FKV18" s="123"/>
      <c r="FKW18" s="123"/>
      <c r="FKX18" s="123"/>
      <c r="FKY18" s="123"/>
      <c r="FKZ18" s="123"/>
      <c r="FLA18" s="123"/>
      <c r="FLB18" s="123"/>
      <c r="FLC18" s="123"/>
      <c r="FLD18" s="123"/>
      <c r="FLE18" s="123"/>
      <c r="FLF18" s="123"/>
      <c r="FLG18" s="123"/>
      <c r="FLH18" s="123"/>
      <c r="FLI18" s="123"/>
      <c r="FLJ18" s="123"/>
      <c r="FLK18" s="123"/>
      <c r="FLL18" s="123"/>
      <c r="FLM18" s="123"/>
      <c r="FLN18" s="123"/>
      <c r="FLO18" s="123"/>
      <c r="FLP18" s="123"/>
      <c r="FLQ18" s="123"/>
      <c r="FLR18" s="123"/>
      <c r="FLS18" s="123"/>
      <c r="FLT18" s="123"/>
      <c r="FLU18" s="123"/>
      <c r="FLV18" s="123"/>
      <c r="FLW18" s="123"/>
      <c r="FLX18" s="123"/>
      <c r="FLY18" s="123"/>
      <c r="FLZ18" s="123"/>
      <c r="FMA18" s="123"/>
      <c r="FMB18" s="123"/>
      <c r="FMC18" s="123"/>
      <c r="FMD18" s="123"/>
      <c r="FME18" s="123"/>
      <c r="FMF18" s="123"/>
      <c r="FMG18" s="123"/>
      <c r="FMH18" s="123"/>
      <c r="FMI18" s="123"/>
      <c r="FMJ18" s="123"/>
      <c r="FMK18" s="123"/>
      <c r="FML18" s="123"/>
      <c r="FMM18" s="123"/>
      <c r="FMN18" s="123"/>
      <c r="FMO18" s="123"/>
      <c r="FMP18" s="123"/>
      <c r="FMQ18" s="123"/>
      <c r="FMR18" s="123"/>
      <c r="FMS18" s="123"/>
      <c r="FMT18" s="123"/>
      <c r="FMU18" s="123"/>
      <c r="FMV18" s="123"/>
      <c r="FMW18" s="123"/>
      <c r="FMX18" s="123"/>
      <c r="FMY18" s="123"/>
      <c r="FMZ18" s="123"/>
      <c r="FNA18" s="123"/>
      <c r="FNB18" s="123"/>
      <c r="FNC18" s="123"/>
      <c r="FND18" s="123"/>
      <c r="FNE18" s="123"/>
      <c r="FNF18" s="123"/>
      <c r="FNG18" s="123"/>
      <c r="FNH18" s="123"/>
      <c r="FNI18" s="123"/>
      <c r="FNJ18" s="123"/>
      <c r="FNK18" s="123"/>
      <c r="FNL18" s="123"/>
      <c r="FNM18" s="123"/>
      <c r="FNN18" s="123"/>
      <c r="FNO18" s="123"/>
      <c r="FNP18" s="123"/>
      <c r="FNQ18" s="123"/>
      <c r="FNR18" s="123"/>
      <c r="FNS18" s="123"/>
      <c r="FNT18" s="123"/>
      <c r="FNU18" s="123"/>
      <c r="FNV18" s="123"/>
      <c r="FNW18" s="123"/>
      <c r="FNX18" s="123"/>
      <c r="FNY18" s="123"/>
      <c r="FNZ18" s="123"/>
      <c r="FOA18" s="123"/>
      <c r="FOB18" s="123"/>
      <c r="FOC18" s="123"/>
      <c r="FOD18" s="123"/>
      <c r="FOE18" s="123"/>
      <c r="FOF18" s="123"/>
      <c r="FOG18" s="123"/>
      <c r="FOH18" s="123"/>
      <c r="FOI18" s="123"/>
      <c r="FOJ18" s="123"/>
      <c r="FOK18" s="123"/>
      <c r="FOL18" s="123"/>
      <c r="FOM18" s="123"/>
      <c r="FON18" s="123"/>
      <c r="FOO18" s="123"/>
      <c r="FOP18" s="123"/>
      <c r="FOQ18" s="123"/>
      <c r="FOR18" s="123"/>
      <c r="FOS18" s="123"/>
      <c r="FOT18" s="123"/>
      <c r="FOU18" s="123"/>
      <c r="FOV18" s="123"/>
      <c r="FOW18" s="123"/>
      <c r="FOX18" s="123"/>
      <c r="FOY18" s="123"/>
      <c r="FOZ18" s="123"/>
      <c r="FPA18" s="123"/>
      <c r="FPB18" s="123"/>
      <c r="FPC18" s="123"/>
      <c r="FPD18" s="123"/>
      <c r="FPE18" s="123"/>
      <c r="FPF18" s="123"/>
      <c r="FPG18" s="123"/>
      <c r="FPH18" s="123"/>
      <c r="FPI18" s="123"/>
      <c r="FPJ18" s="123"/>
      <c r="FPK18" s="123"/>
      <c r="FPL18" s="123"/>
      <c r="FPM18" s="123"/>
      <c r="FPN18" s="123"/>
      <c r="FPO18" s="123"/>
      <c r="FPP18" s="123"/>
      <c r="FPQ18" s="123"/>
      <c r="FPR18" s="123"/>
      <c r="FPS18" s="123"/>
      <c r="FPT18" s="123"/>
      <c r="FPU18" s="123"/>
      <c r="FPV18" s="123"/>
      <c r="FPW18" s="123"/>
      <c r="FPX18" s="123"/>
      <c r="FPY18" s="123"/>
      <c r="FPZ18" s="123"/>
      <c r="FQA18" s="123"/>
      <c r="FQB18" s="123"/>
      <c r="FQC18" s="123"/>
      <c r="FQD18" s="123"/>
      <c r="FQE18" s="123"/>
      <c r="FQF18" s="123"/>
      <c r="FQG18" s="123"/>
      <c r="FQH18" s="123"/>
      <c r="FQI18" s="123"/>
      <c r="FQJ18" s="123"/>
      <c r="FQK18" s="123"/>
      <c r="FQL18" s="123"/>
      <c r="FQM18" s="123"/>
      <c r="FQN18" s="123"/>
      <c r="FQO18" s="123"/>
      <c r="FQP18" s="123"/>
      <c r="FQQ18" s="123"/>
      <c r="FQR18" s="123"/>
      <c r="FQS18" s="123"/>
      <c r="FQT18" s="123"/>
      <c r="FQU18" s="123"/>
      <c r="FQV18" s="123"/>
      <c r="FQW18" s="123"/>
      <c r="FQX18" s="123"/>
      <c r="FQY18" s="123"/>
      <c r="FQZ18" s="123"/>
      <c r="FRA18" s="123"/>
      <c r="FRB18" s="123"/>
      <c r="FRC18" s="123"/>
      <c r="FRD18" s="123"/>
      <c r="FRE18" s="123"/>
      <c r="FRF18" s="123"/>
      <c r="FRG18" s="123"/>
      <c r="FRH18" s="123"/>
      <c r="FRI18" s="123"/>
      <c r="FRJ18" s="123"/>
      <c r="FRK18" s="123"/>
      <c r="FRL18" s="123"/>
      <c r="FRM18" s="123"/>
      <c r="FRN18" s="123"/>
      <c r="FRO18" s="123"/>
      <c r="FRP18" s="123"/>
      <c r="FRQ18" s="123"/>
      <c r="FRR18" s="123"/>
      <c r="FRS18" s="123"/>
      <c r="FRT18" s="123"/>
      <c r="FRU18" s="123"/>
      <c r="FRV18" s="123"/>
      <c r="FRW18" s="123"/>
      <c r="FRX18" s="123"/>
      <c r="FRY18" s="123"/>
      <c r="FRZ18" s="123"/>
      <c r="FSA18" s="123"/>
      <c r="FSB18" s="123"/>
      <c r="FSC18" s="123"/>
      <c r="FSD18" s="123"/>
      <c r="FSE18" s="123"/>
      <c r="FSF18" s="123"/>
      <c r="FSG18" s="123"/>
      <c r="FSH18" s="123"/>
      <c r="FSI18" s="123"/>
      <c r="FSJ18" s="123"/>
      <c r="FSK18" s="123"/>
      <c r="FSL18" s="123"/>
      <c r="FSM18" s="123"/>
      <c r="FSN18" s="123"/>
      <c r="FSO18" s="123"/>
      <c r="FSP18" s="123"/>
      <c r="FSQ18" s="123"/>
      <c r="FSR18" s="123"/>
      <c r="FSS18" s="123"/>
      <c r="FST18" s="123"/>
      <c r="FSU18" s="123"/>
      <c r="FSV18" s="123"/>
      <c r="FSW18" s="123"/>
      <c r="FSX18" s="123"/>
      <c r="FSY18" s="123"/>
      <c r="FSZ18" s="123"/>
      <c r="FTA18" s="123"/>
      <c r="FTB18" s="123"/>
      <c r="FTC18" s="123"/>
      <c r="FTD18" s="123"/>
      <c r="FTE18" s="123"/>
      <c r="FTF18" s="123"/>
      <c r="FTG18" s="123"/>
      <c r="FTH18" s="123"/>
      <c r="FTI18" s="123"/>
      <c r="FTJ18" s="123"/>
      <c r="FTK18" s="123"/>
      <c r="FTL18" s="123"/>
      <c r="FTM18" s="123"/>
      <c r="FTN18" s="123"/>
      <c r="FTO18" s="123"/>
      <c r="FTP18" s="123"/>
      <c r="FTQ18" s="123"/>
      <c r="FTR18" s="123"/>
      <c r="FTS18" s="123"/>
      <c r="FTT18" s="123"/>
      <c r="FTU18" s="123"/>
      <c r="FTV18" s="123"/>
      <c r="FTW18" s="123"/>
      <c r="FTX18" s="123"/>
      <c r="FTY18" s="123"/>
      <c r="FTZ18" s="123"/>
      <c r="FUA18" s="123"/>
      <c r="FUB18" s="123"/>
      <c r="FUC18" s="123"/>
      <c r="FUD18" s="123"/>
      <c r="FUE18" s="123"/>
      <c r="FUF18" s="123"/>
      <c r="FUG18" s="123"/>
      <c r="FUH18" s="123"/>
      <c r="FUI18" s="123"/>
      <c r="FUJ18" s="123"/>
      <c r="FUK18" s="123"/>
      <c r="FUL18" s="123"/>
      <c r="FUM18" s="123"/>
      <c r="FUN18" s="123"/>
      <c r="FUO18" s="123"/>
      <c r="FUP18" s="123"/>
      <c r="FUQ18" s="123"/>
      <c r="FUR18" s="123"/>
      <c r="FUS18" s="123"/>
      <c r="FUT18" s="123"/>
      <c r="FUU18" s="123"/>
      <c r="FUV18" s="123"/>
      <c r="FUW18" s="123"/>
      <c r="FUX18" s="123"/>
      <c r="FUY18" s="123"/>
      <c r="FUZ18" s="123"/>
      <c r="FVA18" s="123"/>
      <c r="FVB18" s="123"/>
      <c r="FVC18" s="123"/>
      <c r="FVD18" s="123"/>
      <c r="FVE18" s="123"/>
      <c r="FVF18" s="123"/>
      <c r="FVG18" s="123"/>
      <c r="FVH18" s="123"/>
      <c r="FVI18" s="123"/>
      <c r="FVJ18" s="123"/>
      <c r="FVK18" s="123"/>
      <c r="FVL18" s="123"/>
      <c r="FVM18" s="123"/>
      <c r="FVN18" s="123"/>
      <c r="FVO18" s="123"/>
      <c r="FVP18" s="123"/>
      <c r="FVQ18" s="123"/>
      <c r="FVR18" s="123"/>
      <c r="FVS18" s="123"/>
      <c r="FVT18" s="123"/>
      <c r="FVU18" s="123"/>
      <c r="FVV18" s="123"/>
      <c r="FVW18" s="123"/>
      <c r="FVX18" s="123"/>
      <c r="FVY18" s="123"/>
      <c r="FVZ18" s="123"/>
      <c r="FWA18" s="123"/>
      <c r="FWB18" s="123"/>
      <c r="FWC18" s="123"/>
      <c r="FWD18" s="123"/>
      <c r="FWE18" s="123"/>
      <c r="FWF18" s="123"/>
      <c r="FWG18" s="123"/>
      <c r="FWH18" s="123"/>
      <c r="FWI18" s="123"/>
      <c r="FWJ18" s="123"/>
      <c r="FWK18" s="123"/>
      <c r="FWL18" s="123"/>
      <c r="FWM18" s="123"/>
      <c r="FWN18" s="123"/>
      <c r="FWO18" s="123"/>
      <c r="FWP18" s="123"/>
      <c r="FWQ18" s="123"/>
      <c r="FWR18" s="123"/>
      <c r="FWS18" s="123"/>
      <c r="FWT18" s="123"/>
      <c r="FWU18" s="123"/>
      <c r="FWV18" s="123"/>
      <c r="FWW18" s="123"/>
      <c r="FWX18" s="123"/>
      <c r="FWY18" s="123"/>
      <c r="FWZ18" s="123"/>
      <c r="FXA18" s="123"/>
      <c r="FXB18" s="123"/>
      <c r="FXC18" s="123"/>
      <c r="FXD18" s="123"/>
      <c r="FXE18" s="123"/>
      <c r="FXF18" s="123"/>
      <c r="FXG18" s="123"/>
      <c r="FXH18" s="123"/>
      <c r="FXI18" s="123"/>
      <c r="FXJ18" s="123"/>
      <c r="FXK18" s="123"/>
      <c r="FXL18" s="123"/>
      <c r="FXM18" s="123"/>
      <c r="FXN18" s="123"/>
      <c r="FXO18" s="123"/>
      <c r="FXP18" s="123"/>
      <c r="FXQ18" s="123"/>
      <c r="FXR18" s="123"/>
      <c r="FXS18" s="123"/>
      <c r="FXT18" s="123"/>
      <c r="FXU18" s="123"/>
      <c r="FXV18" s="123"/>
      <c r="FXW18" s="123"/>
      <c r="FXX18" s="123"/>
      <c r="FXY18" s="123"/>
      <c r="FXZ18" s="123"/>
      <c r="FYA18" s="123"/>
      <c r="FYB18" s="123"/>
      <c r="FYC18" s="123"/>
      <c r="FYD18" s="123"/>
      <c r="FYE18" s="123"/>
      <c r="FYF18" s="123"/>
      <c r="FYG18" s="123"/>
      <c r="FYH18" s="123"/>
      <c r="FYI18" s="123"/>
      <c r="FYJ18" s="123"/>
      <c r="FYK18" s="123"/>
      <c r="FYL18" s="123"/>
      <c r="FYM18" s="123"/>
      <c r="FYN18" s="123"/>
      <c r="FYO18" s="123"/>
      <c r="FYP18" s="123"/>
      <c r="FYQ18" s="123"/>
      <c r="FYR18" s="123"/>
      <c r="FYS18" s="123"/>
      <c r="FYT18" s="123"/>
      <c r="FYU18" s="123"/>
      <c r="FYV18" s="123"/>
      <c r="FYW18" s="123"/>
      <c r="FYX18" s="123"/>
      <c r="FYY18" s="123"/>
      <c r="FYZ18" s="123"/>
      <c r="FZA18" s="123"/>
      <c r="FZB18" s="123"/>
      <c r="FZC18" s="123"/>
      <c r="FZD18" s="123"/>
      <c r="FZE18" s="123"/>
      <c r="FZF18" s="123"/>
      <c r="FZG18" s="123"/>
      <c r="FZH18" s="123"/>
      <c r="FZI18" s="123"/>
      <c r="FZJ18" s="123"/>
      <c r="FZK18" s="123"/>
      <c r="FZL18" s="123"/>
      <c r="FZM18" s="123"/>
      <c r="FZN18" s="123"/>
      <c r="FZO18" s="123"/>
      <c r="FZP18" s="123"/>
      <c r="FZQ18" s="123"/>
      <c r="FZR18" s="123"/>
      <c r="FZS18" s="123"/>
      <c r="FZT18" s="123"/>
      <c r="FZU18" s="123"/>
      <c r="FZV18" s="123"/>
      <c r="FZW18" s="123"/>
      <c r="FZX18" s="123"/>
      <c r="FZY18" s="123"/>
      <c r="FZZ18" s="123"/>
      <c r="GAA18" s="123"/>
      <c r="GAB18" s="123"/>
      <c r="GAC18" s="123"/>
      <c r="GAD18" s="123"/>
      <c r="GAE18" s="123"/>
      <c r="GAF18" s="123"/>
      <c r="GAG18" s="123"/>
      <c r="GAH18" s="123"/>
      <c r="GAI18" s="123"/>
      <c r="GAJ18" s="123"/>
      <c r="GAK18" s="123"/>
      <c r="GAL18" s="123"/>
      <c r="GAM18" s="123"/>
      <c r="GAN18" s="123"/>
      <c r="GAO18" s="123"/>
      <c r="GAP18" s="123"/>
      <c r="GAQ18" s="123"/>
      <c r="GAR18" s="123"/>
      <c r="GAS18" s="123"/>
      <c r="GAT18" s="123"/>
      <c r="GAU18" s="123"/>
      <c r="GAV18" s="123"/>
      <c r="GAW18" s="123"/>
      <c r="GAX18" s="123"/>
      <c r="GAY18" s="123"/>
      <c r="GAZ18" s="123"/>
      <c r="GBA18" s="123"/>
      <c r="GBB18" s="123"/>
      <c r="GBC18" s="123"/>
      <c r="GBD18" s="123"/>
      <c r="GBE18" s="123"/>
      <c r="GBF18" s="123"/>
      <c r="GBG18" s="123"/>
      <c r="GBH18" s="123"/>
      <c r="GBI18" s="123"/>
      <c r="GBJ18" s="123"/>
      <c r="GBK18" s="123"/>
      <c r="GBL18" s="123"/>
      <c r="GBM18" s="123"/>
      <c r="GBN18" s="123"/>
      <c r="GBO18" s="123"/>
      <c r="GBP18" s="123"/>
      <c r="GBQ18" s="123"/>
      <c r="GBR18" s="123"/>
      <c r="GBS18" s="123"/>
      <c r="GBT18" s="123"/>
      <c r="GBU18" s="123"/>
      <c r="GBV18" s="123"/>
      <c r="GBW18" s="123"/>
      <c r="GBX18" s="123"/>
      <c r="GBY18" s="123"/>
      <c r="GBZ18" s="123"/>
      <c r="GCA18" s="123"/>
      <c r="GCB18" s="123"/>
      <c r="GCC18" s="123"/>
      <c r="GCD18" s="123"/>
      <c r="GCE18" s="123"/>
      <c r="GCF18" s="123"/>
      <c r="GCG18" s="123"/>
      <c r="GCH18" s="123"/>
      <c r="GCI18" s="123"/>
      <c r="GCJ18" s="123"/>
      <c r="GCK18" s="123"/>
      <c r="GCL18" s="123"/>
      <c r="GCM18" s="123"/>
      <c r="GCN18" s="123"/>
      <c r="GCO18" s="123"/>
      <c r="GCP18" s="123"/>
      <c r="GCQ18" s="123"/>
      <c r="GCR18" s="123"/>
      <c r="GCS18" s="123"/>
      <c r="GCT18" s="123"/>
      <c r="GCU18" s="123"/>
      <c r="GCV18" s="123"/>
      <c r="GCW18" s="123"/>
      <c r="GCX18" s="123"/>
      <c r="GCY18" s="123"/>
      <c r="GCZ18" s="123"/>
      <c r="GDA18" s="123"/>
      <c r="GDB18" s="123"/>
      <c r="GDC18" s="123"/>
      <c r="GDD18" s="123"/>
      <c r="GDE18" s="123"/>
      <c r="GDF18" s="123"/>
      <c r="GDG18" s="123"/>
      <c r="GDH18" s="123"/>
      <c r="GDI18" s="123"/>
      <c r="GDJ18" s="123"/>
      <c r="GDK18" s="123"/>
      <c r="GDL18" s="123"/>
      <c r="GDM18" s="123"/>
      <c r="GDN18" s="123"/>
      <c r="GDO18" s="123"/>
      <c r="GDP18" s="123"/>
      <c r="GDQ18" s="123"/>
      <c r="GDR18" s="123"/>
      <c r="GDS18" s="123"/>
      <c r="GDT18" s="123"/>
      <c r="GDU18" s="123"/>
      <c r="GDV18" s="123"/>
      <c r="GDW18" s="123"/>
      <c r="GDX18" s="123"/>
      <c r="GDY18" s="123"/>
      <c r="GDZ18" s="123"/>
      <c r="GEA18" s="123"/>
      <c r="GEB18" s="123"/>
      <c r="GEC18" s="123"/>
      <c r="GED18" s="123"/>
      <c r="GEE18" s="123"/>
      <c r="GEF18" s="123"/>
      <c r="GEG18" s="123"/>
      <c r="GEH18" s="123"/>
      <c r="GEI18" s="123"/>
      <c r="GEJ18" s="123"/>
      <c r="GEK18" s="123"/>
      <c r="GEL18" s="123"/>
      <c r="GEM18" s="123"/>
      <c r="GEN18" s="123"/>
      <c r="GEO18" s="123"/>
      <c r="GEP18" s="123"/>
      <c r="GEQ18" s="123"/>
      <c r="GER18" s="123"/>
      <c r="GES18" s="123"/>
      <c r="GET18" s="123"/>
      <c r="GEU18" s="123"/>
      <c r="GEV18" s="123"/>
      <c r="GEW18" s="123"/>
      <c r="GEX18" s="123"/>
      <c r="GEY18" s="123"/>
      <c r="GEZ18" s="123"/>
      <c r="GFA18" s="123"/>
      <c r="GFB18" s="123"/>
      <c r="GFC18" s="123"/>
      <c r="GFD18" s="123"/>
      <c r="GFE18" s="123"/>
      <c r="GFF18" s="123"/>
      <c r="GFG18" s="123"/>
      <c r="GFH18" s="123"/>
      <c r="GFI18" s="123"/>
      <c r="GFJ18" s="123"/>
      <c r="GFK18" s="123"/>
      <c r="GFL18" s="123"/>
      <c r="GFM18" s="123"/>
      <c r="GFN18" s="123"/>
      <c r="GFO18" s="123"/>
      <c r="GFP18" s="123"/>
      <c r="GFQ18" s="123"/>
      <c r="GFR18" s="123"/>
      <c r="GFS18" s="123"/>
      <c r="GFT18" s="123"/>
      <c r="GFU18" s="123"/>
      <c r="GFV18" s="123"/>
      <c r="GFW18" s="123"/>
      <c r="GFX18" s="123"/>
      <c r="GFY18" s="123"/>
      <c r="GFZ18" s="123"/>
      <c r="GGA18" s="123"/>
      <c r="GGB18" s="123"/>
      <c r="GGC18" s="123"/>
      <c r="GGD18" s="123"/>
      <c r="GGE18" s="123"/>
      <c r="GGF18" s="123"/>
      <c r="GGG18" s="123"/>
      <c r="GGH18" s="123"/>
      <c r="GGI18" s="123"/>
      <c r="GGJ18" s="123"/>
      <c r="GGK18" s="123"/>
      <c r="GGL18" s="123"/>
      <c r="GGM18" s="123"/>
      <c r="GGN18" s="123"/>
      <c r="GGO18" s="123"/>
      <c r="GGP18" s="123"/>
      <c r="GGQ18" s="123"/>
      <c r="GGR18" s="123"/>
      <c r="GGS18" s="123"/>
      <c r="GGT18" s="123"/>
      <c r="GGU18" s="123"/>
      <c r="GGV18" s="123"/>
      <c r="GGW18" s="123"/>
      <c r="GGX18" s="123"/>
      <c r="GGY18" s="123"/>
      <c r="GGZ18" s="123"/>
      <c r="GHA18" s="123"/>
      <c r="GHB18" s="123"/>
      <c r="GHC18" s="123"/>
      <c r="GHD18" s="123"/>
      <c r="GHE18" s="123"/>
      <c r="GHF18" s="123"/>
      <c r="GHG18" s="123"/>
      <c r="GHH18" s="123"/>
      <c r="GHI18" s="123"/>
      <c r="GHJ18" s="123"/>
      <c r="GHK18" s="123"/>
      <c r="GHL18" s="123"/>
      <c r="GHM18" s="123"/>
      <c r="GHN18" s="123"/>
      <c r="GHO18" s="123"/>
      <c r="GHP18" s="123"/>
      <c r="GHQ18" s="123"/>
      <c r="GHR18" s="123"/>
      <c r="GHS18" s="123"/>
      <c r="GHT18" s="123"/>
      <c r="GHU18" s="123"/>
      <c r="GHV18" s="123"/>
      <c r="GHW18" s="123"/>
      <c r="GHX18" s="123"/>
      <c r="GHY18" s="123"/>
      <c r="GHZ18" s="123"/>
      <c r="GIA18" s="123"/>
      <c r="GIB18" s="123"/>
      <c r="GIC18" s="123"/>
      <c r="GID18" s="123"/>
      <c r="GIE18" s="123"/>
      <c r="GIF18" s="123"/>
      <c r="GIG18" s="123"/>
      <c r="GIH18" s="123"/>
      <c r="GII18" s="123"/>
      <c r="GIJ18" s="123"/>
      <c r="GIK18" s="123"/>
      <c r="GIL18" s="123"/>
      <c r="GIM18" s="123"/>
      <c r="GIN18" s="123"/>
      <c r="GIO18" s="123"/>
      <c r="GIP18" s="123"/>
      <c r="GIQ18" s="123"/>
      <c r="GIR18" s="123"/>
      <c r="GIS18" s="123"/>
      <c r="GIT18" s="123"/>
      <c r="GIU18" s="123"/>
      <c r="GIV18" s="123"/>
      <c r="GIW18" s="123"/>
      <c r="GIX18" s="123"/>
      <c r="GIY18" s="123"/>
      <c r="GIZ18" s="123"/>
      <c r="GJA18" s="123"/>
      <c r="GJB18" s="123"/>
      <c r="GJC18" s="123"/>
      <c r="GJD18" s="123"/>
      <c r="GJE18" s="123"/>
      <c r="GJF18" s="123"/>
      <c r="GJG18" s="123"/>
      <c r="GJH18" s="123"/>
      <c r="GJI18" s="123"/>
      <c r="GJJ18" s="123"/>
      <c r="GJK18" s="123"/>
      <c r="GJL18" s="123"/>
      <c r="GJM18" s="123"/>
      <c r="GJN18" s="123"/>
      <c r="GJO18" s="123"/>
      <c r="GJP18" s="123"/>
      <c r="GJQ18" s="123"/>
      <c r="GJR18" s="123"/>
      <c r="GJS18" s="123"/>
      <c r="GJT18" s="123"/>
      <c r="GJU18" s="123"/>
      <c r="GJV18" s="123"/>
      <c r="GJW18" s="123"/>
      <c r="GJX18" s="123"/>
      <c r="GJY18" s="123"/>
      <c r="GJZ18" s="123"/>
      <c r="GKA18" s="123"/>
      <c r="GKB18" s="123"/>
      <c r="GKC18" s="123"/>
      <c r="GKD18" s="123"/>
      <c r="GKE18" s="123"/>
      <c r="GKF18" s="123"/>
      <c r="GKG18" s="123"/>
      <c r="GKH18" s="123"/>
      <c r="GKI18" s="123"/>
      <c r="GKJ18" s="123"/>
      <c r="GKK18" s="123"/>
      <c r="GKL18" s="123"/>
      <c r="GKM18" s="123"/>
      <c r="GKN18" s="123"/>
      <c r="GKO18" s="123"/>
      <c r="GKP18" s="123"/>
      <c r="GKQ18" s="123"/>
      <c r="GKR18" s="123"/>
      <c r="GKS18" s="123"/>
      <c r="GKT18" s="123"/>
      <c r="GKU18" s="123"/>
      <c r="GKV18" s="123"/>
      <c r="GKW18" s="123"/>
      <c r="GKX18" s="123"/>
      <c r="GKY18" s="123"/>
      <c r="GKZ18" s="123"/>
      <c r="GLA18" s="123"/>
      <c r="GLB18" s="123"/>
      <c r="GLC18" s="123"/>
      <c r="GLD18" s="123"/>
      <c r="GLE18" s="123"/>
      <c r="GLF18" s="123"/>
      <c r="GLG18" s="123"/>
      <c r="GLH18" s="123"/>
      <c r="GLI18" s="123"/>
      <c r="GLJ18" s="123"/>
      <c r="GLK18" s="123"/>
      <c r="GLL18" s="123"/>
      <c r="GLM18" s="123"/>
      <c r="GLN18" s="123"/>
      <c r="GLO18" s="123"/>
      <c r="GLP18" s="123"/>
      <c r="GLQ18" s="123"/>
      <c r="GLR18" s="123"/>
      <c r="GLS18" s="123"/>
      <c r="GLT18" s="123"/>
      <c r="GLU18" s="123"/>
      <c r="GLV18" s="123"/>
      <c r="GLW18" s="123"/>
      <c r="GLX18" s="123"/>
      <c r="GLY18" s="123"/>
      <c r="GLZ18" s="123"/>
      <c r="GMA18" s="123"/>
      <c r="GMB18" s="123"/>
      <c r="GMC18" s="123"/>
      <c r="GMD18" s="123"/>
      <c r="GME18" s="123"/>
      <c r="GMF18" s="123"/>
      <c r="GMG18" s="123"/>
      <c r="GMH18" s="123"/>
      <c r="GMI18" s="123"/>
      <c r="GMJ18" s="123"/>
      <c r="GMK18" s="123"/>
      <c r="GML18" s="123"/>
      <c r="GMM18" s="123"/>
      <c r="GMN18" s="123"/>
      <c r="GMO18" s="123"/>
      <c r="GMP18" s="123"/>
      <c r="GMQ18" s="123"/>
      <c r="GMR18" s="123"/>
      <c r="GMS18" s="123"/>
      <c r="GMT18" s="123"/>
      <c r="GMU18" s="123"/>
      <c r="GMV18" s="123"/>
      <c r="GMW18" s="123"/>
      <c r="GMX18" s="123"/>
      <c r="GMY18" s="123"/>
      <c r="GMZ18" s="123"/>
      <c r="GNA18" s="123"/>
      <c r="GNB18" s="123"/>
      <c r="GNC18" s="123"/>
      <c r="GND18" s="123"/>
      <c r="GNE18" s="123"/>
      <c r="GNF18" s="123"/>
      <c r="GNG18" s="123"/>
      <c r="GNH18" s="123"/>
      <c r="GNI18" s="123"/>
      <c r="GNJ18" s="123"/>
      <c r="GNK18" s="123"/>
      <c r="GNL18" s="123"/>
      <c r="GNM18" s="123"/>
      <c r="GNN18" s="123"/>
      <c r="GNO18" s="123"/>
      <c r="GNP18" s="123"/>
      <c r="GNQ18" s="123"/>
      <c r="GNR18" s="123"/>
      <c r="GNS18" s="123"/>
      <c r="GNT18" s="123"/>
      <c r="GNU18" s="123"/>
      <c r="GNV18" s="123"/>
      <c r="GNW18" s="123"/>
      <c r="GNX18" s="123"/>
      <c r="GNY18" s="123"/>
      <c r="GNZ18" s="123"/>
      <c r="GOA18" s="123"/>
      <c r="GOB18" s="123"/>
      <c r="GOC18" s="123"/>
      <c r="GOD18" s="123"/>
      <c r="GOE18" s="123"/>
      <c r="GOF18" s="123"/>
      <c r="GOG18" s="123"/>
      <c r="GOH18" s="123"/>
      <c r="GOI18" s="123"/>
      <c r="GOJ18" s="123"/>
      <c r="GOK18" s="123"/>
      <c r="GOL18" s="123"/>
      <c r="GOM18" s="123"/>
      <c r="GON18" s="123"/>
      <c r="GOO18" s="123"/>
      <c r="GOP18" s="123"/>
      <c r="GOQ18" s="123"/>
      <c r="GOR18" s="123"/>
      <c r="GOS18" s="123"/>
      <c r="GOT18" s="123"/>
      <c r="GOU18" s="123"/>
      <c r="GOV18" s="123"/>
      <c r="GOW18" s="123"/>
      <c r="GOX18" s="123"/>
      <c r="GOY18" s="123"/>
      <c r="GOZ18" s="123"/>
      <c r="GPA18" s="123"/>
      <c r="GPB18" s="123"/>
      <c r="GPC18" s="123"/>
      <c r="GPD18" s="123"/>
      <c r="GPE18" s="123"/>
      <c r="GPF18" s="123"/>
      <c r="GPG18" s="123"/>
      <c r="GPH18" s="123"/>
      <c r="GPI18" s="123"/>
      <c r="GPJ18" s="123"/>
      <c r="GPK18" s="123"/>
      <c r="GPL18" s="123"/>
      <c r="GPM18" s="123"/>
      <c r="GPN18" s="123"/>
      <c r="GPO18" s="123"/>
      <c r="GPP18" s="123"/>
      <c r="GPQ18" s="123"/>
      <c r="GPR18" s="123"/>
      <c r="GPS18" s="123"/>
      <c r="GPT18" s="123"/>
      <c r="GPU18" s="123"/>
      <c r="GPV18" s="123"/>
      <c r="GPW18" s="123"/>
      <c r="GPX18" s="123"/>
      <c r="GPY18" s="123"/>
      <c r="GPZ18" s="123"/>
      <c r="GQA18" s="123"/>
      <c r="GQB18" s="123"/>
      <c r="GQC18" s="123"/>
      <c r="GQD18" s="123"/>
      <c r="GQE18" s="123"/>
      <c r="GQF18" s="123"/>
      <c r="GQG18" s="123"/>
      <c r="GQH18" s="123"/>
      <c r="GQI18" s="123"/>
      <c r="GQJ18" s="123"/>
      <c r="GQK18" s="123"/>
      <c r="GQL18" s="123"/>
      <c r="GQM18" s="123"/>
      <c r="GQN18" s="123"/>
      <c r="GQO18" s="123"/>
      <c r="GQP18" s="123"/>
      <c r="GQQ18" s="123"/>
      <c r="GQR18" s="123"/>
      <c r="GQS18" s="123"/>
      <c r="GQT18" s="123"/>
      <c r="GQU18" s="123"/>
      <c r="GQV18" s="123"/>
      <c r="GQW18" s="123"/>
      <c r="GQX18" s="123"/>
      <c r="GQY18" s="123"/>
      <c r="GQZ18" s="123"/>
      <c r="GRA18" s="123"/>
      <c r="GRB18" s="123"/>
      <c r="GRC18" s="123"/>
      <c r="GRD18" s="123"/>
      <c r="GRE18" s="123"/>
      <c r="GRF18" s="123"/>
      <c r="GRG18" s="123"/>
      <c r="GRH18" s="123"/>
      <c r="GRI18" s="123"/>
      <c r="GRJ18" s="123"/>
      <c r="GRK18" s="123"/>
      <c r="GRL18" s="123"/>
      <c r="GRM18" s="123"/>
      <c r="GRN18" s="123"/>
      <c r="GRO18" s="123"/>
      <c r="GRP18" s="123"/>
      <c r="GRQ18" s="123"/>
      <c r="GRR18" s="123"/>
      <c r="GRS18" s="123"/>
      <c r="GRT18" s="123"/>
      <c r="GRU18" s="123"/>
      <c r="GRV18" s="123"/>
      <c r="GRW18" s="123"/>
      <c r="GRX18" s="123"/>
      <c r="GRY18" s="123"/>
      <c r="GRZ18" s="123"/>
      <c r="GSA18" s="123"/>
      <c r="GSB18" s="123"/>
      <c r="GSC18" s="123"/>
      <c r="GSD18" s="123"/>
      <c r="GSE18" s="123"/>
      <c r="GSF18" s="123"/>
      <c r="GSG18" s="123"/>
      <c r="GSH18" s="123"/>
      <c r="GSI18" s="123"/>
      <c r="GSJ18" s="123"/>
      <c r="GSK18" s="123"/>
      <c r="GSL18" s="123"/>
      <c r="GSM18" s="123"/>
      <c r="GSN18" s="123"/>
      <c r="GSO18" s="123"/>
      <c r="GSP18" s="123"/>
      <c r="GSQ18" s="123"/>
      <c r="GSR18" s="123"/>
      <c r="GSS18" s="123"/>
      <c r="GST18" s="123"/>
      <c r="GSU18" s="123"/>
      <c r="GSV18" s="123"/>
      <c r="GSW18" s="123"/>
      <c r="GSX18" s="123"/>
      <c r="GSY18" s="123"/>
      <c r="GSZ18" s="123"/>
      <c r="GTA18" s="123"/>
      <c r="GTB18" s="123"/>
      <c r="GTC18" s="123"/>
      <c r="GTD18" s="123"/>
      <c r="GTE18" s="123"/>
      <c r="GTF18" s="123"/>
      <c r="GTG18" s="123"/>
      <c r="GTH18" s="123"/>
      <c r="GTI18" s="123"/>
      <c r="GTJ18" s="123"/>
      <c r="GTK18" s="123"/>
      <c r="GTL18" s="123"/>
      <c r="GTM18" s="123"/>
      <c r="GTN18" s="123"/>
      <c r="GTO18" s="123"/>
      <c r="GTP18" s="123"/>
      <c r="GTQ18" s="123"/>
      <c r="GTR18" s="123"/>
      <c r="GTS18" s="123"/>
      <c r="GTT18" s="123"/>
      <c r="GTU18" s="123"/>
      <c r="GTV18" s="123"/>
      <c r="GTW18" s="123"/>
      <c r="GTX18" s="123"/>
      <c r="GTY18" s="123"/>
      <c r="GTZ18" s="123"/>
      <c r="GUA18" s="123"/>
      <c r="GUB18" s="123"/>
      <c r="GUC18" s="123"/>
      <c r="GUD18" s="123"/>
      <c r="GUE18" s="123"/>
      <c r="GUF18" s="123"/>
      <c r="GUG18" s="123"/>
      <c r="GUH18" s="123"/>
      <c r="GUI18" s="123"/>
      <c r="GUJ18" s="123"/>
      <c r="GUK18" s="123"/>
      <c r="GUL18" s="123"/>
      <c r="GUM18" s="123"/>
      <c r="GUN18" s="123"/>
      <c r="GUO18" s="123"/>
      <c r="GUP18" s="123"/>
      <c r="GUQ18" s="123"/>
      <c r="GUR18" s="123"/>
      <c r="GUS18" s="123"/>
      <c r="GUT18" s="123"/>
      <c r="GUU18" s="123"/>
      <c r="GUV18" s="123"/>
      <c r="GUW18" s="123"/>
      <c r="GUX18" s="123"/>
      <c r="GUY18" s="123"/>
      <c r="GUZ18" s="123"/>
      <c r="GVA18" s="123"/>
      <c r="GVB18" s="123"/>
      <c r="GVC18" s="123"/>
      <c r="GVD18" s="123"/>
      <c r="GVE18" s="123"/>
      <c r="GVF18" s="123"/>
      <c r="GVG18" s="123"/>
      <c r="GVH18" s="123"/>
      <c r="GVI18" s="123"/>
      <c r="GVJ18" s="123"/>
      <c r="GVK18" s="123"/>
      <c r="GVL18" s="123"/>
      <c r="GVM18" s="123"/>
      <c r="GVN18" s="123"/>
      <c r="GVO18" s="123"/>
      <c r="GVP18" s="123"/>
      <c r="GVQ18" s="123"/>
      <c r="GVR18" s="123"/>
      <c r="GVS18" s="123"/>
      <c r="GVT18" s="123"/>
      <c r="GVU18" s="123"/>
      <c r="GVV18" s="123"/>
      <c r="GVW18" s="123"/>
      <c r="GVX18" s="123"/>
      <c r="GVY18" s="123"/>
      <c r="GVZ18" s="123"/>
      <c r="GWA18" s="123"/>
      <c r="GWB18" s="123"/>
      <c r="GWC18" s="123"/>
      <c r="GWD18" s="123"/>
      <c r="GWE18" s="123"/>
      <c r="GWF18" s="123"/>
      <c r="GWG18" s="123"/>
      <c r="GWH18" s="123"/>
      <c r="GWI18" s="123"/>
      <c r="GWJ18" s="123"/>
      <c r="GWK18" s="123"/>
      <c r="GWL18" s="123"/>
      <c r="GWM18" s="123"/>
      <c r="GWN18" s="123"/>
      <c r="GWO18" s="123"/>
      <c r="GWP18" s="123"/>
      <c r="GWQ18" s="123"/>
      <c r="GWR18" s="123"/>
      <c r="GWS18" s="123"/>
      <c r="GWT18" s="123"/>
      <c r="GWU18" s="123"/>
      <c r="GWV18" s="123"/>
      <c r="GWW18" s="123"/>
      <c r="GWX18" s="123"/>
      <c r="GWY18" s="123"/>
      <c r="GWZ18" s="123"/>
      <c r="GXA18" s="123"/>
      <c r="GXB18" s="123"/>
      <c r="GXC18" s="123"/>
      <c r="GXD18" s="123"/>
      <c r="GXE18" s="123"/>
      <c r="GXF18" s="123"/>
      <c r="GXG18" s="123"/>
      <c r="GXH18" s="123"/>
      <c r="GXI18" s="123"/>
      <c r="GXJ18" s="123"/>
      <c r="GXK18" s="123"/>
      <c r="GXL18" s="123"/>
      <c r="GXM18" s="123"/>
      <c r="GXN18" s="123"/>
      <c r="GXO18" s="123"/>
      <c r="GXP18" s="123"/>
      <c r="GXQ18" s="123"/>
      <c r="GXR18" s="123"/>
      <c r="GXS18" s="123"/>
      <c r="GXT18" s="123"/>
      <c r="GXU18" s="123"/>
      <c r="GXV18" s="123"/>
      <c r="GXW18" s="123"/>
      <c r="GXX18" s="123"/>
      <c r="GXY18" s="123"/>
      <c r="GXZ18" s="123"/>
      <c r="GYA18" s="123"/>
      <c r="GYB18" s="123"/>
      <c r="GYC18" s="123"/>
      <c r="GYD18" s="123"/>
      <c r="GYE18" s="123"/>
      <c r="GYF18" s="123"/>
      <c r="GYG18" s="123"/>
      <c r="GYH18" s="123"/>
      <c r="GYI18" s="123"/>
      <c r="GYJ18" s="123"/>
      <c r="GYK18" s="123"/>
      <c r="GYL18" s="123"/>
      <c r="GYM18" s="123"/>
      <c r="GYN18" s="123"/>
      <c r="GYO18" s="123"/>
      <c r="GYP18" s="123"/>
      <c r="GYQ18" s="123"/>
      <c r="GYR18" s="123"/>
      <c r="GYS18" s="123"/>
      <c r="GYT18" s="123"/>
      <c r="GYU18" s="123"/>
      <c r="GYV18" s="123"/>
      <c r="GYW18" s="123"/>
      <c r="GYX18" s="123"/>
      <c r="GYY18" s="123"/>
      <c r="GYZ18" s="123"/>
      <c r="GZA18" s="123"/>
      <c r="GZB18" s="123"/>
      <c r="GZC18" s="123"/>
      <c r="GZD18" s="123"/>
      <c r="GZE18" s="123"/>
      <c r="GZF18" s="123"/>
      <c r="GZG18" s="123"/>
      <c r="GZH18" s="123"/>
      <c r="GZI18" s="123"/>
      <c r="GZJ18" s="123"/>
      <c r="GZK18" s="123"/>
      <c r="GZL18" s="123"/>
      <c r="GZM18" s="123"/>
      <c r="GZN18" s="123"/>
      <c r="GZO18" s="123"/>
      <c r="GZP18" s="123"/>
      <c r="GZQ18" s="123"/>
      <c r="GZR18" s="123"/>
      <c r="GZS18" s="123"/>
      <c r="GZT18" s="123"/>
      <c r="GZU18" s="123"/>
      <c r="GZV18" s="123"/>
      <c r="GZW18" s="123"/>
      <c r="GZX18" s="123"/>
      <c r="GZY18" s="123"/>
      <c r="GZZ18" s="123"/>
      <c r="HAA18" s="123"/>
      <c r="HAB18" s="123"/>
      <c r="HAC18" s="123"/>
      <c r="HAD18" s="123"/>
      <c r="HAE18" s="123"/>
      <c r="HAF18" s="123"/>
      <c r="HAG18" s="123"/>
      <c r="HAH18" s="123"/>
      <c r="HAI18" s="123"/>
      <c r="HAJ18" s="123"/>
      <c r="HAK18" s="123"/>
      <c r="HAL18" s="123"/>
      <c r="HAM18" s="123"/>
      <c r="HAN18" s="123"/>
      <c r="HAO18" s="123"/>
      <c r="HAP18" s="123"/>
      <c r="HAQ18" s="123"/>
      <c r="HAR18" s="123"/>
      <c r="HAS18" s="123"/>
      <c r="HAT18" s="123"/>
      <c r="HAU18" s="123"/>
      <c r="HAV18" s="123"/>
      <c r="HAW18" s="123"/>
      <c r="HAX18" s="123"/>
      <c r="HAY18" s="123"/>
      <c r="HAZ18" s="123"/>
      <c r="HBA18" s="123"/>
      <c r="HBB18" s="123"/>
      <c r="HBC18" s="123"/>
      <c r="HBD18" s="123"/>
      <c r="HBE18" s="123"/>
      <c r="HBF18" s="123"/>
      <c r="HBG18" s="123"/>
      <c r="HBH18" s="123"/>
      <c r="HBI18" s="123"/>
      <c r="HBJ18" s="123"/>
      <c r="HBK18" s="123"/>
      <c r="HBL18" s="123"/>
      <c r="HBM18" s="123"/>
      <c r="HBN18" s="123"/>
      <c r="HBO18" s="123"/>
      <c r="HBP18" s="123"/>
      <c r="HBQ18" s="123"/>
      <c r="HBR18" s="123"/>
      <c r="HBS18" s="123"/>
      <c r="HBT18" s="123"/>
      <c r="HBU18" s="123"/>
      <c r="HBV18" s="123"/>
      <c r="HBW18" s="123"/>
      <c r="HBX18" s="123"/>
      <c r="HBY18" s="123"/>
      <c r="HBZ18" s="123"/>
      <c r="HCA18" s="123"/>
      <c r="HCB18" s="123"/>
      <c r="HCC18" s="123"/>
      <c r="HCD18" s="123"/>
      <c r="HCE18" s="123"/>
      <c r="HCF18" s="123"/>
      <c r="HCG18" s="123"/>
      <c r="HCH18" s="123"/>
      <c r="HCI18" s="123"/>
      <c r="HCJ18" s="123"/>
      <c r="HCK18" s="123"/>
      <c r="HCL18" s="123"/>
      <c r="HCM18" s="123"/>
      <c r="HCN18" s="123"/>
      <c r="HCO18" s="123"/>
      <c r="HCP18" s="123"/>
      <c r="HCQ18" s="123"/>
      <c r="HCR18" s="123"/>
      <c r="HCS18" s="123"/>
      <c r="HCT18" s="123"/>
      <c r="HCU18" s="123"/>
      <c r="HCV18" s="123"/>
      <c r="HCW18" s="123"/>
      <c r="HCX18" s="123"/>
      <c r="HCY18" s="123"/>
      <c r="HCZ18" s="123"/>
      <c r="HDA18" s="123"/>
      <c r="HDB18" s="123"/>
      <c r="HDC18" s="123"/>
      <c r="HDD18" s="123"/>
      <c r="HDE18" s="123"/>
      <c r="HDF18" s="123"/>
      <c r="HDG18" s="123"/>
      <c r="HDH18" s="123"/>
      <c r="HDI18" s="123"/>
      <c r="HDJ18" s="123"/>
      <c r="HDK18" s="123"/>
      <c r="HDL18" s="123"/>
      <c r="HDM18" s="123"/>
      <c r="HDN18" s="123"/>
      <c r="HDO18" s="123"/>
      <c r="HDP18" s="123"/>
      <c r="HDQ18" s="123"/>
      <c r="HDR18" s="123"/>
      <c r="HDS18" s="123"/>
      <c r="HDT18" s="123"/>
      <c r="HDU18" s="123"/>
      <c r="HDV18" s="123"/>
      <c r="HDW18" s="123"/>
      <c r="HDX18" s="123"/>
      <c r="HDY18" s="123"/>
      <c r="HDZ18" s="123"/>
      <c r="HEA18" s="123"/>
      <c r="HEB18" s="123"/>
      <c r="HEC18" s="123"/>
      <c r="HED18" s="123"/>
      <c r="HEE18" s="123"/>
      <c r="HEF18" s="123"/>
      <c r="HEG18" s="123"/>
      <c r="HEH18" s="123"/>
      <c r="HEI18" s="123"/>
      <c r="HEJ18" s="123"/>
      <c r="HEK18" s="123"/>
      <c r="HEL18" s="123"/>
      <c r="HEM18" s="123"/>
      <c r="HEN18" s="123"/>
      <c r="HEO18" s="123"/>
      <c r="HEP18" s="123"/>
      <c r="HEQ18" s="123"/>
      <c r="HER18" s="123"/>
      <c r="HES18" s="123"/>
      <c r="HET18" s="123"/>
      <c r="HEU18" s="123"/>
      <c r="HEV18" s="123"/>
      <c r="HEW18" s="123"/>
      <c r="HEX18" s="123"/>
      <c r="HEY18" s="123"/>
      <c r="HEZ18" s="123"/>
      <c r="HFA18" s="123"/>
      <c r="HFB18" s="123"/>
      <c r="HFC18" s="123"/>
      <c r="HFD18" s="123"/>
      <c r="HFE18" s="123"/>
      <c r="HFF18" s="123"/>
      <c r="HFG18" s="123"/>
      <c r="HFH18" s="123"/>
      <c r="HFI18" s="123"/>
      <c r="HFJ18" s="123"/>
      <c r="HFK18" s="123"/>
      <c r="HFL18" s="123"/>
      <c r="HFM18" s="123"/>
      <c r="HFN18" s="123"/>
      <c r="HFO18" s="123"/>
      <c r="HFP18" s="123"/>
      <c r="HFQ18" s="123"/>
      <c r="HFR18" s="123"/>
      <c r="HFS18" s="123"/>
      <c r="HFT18" s="123"/>
      <c r="HFU18" s="123"/>
      <c r="HFV18" s="123"/>
      <c r="HFW18" s="123"/>
      <c r="HFX18" s="123"/>
      <c r="HFY18" s="123"/>
      <c r="HFZ18" s="123"/>
      <c r="HGA18" s="123"/>
      <c r="HGB18" s="123"/>
      <c r="HGC18" s="123"/>
      <c r="HGD18" s="123"/>
      <c r="HGE18" s="123"/>
      <c r="HGF18" s="123"/>
      <c r="HGG18" s="123"/>
      <c r="HGH18" s="123"/>
      <c r="HGI18" s="123"/>
      <c r="HGJ18" s="123"/>
      <c r="HGK18" s="123"/>
      <c r="HGL18" s="123"/>
      <c r="HGM18" s="123"/>
      <c r="HGN18" s="123"/>
      <c r="HGO18" s="123"/>
      <c r="HGP18" s="123"/>
      <c r="HGQ18" s="123"/>
      <c r="HGR18" s="123"/>
      <c r="HGS18" s="123"/>
      <c r="HGT18" s="123"/>
      <c r="HGU18" s="123"/>
      <c r="HGV18" s="123"/>
      <c r="HGW18" s="123"/>
      <c r="HGX18" s="123"/>
      <c r="HGY18" s="123"/>
      <c r="HGZ18" s="123"/>
      <c r="HHA18" s="123"/>
      <c r="HHB18" s="123"/>
      <c r="HHC18" s="123"/>
      <c r="HHD18" s="123"/>
      <c r="HHE18" s="123"/>
      <c r="HHF18" s="123"/>
      <c r="HHG18" s="123"/>
      <c r="HHH18" s="123"/>
      <c r="HHI18" s="123"/>
      <c r="HHJ18" s="123"/>
      <c r="HHK18" s="123"/>
      <c r="HHL18" s="123"/>
      <c r="HHM18" s="123"/>
      <c r="HHN18" s="123"/>
      <c r="HHO18" s="123"/>
      <c r="HHP18" s="123"/>
      <c r="HHQ18" s="123"/>
      <c r="HHR18" s="123"/>
      <c r="HHS18" s="123"/>
      <c r="HHT18" s="123"/>
      <c r="HHU18" s="123"/>
      <c r="HHV18" s="123"/>
      <c r="HHW18" s="123"/>
      <c r="HHX18" s="123"/>
      <c r="HHY18" s="123"/>
      <c r="HHZ18" s="123"/>
      <c r="HIA18" s="123"/>
      <c r="HIB18" s="123"/>
      <c r="HIC18" s="123"/>
      <c r="HID18" s="123"/>
      <c r="HIE18" s="123"/>
      <c r="HIF18" s="123"/>
      <c r="HIG18" s="123"/>
      <c r="HIH18" s="123"/>
      <c r="HII18" s="123"/>
      <c r="HIJ18" s="123"/>
      <c r="HIK18" s="123"/>
      <c r="HIL18" s="123"/>
      <c r="HIM18" s="123"/>
      <c r="HIN18" s="123"/>
      <c r="HIO18" s="123"/>
      <c r="HIP18" s="123"/>
      <c r="HIQ18" s="123"/>
      <c r="HIR18" s="123"/>
      <c r="HIS18" s="123"/>
      <c r="HIT18" s="123"/>
      <c r="HIU18" s="123"/>
      <c r="HIV18" s="123"/>
      <c r="HIW18" s="123"/>
      <c r="HIX18" s="123"/>
      <c r="HIY18" s="123"/>
      <c r="HIZ18" s="123"/>
      <c r="HJA18" s="123"/>
      <c r="HJB18" s="123"/>
      <c r="HJC18" s="123"/>
      <c r="HJD18" s="123"/>
      <c r="HJE18" s="123"/>
      <c r="HJF18" s="123"/>
      <c r="HJG18" s="123"/>
      <c r="HJH18" s="123"/>
      <c r="HJI18" s="123"/>
      <c r="HJJ18" s="123"/>
      <c r="HJK18" s="123"/>
      <c r="HJL18" s="123"/>
      <c r="HJM18" s="123"/>
      <c r="HJN18" s="123"/>
      <c r="HJO18" s="123"/>
      <c r="HJP18" s="123"/>
      <c r="HJQ18" s="123"/>
      <c r="HJR18" s="123"/>
      <c r="HJS18" s="123"/>
      <c r="HJT18" s="123"/>
      <c r="HJU18" s="123"/>
      <c r="HJV18" s="123"/>
      <c r="HJW18" s="123"/>
      <c r="HJX18" s="123"/>
      <c r="HJY18" s="123"/>
      <c r="HJZ18" s="123"/>
      <c r="HKA18" s="123"/>
      <c r="HKB18" s="123"/>
      <c r="HKC18" s="123"/>
      <c r="HKD18" s="123"/>
      <c r="HKE18" s="123"/>
      <c r="HKF18" s="123"/>
      <c r="HKG18" s="123"/>
      <c r="HKH18" s="123"/>
      <c r="HKI18" s="123"/>
      <c r="HKJ18" s="123"/>
      <c r="HKK18" s="123"/>
      <c r="HKL18" s="123"/>
      <c r="HKM18" s="123"/>
      <c r="HKN18" s="123"/>
      <c r="HKO18" s="123"/>
      <c r="HKP18" s="123"/>
      <c r="HKQ18" s="123"/>
      <c r="HKR18" s="123"/>
      <c r="HKS18" s="123"/>
      <c r="HKT18" s="123"/>
      <c r="HKU18" s="123"/>
      <c r="HKV18" s="123"/>
      <c r="HKW18" s="123"/>
      <c r="HKX18" s="123"/>
      <c r="HKY18" s="123"/>
      <c r="HKZ18" s="123"/>
      <c r="HLA18" s="123"/>
      <c r="HLB18" s="123"/>
      <c r="HLC18" s="123"/>
      <c r="HLD18" s="123"/>
      <c r="HLE18" s="123"/>
      <c r="HLF18" s="123"/>
      <c r="HLG18" s="123"/>
      <c r="HLH18" s="123"/>
      <c r="HLI18" s="123"/>
      <c r="HLJ18" s="123"/>
      <c r="HLK18" s="123"/>
      <c r="HLL18" s="123"/>
      <c r="HLM18" s="123"/>
      <c r="HLN18" s="123"/>
      <c r="HLO18" s="123"/>
      <c r="HLP18" s="123"/>
      <c r="HLQ18" s="123"/>
      <c r="HLR18" s="123"/>
      <c r="HLS18" s="123"/>
      <c r="HLT18" s="123"/>
      <c r="HLU18" s="123"/>
      <c r="HLV18" s="123"/>
      <c r="HLW18" s="123"/>
      <c r="HLX18" s="123"/>
      <c r="HLY18" s="123"/>
      <c r="HLZ18" s="123"/>
      <c r="HMA18" s="123"/>
      <c r="HMB18" s="123"/>
      <c r="HMC18" s="123"/>
      <c r="HMD18" s="123"/>
      <c r="HME18" s="123"/>
      <c r="HMF18" s="123"/>
      <c r="HMG18" s="123"/>
      <c r="HMH18" s="123"/>
      <c r="HMI18" s="123"/>
      <c r="HMJ18" s="123"/>
      <c r="HMK18" s="123"/>
      <c r="HML18" s="123"/>
      <c r="HMM18" s="123"/>
      <c r="HMN18" s="123"/>
      <c r="HMO18" s="123"/>
      <c r="HMP18" s="123"/>
      <c r="HMQ18" s="123"/>
      <c r="HMR18" s="123"/>
      <c r="HMS18" s="123"/>
      <c r="HMT18" s="123"/>
      <c r="HMU18" s="123"/>
      <c r="HMV18" s="123"/>
      <c r="HMW18" s="123"/>
      <c r="HMX18" s="123"/>
      <c r="HMY18" s="123"/>
      <c r="HMZ18" s="123"/>
      <c r="HNA18" s="123"/>
      <c r="HNB18" s="123"/>
      <c r="HNC18" s="123"/>
      <c r="HND18" s="123"/>
      <c r="HNE18" s="123"/>
      <c r="HNF18" s="123"/>
      <c r="HNG18" s="123"/>
      <c r="HNH18" s="123"/>
      <c r="HNI18" s="123"/>
      <c r="HNJ18" s="123"/>
      <c r="HNK18" s="123"/>
      <c r="HNL18" s="123"/>
      <c r="HNM18" s="123"/>
      <c r="HNN18" s="123"/>
      <c r="HNO18" s="123"/>
      <c r="HNP18" s="123"/>
      <c r="HNQ18" s="123"/>
      <c r="HNR18" s="123"/>
      <c r="HNS18" s="123"/>
      <c r="HNT18" s="123"/>
      <c r="HNU18" s="123"/>
      <c r="HNV18" s="123"/>
      <c r="HNW18" s="123"/>
      <c r="HNX18" s="123"/>
      <c r="HNY18" s="123"/>
      <c r="HNZ18" s="123"/>
      <c r="HOA18" s="123"/>
      <c r="HOB18" s="123"/>
      <c r="HOC18" s="123"/>
      <c r="HOD18" s="123"/>
      <c r="HOE18" s="123"/>
      <c r="HOF18" s="123"/>
      <c r="HOG18" s="123"/>
      <c r="HOH18" s="123"/>
      <c r="HOI18" s="123"/>
      <c r="HOJ18" s="123"/>
      <c r="HOK18" s="123"/>
      <c r="HOL18" s="123"/>
      <c r="HOM18" s="123"/>
      <c r="HON18" s="123"/>
      <c r="HOO18" s="123"/>
      <c r="HOP18" s="123"/>
      <c r="HOQ18" s="123"/>
      <c r="HOR18" s="123"/>
      <c r="HOS18" s="123"/>
      <c r="HOT18" s="123"/>
      <c r="HOU18" s="123"/>
      <c r="HOV18" s="123"/>
      <c r="HOW18" s="123"/>
      <c r="HOX18" s="123"/>
      <c r="HOY18" s="123"/>
      <c r="HOZ18" s="123"/>
      <c r="HPA18" s="123"/>
      <c r="HPB18" s="123"/>
      <c r="HPC18" s="123"/>
      <c r="HPD18" s="123"/>
      <c r="HPE18" s="123"/>
      <c r="HPF18" s="123"/>
      <c r="HPG18" s="123"/>
      <c r="HPH18" s="123"/>
      <c r="HPI18" s="123"/>
      <c r="HPJ18" s="123"/>
      <c r="HPK18" s="123"/>
      <c r="HPL18" s="123"/>
      <c r="HPM18" s="123"/>
      <c r="HPN18" s="123"/>
      <c r="HPO18" s="123"/>
      <c r="HPP18" s="123"/>
      <c r="HPQ18" s="123"/>
      <c r="HPR18" s="123"/>
      <c r="HPS18" s="123"/>
      <c r="HPT18" s="123"/>
      <c r="HPU18" s="123"/>
      <c r="HPV18" s="123"/>
      <c r="HPW18" s="123"/>
      <c r="HPX18" s="123"/>
      <c r="HPY18" s="123"/>
      <c r="HPZ18" s="123"/>
      <c r="HQA18" s="123"/>
      <c r="HQB18" s="123"/>
      <c r="HQC18" s="123"/>
      <c r="HQD18" s="123"/>
      <c r="HQE18" s="123"/>
      <c r="HQF18" s="123"/>
      <c r="HQG18" s="123"/>
      <c r="HQH18" s="123"/>
      <c r="HQI18" s="123"/>
      <c r="HQJ18" s="123"/>
      <c r="HQK18" s="123"/>
      <c r="HQL18" s="123"/>
      <c r="HQM18" s="123"/>
      <c r="HQN18" s="123"/>
      <c r="HQO18" s="123"/>
      <c r="HQP18" s="123"/>
      <c r="HQQ18" s="123"/>
      <c r="HQR18" s="123"/>
      <c r="HQS18" s="123"/>
      <c r="HQT18" s="123"/>
      <c r="HQU18" s="123"/>
      <c r="HQV18" s="123"/>
      <c r="HQW18" s="123"/>
      <c r="HQX18" s="123"/>
      <c r="HQY18" s="123"/>
      <c r="HQZ18" s="123"/>
      <c r="HRA18" s="123"/>
      <c r="HRB18" s="123"/>
      <c r="HRC18" s="123"/>
      <c r="HRD18" s="123"/>
      <c r="HRE18" s="123"/>
      <c r="HRF18" s="123"/>
      <c r="HRG18" s="123"/>
      <c r="HRH18" s="123"/>
      <c r="HRI18" s="123"/>
      <c r="HRJ18" s="123"/>
      <c r="HRK18" s="123"/>
      <c r="HRL18" s="123"/>
      <c r="HRM18" s="123"/>
      <c r="HRN18" s="123"/>
      <c r="HRO18" s="123"/>
      <c r="HRP18" s="123"/>
      <c r="HRQ18" s="123"/>
      <c r="HRR18" s="123"/>
      <c r="HRS18" s="123"/>
      <c r="HRT18" s="123"/>
      <c r="HRU18" s="123"/>
      <c r="HRV18" s="123"/>
      <c r="HRW18" s="123"/>
      <c r="HRX18" s="123"/>
      <c r="HRY18" s="123"/>
      <c r="HRZ18" s="123"/>
      <c r="HSA18" s="123"/>
      <c r="HSB18" s="123"/>
      <c r="HSC18" s="123"/>
      <c r="HSD18" s="123"/>
      <c r="HSE18" s="123"/>
      <c r="HSF18" s="123"/>
      <c r="HSG18" s="123"/>
      <c r="HSH18" s="123"/>
      <c r="HSI18" s="123"/>
      <c r="HSJ18" s="123"/>
      <c r="HSK18" s="123"/>
      <c r="HSL18" s="123"/>
      <c r="HSM18" s="123"/>
      <c r="HSN18" s="123"/>
      <c r="HSO18" s="123"/>
      <c r="HSP18" s="123"/>
      <c r="HSQ18" s="123"/>
      <c r="HSR18" s="123"/>
      <c r="HSS18" s="123"/>
      <c r="HST18" s="123"/>
      <c r="HSU18" s="123"/>
      <c r="HSV18" s="123"/>
      <c r="HSW18" s="123"/>
      <c r="HSX18" s="123"/>
      <c r="HSY18" s="123"/>
      <c r="HSZ18" s="123"/>
      <c r="HTA18" s="123"/>
      <c r="HTB18" s="123"/>
      <c r="HTC18" s="123"/>
      <c r="HTD18" s="123"/>
      <c r="HTE18" s="123"/>
      <c r="HTF18" s="123"/>
      <c r="HTG18" s="123"/>
      <c r="HTH18" s="123"/>
      <c r="HTI18" s="123"/>
      <c r="HTJ18" s="123"/>
      <c r="HTK18" s="123"/>
      <c r="HTL18" s="123"/>
      <c r="HTM18" s="123"/>
      <c r="HTN18" s="123"/>
      <c r="HTO18" s="123"/>
      <c r="HTP18" s="123"/>
      <c r="HTQ18" s="123"/>
      <c r="HTR18" s="123"/>
      <c r="HTS18" s="123"/>
      <c r="HTT18" s="123"/>
      <c r="HTU18" s="123"/>
      <c r="HTV18" s="123"/>
      <c r="HTW18" s="123"/>
      <c r="HTX18" s="123"/>
      <c r="HTY18" s="123"/>
      <c r="HTZ18" s="123"/>
      <c r="HUA18" s="123"/>
      <c r="HUB18" s="123"/>
      <c r="HUC18" s="123"/>
      <c r="HUD18" s="123"/>
      <c r="HUE18" s="123"/>
      <c r="HUF18" s="123"/>
      <c r="HUG18" s="123"/>
      <c r="HUH18" s="123"/>
      <c r="HUI18" s="123"/>
      <c r="HUJ18" s="123"/>
      <c r="HUK18" s="123"/>
      <c r="HUL18" s="123"/>
      <c r="HUM18" s="123"/>
      <c r="HUN18" s="123"/>
      <c r="HUO18" s="123"/>
      <c r="HUP18" s="123"/>
      <c r="HUQ18" s="123"/>
      <c r="HUR18" s="123"/>
      <c r="HUS18" s="123"/>
      <c r="HUT18" s="123"/>
      <c r="HUU18" s="123"/>
      <c r="HUV18" s="123"/>
      <c r="HUW18" s="123"/>
      <c r="HUX18" s="123"/>
      <c r="HUY18" s="123"/>
      <c r="HUZ18" s="123"/>
      <c r="HVA18" s="123"/>
      <c r="HVB18" s="123"/>
      <c r="HVC18" s="123"/>
      <c r="HVD18" s="123"/>
      <c r="HVE18" s="123"/>
      <c r="HVF18" s="123"/>
      <c r="HVG18" s="123"/>
      <c r="HVH18" s="123"/>
      <c r="HVI18" s="123"/>
      <c r="HVJ18" s="123"/>
      <c r="HVK18" s="123"/>
      <c r="HVL18" s="123"/>
      <c r="HVM18" s="123"/>
      <c r="HVN18" s="123"/>
      <c r="HVO18" s="123"/>
      <c r="HVP18" s="123"/>
      <c r="HVQ18" s="123"/>
      <c r="HVR18" s="123"/>
      <c r="HVS18" s="123"/>
      <c r="HVT18" s="123"/>
      <c r="HVU18" s="123"/>
      <c r="HVV18" s="123"/>
      <c r="HVW18" s="123"/>
      <c r="HVX18" s="123"/>
      <c r="HVY18" s="123"/>
      <c r="HVZ18" s="123"/>
      <c r="HWA18" s="123"/>
      <c r="HWB18" s="123"/>
      <c r="HWC18" s="123"/>
      <c r="HWD18" s="123"/>
      <c r="HWE18" s="123"/>
      <c r="HWF18" s="123"/>
      <c r="HWG18" s="123"/>
      <c r="HWH18" s="123"/>
      <c r="HWI18" s="123"/>
      <c r="HWJ18" s="123"/>
      <c r="HWK18" s="123"/>
      <c r="HWL18" s="123"/>
      <c r="HWM18" s="123"/>
      <c r="HWN18" s="123"/>
      <c r="HWO18" s="123"/>
      <c r="HWP18" s="123"/>
      <c r="HWQ18" s="123"/>
      <c r="HWR18" s="123"/>
      <c r="HWS18" s="123"/>
      <c r="HWT18" s="123"/>
      <c r="HWU18" s="123"/>
      <c r="HWV18" s="123"/>
      <c r="HWW18" s="123"/>
      <c r="HWX18" s="123"/>
      <c r="HWY18" s="123"/>
      <c r="HWZ18" s="123"/>
      <c r="HXA18" s="123"/>
      <c r="HXB18" s="123"/>
      <c r="HXC18" s="123"/>
      <c r="HXD18" s="123"/>
      <c r="HXE18" s="123"/>
      <c r="HXF18" s="123"/>
      <c r="HXG18" s="123"/>
      <c r="HXH18" s="123"/>
      <c r="HXI18" s="123"/>
      <c r="HXJ18" s="123"/>
      <c r="HXK18" s="123"/>
      <c r="HXL18" s="123"/>
      <c r="HXM18" s="123"/>
      <c r="HXN18" s="123"/>
      <c r="HXO18" s="123"/>
      <c r="HXP18" s="123"/>
      <c r="HXQ18" s="123"/>
      <c r="HXR18" s="123"/>
      <c r="HXS18" s="123"/>
      <c r="HXT18" s="123"/>
      <c r="HXU18" s="123"/>
      <c r="HXV18" s="123"/>
      <c r="HXW18" s="123"/>
      <c r="HXX18" s="123"/>
      <c r="HXY18" s="123"/>
      <c r="HXZ18" s="123"/>
      <c r="HYA18" s="123"/>
      <c r="HYB18" s="123"/>
      <c r="HYC18" s="123"/>
      <c r="HYD18" s="123"/>
      <c r="HYE18" s="123"/>
      <c r="HYF18" s="123"/>
      <c r="HYG18" s="123"/>
      <c r="HYH18" s="123"/>
      <c r="HYI18" s="123"/>
      <c r="HYJ18" s="123"/>
      <c r="HYK18" s="123"/>
      <c r="HYL18" s="123"/>
      <c r="HYM18" s="123"/>
      <c r="HYN18" s="123"/>
      <c r="HYO18" s="123"/>
      <c r="HYP18" s="123"/>
      <c r="HYQ18" s="123"/>
      <c r="HYR18" s="123"/>
      <c r="HYS18" s="123"/>
      <c r="HYT18" s="123"/>
      <c r="HYU18" s="123"/>
      <c r="HYV18" s="123"/>
      <c r="HYW18" s="123"/>
      <c r="HYX18" s="123"/>
      <c r="HYY18" s="123"/>
      <c r="HYZ18" s="123"/>
      <c r="HZA18" s="123"/>
      <c r="HZB18" s="123"/>
      <c r="HZC18" s="123"/>
      <c r="HZD18" s="123"/>
      <c r="HZE18" s="123"/>
      <c r="HZF18" s="123"/>
      <c r="HZG18" s="123"/>
      <c r="HZH18" s="123"/>
      <c r="HZI18" s="123"/>
      <c r="HZJ18" s="123"/>
      <c r="HZK18" s="123"/>
      <c r="HZL18" s="123"/>
      <c r="HZM18" s="123"/>
      <c r="HZN18" s="123"/>
      <c r="HZO18" s="123"/>
      <c r="HZP18" s="123"/>
      <c r="HZQ18" s="123"/>
      <c r="HZR18" s="123"/>
      <c r="HZS18" s="123"/>
      <c r="HZT18" s="123"/>
      <c r="HZU18" s="123"/>
      <c r="HZV18" s="123"/>
      <c r="HZW18" s="123"/>
      <c r="HZX18" s="123"/>
      <c r="HZY18" s="123"/>
      <c r="HZZ18" s="123"/>
      <c r="IAA18" s="123"/>
      <c r="IAB18" s="123"/>
      <c r="IAC18" s="123"/>
      <c r="IAD18" s="123"/>
      <c r="IAE18" s="123"/>
      <c r="IAF18" s="123"/>
      <c r="IAG18" s="123"/>
      <c r="IAH18" s="123"/>
      <c r="IAI18" s="123"/>
      <c r="IAJ18" s="123"/>
      <c r="IAK18" s="123"/>
      <c r="IAL18" s="123"/>
      <c r="IAM18" s="123"/>
      <c r="IAN18" s="123"/>
      <c r="IAO18" s="123"/>
      <c r="IAP18" s="123"/>
      <c r="IAQ18" s="123"/>
      <c r="IAR18" s="123"/>
      <c r="IAS18" s="123"/>
      <c r="IAT18" s="123"/>
      <c r="IAU18" s="123"/>
      <c r="IAV18" s="123"/>
      <c r="IAW18" s="123"/>
      <c r="IAX18" s="123"/>
      <c r="IAY18" s="123"/>
      <c r="IAZ18" s="123"/>
      <c r="IBA18" s="123"/>
      <c r="IBB18" s="123"/>
      <c r="IBC18" s="123"/>
      <c r="IBD18" s="123"/>
      <c r="IBE18" s="123"/>
      <c r="IBF18" s="123"/>
      <c r="IBG18" s="123"/>
      <c r="IBH18" s="123"/>
      <c r="IBI18" s="123"/>
      <c r="IBJ18" s="123"/>
      <c r="IBK18" s="123"/>
      <c r="IBL18" s="123"/>
      <c r="IBM18" s="123"/>
      <c r="IBN18" s="123"/>
      <c r="IBO18" s="123"/>
      <c r="IBP18" s="123"/>
      <c r="IBQ18" s="123"/>
      <c r="IBR18" s="123"/>
      <c r="IBS18" s="123"/>
      <c r="IBT18" s="123"/>
      <c r="IBU18" s="123"/>
      <c r="IBV18" s="123"/>
      <c r="IBW18" s="123"/>
      <c r="IBX18" s="123"/>
      <c r="IBY18" s="123"/>
      <c r="IBZ18" s="123"/>
      <c r="ICA18" s="123"/>
      <c r="ICB18" s="123"/>
      <c r="ICC18" s="123"/>
      <c r="ICD18" s="123"/>
      <c r="ICE18" s="123"/>
      <c r="ICF18" s="123"/>
      <c r="ICG18" s="123"/>
      <c r="ICH18" s="123"/>
      <c r="ICI18" s="123"/>
      <c r="ICJ18" s="123"/>
      <c r="ICK18" s="123"/>
      <c r="ICL18" s="123"/>
      <c r="ICM18" s="123"/>
      <c r="ICN18" s="123"/>
      <c r="ICO18" s="123"/>
      <c r="ICP18" s="123"/>
      <c r="ICQ18" s="123"/>
      <c r="ICR18" s="123"/>
      <c r="ICS18" s="123"/>
      <c r="ICT18" s="123"/>
      <c r="ICU18" s="123"/>
      <c r="ICV18" s="123"/>
      <c r="ICW18" s="123"/>
      <c r="ICX18" s="123"/>
      <c r="ICY18" s="123"/>
      <c r="ICZ18" s="123"/>
      <c r="IDA18" s="123"/>
      <c r="IDB18" s="123"/>
      <c r="IDC18" s="123"/>
      <c r="IDD18" s="123"/>
      <c r="IDE18" s="123"/>
      <c r="IDF18" s="123"/>
      <c r="IDG18" s="123"/>
      <c r="IDH18" s="123"/>
      <c r="IDI18" s="123"/>
      <c r="IDJ18" s="123"/>
      <c r="IDK18" s="123"/>
      <c r="IDL18" s="123"/>
      <c r="IDM18" s="123"/>
      <c r="IDN18" s="123"/>
      <c r="IDO18" s="123"/>
      <c r="IDP18" s="123"/>
      <c r="IDQ18" s="123"/>
      <c r="IDR18" s="123"/>
      <c r="IDS18" s="123"/>
      <c r="IDT18" s="123"/>
      <c r="IDU18" s="123"/>
      <c r="IDV18" s="123"/>
      <c r="IDW18" s="123"/>
      <c r="IDX18" s="123"/>
      <c r="IDY18" s="123"/>
      <c r="IDZ18" s="123"/>
      <c r="IEA18" s="123"/>
      <c r="IEB18" s="123"/>
      <c r="IEC18" s="123"/>
      <c r="IED18" s="123"/>
      <c r="IEE18" s="123"/>
      <c r="IEF18" s="123"/>
      <c r="IEG18" s="123"/>
      <c r="IEH18" s="123"/>
      <c r="IEI18" s="123"/>
      <c r="IEJ18" s="123"/>
      <c r="IEK18" s="123"/>
      <c r="IEL18" s="123"/>
      <c r="IEM18" s="123"/>
      <c r="IEN18" s="123"/>
      <c r="IEO18" s="123"/>
      <c r="IEP18" s="123"/>
      <c r="IEQ18" s="123"/>
      <c r="IER18" s="123"/>
      <c r="IES18" s="123"/>
      <c r="IET18" s="123"/>
      <c r="IEU18" s="123"/>
      <c r="IEV18" s="123"/>
      <c r="IEW18" s="123"/>
      <c r="IEX18" s="123"/>
      <c r="IEY18" s="123"/>
      <c r="IEZ18" s="123"/>
      <c r="IFA18" s="123"/>
      <c r="IFB18" s="123"/>
      <c r="IFC18" s="123"/>
      <c r="IFD18" s="123"/>
      <c r="IFE18" s="123"/>
      <c r="IFF18" s="123"/>
      <c r="IFG18" s="123"/>
      <c r="IFH18" s="123"/>
      <c r="IFI18" s="123"/>
      <c r="IFJ18" s="123"/>
      <c r="IFK18" s="123"/>
      <c r="IFL18" s="123"/>
      <c r="IFM18" s="123"/>
      <c r="IFN18" s="123"/>
      <c r="IFO18" s="123"/>
      <c r="IFP18" s="123"/>
      <c r="IFQ18" s="123"/>
      <c r="IFR18" s="123"/>
      <c r="IFS18" s="123"/>
      <c r="IFT18" s="123"/>
      <c r="IFU18" s="123"/>
      <c r="IFV18" s="123"/>
      <c r="IFW18" s="123"/>
      <c r="IFX18" s="123"/>
      <c r="IFY18" s="123"/>
      <c r="IFZ18" s="123"/>
      <c r="IGA18" s="123"/>
      <c r="IGB18" s="123"/>
      <c r="IGC18" s="123"/>
      <c r="IGD18" s="123"/>
      <c r="IGE18" s="123"/>
      <c r="IGF18" s="123"/>
      <c r="IGG18" s="123"/>
      <c r="IGH18" s="123"/>
      <c r="IGI18" s="123"/>
      <c r="IGJ18" s="123"/>
      <c r="IGK18" s="123"/>
      <c r="IGL18" s="123"/>
      <c r="IGM18" s="123"/>
      <c r="IGN18" s="123"/>
      <c r="IGO18" s="123"/>
      <c r="IGP18" s="123"/>
      <c r="IGQ18" s="123"/>
      <c r="IGR18" s="123"/>
      <c r="IGS18" s="123"/>
      <c r="IGT18" s="123"/>
      <c r="IGU18" s="123"/>
      <c r="IGV18" s="123"/>
      <c r="IGW18" s="123"/>
      <c r="IGX18" s="123"/>
      <c r="IGY18" s="123"/>
      <c r="IGZ18" s="123"/>
      <c r="IHA18" s="123"/>
      <c r="IHB18" s="123"/>
      <c r="IHC18" s="123"/>
      <c r="IHD18" s="123"/>
      <c r="IHE18" s="123"/>
      <c r="IHF18" s="123"/>
      <c r="IHG18" s="123"/>
      <c r="IHH18" s="123"/>
      <c r="IHI18" s="123"/>
      <c r="IHJ18" s="123"/>
      <c r="IHK18" s="123"/>
      <c r="IHL18" s="123"/>
      <c r="IHM18" s="123"/>
      <c r="IHN18" s="123"/>
      <c r="IHO18" s="123"/>
      <c r="IHP18" s="123"/>
      <c r="IHQ18" s="123"/>
      <c r="IHR18" s="123"/>
      <c r="IHS18" s="123"/>
      <c r="IHT18" s="123"/>
      <c r="IHU18" s="123"/>
      <c r="IHV18" s="123"/>
      <c r="IHW18" s="123"/>
      <c r="IHX18" s="123"/>
      <c r="IHY18" s="123"/>
      <c r="IHZ18" s="123"/>
      <c r="IIA18" s="123"/>
      <c r="IIB18" s="123"/>
      <c r="IIC18" s="123"/>
      <c r="IID18" s="123"/>
      <c r="IIE18" s="123"/>
      <c r="IIF18" s="123"/>
      <c r="IIG18" s="123"/>
      <c r="IIH18" s="123"/>
      <c r="III18" s="123"/>
      <c r="IIJ18" s="123"/>
      <c r="IIK18" s="123"/>
      <c r="IIL18" s="123"/>
      <c r="IIM18" s="123"/>
      <c r="IIN18" s="123"/>
      <c r="IIO18" s="123"/>
      <c r="IIP18" s="123"/>
      <c r="IIQ18" s="123"/>
      <c r="IIR18" s="123"/>
      <c r="IIS18" s="123"/>
      <c r="IIT18" s="123"/>
      <c r="IIU18" s="123"/>
      <c r="IIV18" s="123"/>
      <c r="IIW18" s="123"/>
      <c r="IIX18" s="123"/>
      <c r="IIY18" s="123"/>
      <c r="IIZ18" s="123"/>
      <c r="IJA18" s="123"/>
      <c r="IJB18" s="123"/>
      <c r="IJC18" s="123"/>
      <c r="IJD18" s="123"/>
      <c r="IJE18" s="123"/>
      <c r="IJF18" s="123"/>
      <c r="IJG18" s="123"/>
      <c r="IJH18" s="123"/>
      <c r="IJI18" s="123"/>
      <c r="IJJ18" s="123"/>
      <c r="IJK18" s="123"/>
      <c r="IJL18" s="123"/>
      <c r="IJM18" s="123"/>
      <c r="IJN18" s="123"/>
      <c r="IJO18" s="123"/>
      <c r="IJP18" s="123"/>
      <c r="IJQ18" s="123"/>
      <c r="IJR18" s="123"/>
      <c r="IJS18" s="123"/>
      <c r="IJT18" s="123"/>
      <c r="IJU18" s="123"/>
      <c r="IJV18" s="123"/>
      <c r="IJW18" s="123"/>
      <c r="IJX18" s="123"/>
      <c r="IJY18" s="123"/>
      <c r="IJZ18" s="123"/>
      <c r="IKA18" s="123"/>
      <c r="IKB18" s="123"/>
      <c r="IKC18" s="123"/>
      <c r="IKD18" s="123"/>
      <c r="IKE18" s="123"/>
      <c r="IKF18" s="123"/>
      <c r="IKG18" s="123"/>
      <c r="IKH18" s="123"/>
      <c r="IKI18" s="123"/>
      <c r="IKJ18" s="123"/>
      <c r="IKK18" s="123"/>
      <c r="IKL18" s="123"/>
      <c r="IKM18" s="123"/>
      <c r="IKN18" s="123"/>
      <c r="IKO18" s="123"/>
      <c r="IKP18" s="123"/>
      <c r="IKQ18" s="123"/>
      <c r="IKR18" s="123"/>
      <c r="IKS18" s="123"/>
      <c r="IKT18" s="123"/>
      <c r="IKU18" s="123"/>
      <c r="IKV18" s="123"/>
      <c r="IKW18" s="123"/>
      <c r="IKX18" s="123"/>
      <c r="IKY18" s="123"/>
      <c r="IKZ18" s="123"/>
      <c r="ILA18" s="123"/>
      <c r="ILB18" s="123"/>
      <c r="ILC18" s="123"/>
      <c r="ILD18" s="123"/>
      <c r="ILE18" s="123"/>
      <c r="ILF18" s="123"/>
      <c r="ILG18" s="123"/>
      <c r="ILH18" s="123"/>
      <c r="ILI18" s="123"/>
      <c r="ILJ18" s="123"/>
      <c r="ILK18" s="123"/>
      <c r="ILL18" s="123"/>
      <c r="ILM18" s="123"/>
      <c r="ILN18" s="123"/>
      <c r="ILO18" s="123"/>
      <c r="ILP18" s="123"/>
      <c r="ILQ18" s="123"/>
      <c r="ILR18" s="123"/>
      <c r="ILS18" s="123"/>
      <c r="ILT18" s="123"/>
      <c r="ILU18" s="123"/>
      <c r="ILV18" s="123"/>
      <c r="ILW18" s="123"/>
      <c r="ILX18" s="123"/>
      <c r="ILY18" s="123"/>
      <c r="ILZ18" s="123"/>
      <c r="IMA18" s="123"/>
      <c r="IMB18" s="123"/>
      <c r="IMC18" s="123"/>
      <c r="IMD18" s="123"/>
      <c r="IME18" s="123"/>
      <c r="IMF18" s="123"/>
      <c r="IMG18" s="123"/>
      <c r="IMH18" s="123"/>
      <c r="IMI18" s="123"/>
      <c r="IMJ18" s="123"/>
      <c r="IMK18" s="123"/>
      <c r="IML18" s="123"/>
      <c r="IMM18" s="123"/>
      <c r="IMN18" s="123"/>
      <c r="IMO18" s="123"/>
      <c r="IMP18" s="123"/>
      <c r="IMQ18" s="123"/>
      <c r="IMR18" s="123"/>
      <c r="IMS18" s="123"/>
      <c r="IMT18" s="123"/>
      <c r="IMU18" s="123"/>
      <c r="IMV18" s="123"/>
      <c r="IMW18" s="123"/>
      <c r="IMX18" s="123"/>
      <c r="IMY18" s="123"/>
      <c r="IMZ18" s="123"/>
      <c r="INA18" s="123"/>
      <c r="INB18" s="123"/>
      <c r="INC18" s="123"/>
      <c r="IND18" s="123"/>
      <c r="INE18" s="123"/>
      <c r="INF18" s="123"/>
      <c r="ING18" s="123"/>
      <c r="INH18" s="123"/>
      <c r="INI18" s="123"/>
      <c r="INJ18" s="123"/>
      <c r="INK18" s="123"/>
      <c r="INL18" s="123"/>
      <c r="INM18" s="123"/>
      <c r="INN18" s="123"/>
      <c r="INO18" s="123"/>
      <c r="INP18" s="123"/>
      <c r="INQ18" s="123"/>
      <c r="INR18" s="123"/>
      <c r="INS18" s="123"/>
      <c r="INT18" s="123"/>
      <c r="INU18" s="123"/>
      <c r="INV18" s="123"/>
      <c r="INW18" s="123"/>
      <c r="INX18" s="123"/>
      <c r="INY18" s="123"/>
      <c r="INZ18" s="123"/>
      <c r="IOA18" s="123"/>
      <c r="IOB18" s="123"/>
      <c r="IOC18" s="123"/>
      <c r="IOD18" s="123"/>
      <c r="IOE18" s="123"/>
      <c r="IOF18" s="123"/>
      <c r="IOG18" s="123"/>
      <c r="IOH18" s="123"/>
      <c r="IOI18" s="123"/>
      <c r="IOJ18" s="123"/>
      <c r="IOK18" s="123"/>
      <c r="IOL18" s="123"/>
      <c r="IOM18" s="123"/>
      <c r="ION18" s="123"/>
      <c r="IOO18" s="123"/>
      <c r="IOP18" s="123"/>
      <c r="IOQ18" s="123"/>
      <c r="IOR18" s="123"/>
      <c r="IOS18" s="123"/>
      <c r="IOT18" s="123"/>
      <c r="IOU18" s="123"/>
      <c r="IOV18" s="123"/>
      <c r="IOW18" s="123"/>
      <c r="IOX18" s="123"/>
      <c r="IOY18" s="123"/>
      <c r="IOZ18" s="123"/>
      <c r="IPA18" s="123"/>
      <c r="IPB18" s="123"/>
      <c r="IPC18" s="123"/>
      <c r="IPD18" s="123"/>
      <c r="IPE18" s="123"/>
      <c r="IPF18" s="123"/>
      <c r="IPG18" s="123"/>
      <c r="IPH18" s="123"/>
      <c r="IPI18" s="123"/>
      <c r="IPJ18" s="123"/>
      <c r="IPK18" s="123"/>
      <c r="IPL18" s="123"/>
      <c r="IPM18" s="123"/>
      <c r="IPN18" s="123"/>
      <c r="IPO18" s="123"/>
      <c r="IPP18" s="123"/>
      <c r="IPQ18" s="123"/>
      <c r="IPR18" s="123"/>
      <c r="IPS18" s="123"/>
      <c r="IPT18" s="123"/>
      <c r="IPU18" s="123"/>
      <c r="IPV18" s="123"/>
      <c r="IPW18" s="123"/>
      <c r="IPX18" s="123"/>
      <c r="IPY18" s="123"/>
      <c r="IPZ18" s="123"/>
      <c r="IQA18" s="123"/>
      <c r="IQB18" s="123"/>
      <c r="IQC18" s="123"/>
      <c r="IQD18" s="123"/>
      <c r="IQE18" s="123"/>
      <c r="IQF18" s="123"/>
      <c r="IQG18" s="123"/>
      <c r="IQH18" s="123"/>
      <c r="IQI18" s="123"/>
      <c r="IQJ18" s="123"/>
      <c r="IQK18" s="123"/>
      <c r="IQL18" s="123"/>
      <c r="IQM18" s="123"/>
      <c r="IQN18" s="123"/>
      <c r="IQO18" s="123"/>
      <c r="IQP18" s="123"/>
      <c r="IQQ18" s="123"/>
      <c r="IQR18" s="123"/>
      <c r="IQS18" s="123"/>
      <c r="IQT18" s="123"/>
      <c r="IQU18" s="123"/>
      <c r="IQV18" s="123"/>
      <c r="IQW18" s="123"/>
      <c r="IQX18" s="123"/>
      <c r="IQY18" s="123"/>
      <c r="IQZ18" s="123"/>
      <c r="IRA18" s="123"/>
      <c r="IRB18" s="123"/>
      <c r="IRC18" s="123"/>
      <c r="IRD18" s="123"/>
      <c r="IRE18" s="123"/>
      <c r="IRF18" s="123"/>
      <c r="IRG18" s="123"/>
      <c r="IRH18" s="123"/>
      <c r="IRI18" s="123"/>
      <c r="IRJ18" s="123"/>
      <c r="IRK18" s="123"/>
      <c r="IRL18" s="123"/>
      <c r="IRM18" s="123"/>
      <c r="IRN18" s="123"/>
      <c r="IRO18" s="123"/>
      <c r="IRP18" s="123"/>
      <c r="IRQ18" s="123"/>
      <c r="IRR18" s="123"/>
      <c r="IRS18" s="123"/>
      <c r="IRT18" s="123"/>
      <c r="IRU18" s="123"/>
      <c r="IRV18" s="123"/>
      <c r="IRW18" s="123"/>
      <c r="IRX18" s="123"/>
      <c r="IRY18" s="123"/>
      <c r="IRZ18" s="123"/>
      <c r="ISA18" s="123"/>
      <c r="ISB18" s="123"/>
      <c r="ISC18" s="123"/>
      <c r="ISD18" s="123"/>
      <c r="ISE18" s="123"/>
      <c r="ISF18" s="123"/>
      <c r="ISG18" s="123"/>
      <c r="ISH18" s="123"/>
      <c r="ISI18" s="123"/>
      <c r="ISJ18" s="123"/>
      <c r="ISK18" s="123"/>
      <c r="ISL18" s="123"/>
      <c r="ISM18" s="123"/>
      <c r="ISN18" s="123"/>
      <c r="ISO18" s="123"/>
      <c r="ISP18" s="123"/>
      <c r="ISQ18" s="123"/>
      <c r="ISR18" s="123"/>
      <c r="ISS18" s="123"/>
      <c r="IST18" s="123"/>
      <c r="ISU18" s="123"/>
      <c r="ISV18" s="123"/>
      <c r="ISW18" s="123"/>
      <c r="ISX18" s="123"/>
      <c r="ISY18" s="123"/>
      <c r="ISZ18" s="123"/>
      <c r="ITA18" s="123"/>
      <c r="ITB18" s="123"/>
      <c r="ITC18" s="123"/>
      <c r="ITD18" s="123"/>
      <c r="ITE18" s="123"/>
      <c r="ITF18" s="123"/>
      <c r="ITG18" s="123"/>
      <c r="ITH18" s="123"/>
      <c r="ITI18" s="123"/>
      <c r="ITJ18" s="123"/>
      <c r="ITK18" s="123"/>
      <c r="ITL18" s="123"/>
      <c r="ITM18" s="123"/>
      <c r="ITN18" s="123"/>
      <c r="ITO18" s="123"/>
      <c r="ITP18" s="123"/>
      <c r="ITQ18" s="123"/>
      <c r="ITR18" s="123"/>
      <c r="ITS18" s="123"/>
      <c r="ITT18" s="123"/>
      <c r="ITU18" s="123"/>
      <c r="ITV18" s="123"/>
      <c r="ITW18" s="123"/>
      <c r="ITX18" s="123"/>
      <c r="ITY18" s="123"/>
      <c r="ITZ18" s="123"/>
      <c r="IUA18" s="123"/>
      <c r="IUB18" s="123"/>
      <c r="IUC18" s="123"/>
      <c r="IUD18" s="123"/>
      <c r="IUE18" s="123"/>
      <c r="IUF18" s="123"/>
      <c r="IUG18" s="123"/>
      <c r="IUH18" s="123"/>
      <c r="IUI18" s="123"/>
      <c r="IUJ18" s="123"/>
      <c r="IUK18" s="123"/>
      <c r="IUL18" s="123"/>
      <c r="IUM18" s="123"/>
      <c r="IUN18" s="123"/>
      <c r="IUO18" s="123"/>
      <c r="IUP18" s="123"/>
      <c r="IUQ18" s="123"/>
      <c r="IUR18" s="123"/>
      <c r="IUS18" s="123"/>
      <c r="IUT18" s="123"/>
      <c r="IUU18" s="123"/>
      <c r="IUV18" s="123"/>
      <c r="IUW18" s="123"/>
      <c r="IUX18" s="123"/>
      <c r="IUY18" s="123"/>
      <c r="IUZ18" s="123"/>
      <c r="IVA18" s="123"/>
      <c r="IVB18" s="123"/>
      <c r="IVC18" s="123"/>
      <c r="IVD18" s="123"/>
      <c r="IVE18" s="123"/>
      <c r="IVF18" s="123"/>
      <c r="IVG18" s="123"/>
      <c r="IVH18" s="123"/>
      <c r="IVI18" s="123"/>
      <c r="IVJ18" s="123"/>
      <c r="IVK18" s="123"/>
      <c r="IVL18" s="123"/>
      <c r="IVM18" s="123"/>
      <c r="IVN18" s="123"/>
      <c r="IVO18" s="123"/>
      <c r="IVP18" s="123"/>
      <c r="IVQ18" s="123"/>
      <c r="IVR18" s="123"/>
      <c r="IVS18" s="123"/>
      <c r="IVT18" s="123"/>
      <c r="IVU18" s="123"/>
      <c r="IVV18" s="123"/>
      <c r="IVW18" s="123"/>
      <c r="IVX18" s="123"/>
      <c r="IVY18" s="123"/>
      <c r="IVZ18" s="123"/>
      <c r="IWA18" s="123"/>
      <c r="IWB18" s="123"/>
      <c r="IWC18" s="123"/>
      <c r="IWD18" s="123"/>
      <c r="IWE18" s="123"/>
      <c r="IWF18" s="123"/>
      <c r="IWG18" s="123"/>
      <c r="IWH18" s="123"/>
      <c r="IWI18" s="123"/>
      <c r="IWJ18" s="123"/>
      <c r="IWK18" s="123"/>
      <c r="IWL18" s="123"/>
      <c r="IWM18" s="123"/>
      <c r="IWN18" s="123"/>
      <c r="IWO18" s="123"/>
      <c r="IWP18" s="123"/>
      <c r="IWQ18" s="123"/>
      <c r="IWR18" s="123"/>
      <c r="IWS18" s="123"/>
      <c r="IWT18" s="123"/>
      <c r="IWU18" s="123"/>
      <c r="IWV18" s="123"/>
      <c r="IWW18" s="123"/>
      <c r="IWX18" s="123"/>
      <c r="IWY18" s="123"/>
      <c r="IWZ18" s="123"/>
      <c r="IXA18" s="123"/>
      <c r="IXB18" s="123"/>
      <c r="IXC18" s="123"/>
      <c r="IXD18" s="123"/>
      <c r="IXE18" s="123"/>
      <c r="IXF18" s="123"/>
      <c r="IXG18" s="123"/>
      <c r="IXH18" s="123"/>
      <c r="IXI18" s="123"/>
      <c r="IXJ18" s="123"/>
      <c r="IXK18" s="123"/>
      <c r="IXL18" s="123"/>
      <c r="IXM18" s="123"/>
      <c r="IXN18" s="123"/>
      <c r="IXO18" s="123"/>
      <c r="IXP18" s="123"/>
      <c r="IXQ18" s="123"/>
      <c r="IXR18" s="123"/>
      <c r="IXS18" s="123"/>
      <c r="IXT18" s="123"/>
      <c r="IXU18" s="123"/>
      <c r="IXV18" s="123"/>
      <c r="IXW18" s="123"/>
      <c r="IXX18" s="123"/>
      <c r="IXY18" s="123"/>
      <c r="IXZ18" s="123"/>
      <c r="IYA18" s="123"/>
      <c r="IYB18" s="123"/>
      <c r="IYC18" s="123"/>
      <c r="IYD18" s="123"/>
      <c r="IYE18" s="123"/>
      <c r="IYF18" s="123"/>
      <c r="IYG18" s="123"/>
      <c r="IYH18" s="123"/>
      <c r="IYI18" s="123"/>
      <c r="IYJ18" s="123"/>
      <c r="IYK18" s="123"/>
      <c r="IYL18" s="123"/>
      <c r="IYM18" s="123"/>
      <c r="IYN18" s="123"/>
      <c r="IYO18" s="123"/>
      <c r="IYP18" s="123"/>
      <c r="IYQ18" s="123"/>
      <c r="IYR18" s="123"/>
      <c r="IYS18" s="123"/>
      <c r="IYT18" s="123"/>
      <c r="IYU18" s="123"/>
      <c r="IYV18" s="123"/>
      <c r="IYW18" s="123"/>
      <c r="IYX18" s="123"/>
      <c r="IYY18" s="123"/>
      <c r="IYZ18" s="123"/>
      <c r="IZA18" s="123"/>
      <c r="IZB18" s="123"/>
      <c r="IZC18" s="123"/>
      <c r="IZD18" s="123"/>
      <c r="IZE18" s="123"/>
      <c r="IZF18" s="123"/>
      <c r="IZG18" s="123"/>
      <c r="IZH18" s="123"/>
      <c r="IZI18" s="123"/>
      <c r="IZJ18" s="123"/>
      <c r="IZK18" s="123"/>
      <c r="IZL18" s="123"/>
      <c r="IZM18" s="123"/>
      <c r="IZN18" s="123"/>
      <c r="IZO18" s="123"/>
      <c r="IZP18" s="123"/>
      <c r="IZQ18" s="123"/>
      <c r="IZR18" s="123"/>
      <c r="IZS18" s="123"/>
      <c r="IZT18" s="123"/>
      <c r="IZU18" s="123"/>
      <c r="IZV18" s="123"/>
      <c r="IZW18" s="123"/>
      <c r="IZX18" s="123"/>
      <c r="IZY18" s="123"/>
      <c r="IZZ18" s="123"/>
      <c r="JAA18" s="123"/>
      <c r="JAB18" s="123"/>
      <c r="JAC18" s="123"/>
      <c r="JAD18" s="123"/>
      <c r="JAE18" s="123"/>
      <c r="JAF18" s="123"/>
      <c r="JAG18" s="123"/>
      <c r="JAH18" s="123"/>
      <c r="JAI18" s="123"/>
      <c r="JAJ18" s="123"/>
      <c r="JAK18" s="123"/>
      <c r="JAL18" s="123"/>
      <c r="JAM18" s="123"/>
      <c r="JAN18" s="123"/>
      <c r="JAO18" s="123"/>
      <c r="JAP18" s="123"/>
      <c r="JAQ18" s="123"/>
      <c r="JAR18" s="123"/>
      <c r="JAS18" s="123"/>
      <c r="JAT18" s="123"/>
      <c r="JAU18" s="123"/>
      <c r="JAV18" s="123"/>
      <c r="JAW18" s="123"/>
      <c r="JAX18" s="123"/>
      <c r="JAY18" s="123"/>
      <c r="JAZ18" s="123"/>
      <c r="JBA18" s="123"/>
      <c r="JBB18" s="123"/>
      <c r="JBC18" s="123"/>
      <c r="JBD18" s="123"/>
      <c r="JBE18" s="123"/>
      <c r="JBF18" s="123"/>
      <c r="JBG18" s="123"/>
      <c r="JBH18" s="123"/>
      <c r="JBI18" s="123"/>
      <c r="JBJ18" s="123"/>
      <c r="JBK18" s="123"/>
      <c r="JBL18" s="123"/>
      <c r="JBM18" s="123"/>
      <c r="JBN18" s="123"/>
      <c r="JBO18" s="123"/>
      <c r="JBP18" s="123"/>
      <c r="JBQ18" s="123"/>
      <c r="JBR18" s="123"/>
      <c r="JBS18" s="123"/>
      <c r="JBT18" s="123"/>
      <c r="JBU18" s="123"/>
      <c r="JBV18" s="123"/>
      <c r="JBW18" s="123"/>
      <c r="JBX18" s="123"/>
      <c r="JBY18" s="123"/>
      <c r="JBZ18" s="123"/>
      <c r="JCA18" s="123"/>
      <c r="JCB18" s="123"/>
      <c r="JCC18" s="123"/>
      <c r="JCD18" s="123"/>
      <c r="JCE18" s="123"/>
      <c r="JCF18" s="123"/>
      <c r="JCG18" s="123"/>
      <c r="JCH18" s="123"/>
      <c r="JCI18" s="123"/>
      <c r="JCJ18" s="123"/>
      <c r="JCK18" s="123"/>
      <c r="JCL18" s="123"/>
      <c r="JCM18" s="123"/>
      <c r="JCN18" s="123"/>
      <c r="JCO18" s="123"/>
      <c r="JCP18" s="123"/>
      <c r="JCQ18" s="123"/>
      <c r="JCR18" s="123"/>
      <c r="JCS18" s="123"/>
      <c r="JCT18" s="123"/>
      <c r="JCU18" s="123"/>
      <c r="JCV18" s="123"/>
      <c r="JCW18" s="123"/>
      <c r="JCX18" s="123"/>
      <c r="JCY18" s="123"/>
      <c r="JCZ18" s="123"/>
      <c r="JDA18" s="123"/>
      <c r="JDB18" s="123"/>
      <c r="JDC18" s="123"/>
      <c r="JDD18" s="123"/>
      <c r="JDE18" s="123"/>
      <c r="JDF18" s="123"/>
      <c r="JDG18" s="123"/>
      <c r="JDH18" s="123"/>
      <c r="JDI18" s="123"/>
      <c r="JDJ18" s="123"/>
      <c r="JDK18" s="123"/>
      <c r="JDL18" s="123"/>
      <c r="JDM18" s="123"/>
      <c r="JDN18" s="123"/>
      <c r="JDO18" s="123"/>
      <c r="JDP18" s="123"/>
      <c r="JDQ18" s="123"/>
      <c r="JDR18" s="123"/>
      <c r="JDS18" s="123"/>
      <c r="JDT18" s="123"/>
      <c r="JDU18" s="123"/>
      <c r="JDV18" s="123"/>
      <c r="JDW18" s="123"/>
      <c r="JDX18" s="123"/>
      <c r="JDY18" s="123"/>
      <c r="JDZ18" s="123"/>
      <c r="JEA18" s="123"/>
      <c r="JEB18" s="123"/>
      <c r="JEC18" s="123"/>
      <c r="JED18" s="123"/>
      <c r="JEE18" s="123"/>
      <c r="JEF18" s="123"/>
      <c r="JEG18" s="123"/>
      <c r="JEH18" s="123"/>
      <c r="JEI18" s="123"/>
      <c r="JEJ18" s="123"/>
      <c r="JEK18" s="123"/>
      <c r="JEL18" s="123"/>
      <c r="JEM18" s="123"/>
      <c r="JEN18" s="123"/>
      <c r="JEO18" s="123"/>
      <c r="JEP18" s="123"/>
      <c r="JEQ18" s="123"/>
      <c r="JER18" s="123"/>
      <c r="JES18" s="123"/>
      <c r="JET18" s="123"/>
      <c r="JEU18" s="123"/>
      <c r="JEV18" s="123"/>
      <c r="JEW18" s="123"/>
      <c r="JEX18" s="123"/>
      <c r="JEY18" s="123"/>
      <c r="JEZ18" s="123"/>
      <c r="JFA18" s="123"/>
      <c r="JFB18" s="123"/>
      <c r="JFC18" s="123"/>
      <c r="JFD18" s="123"/>
      <c r="JFE18" s="123"/>
      <c r="JFF18" s="123"/>
      <c r="JFG18" s="123"/>
      <c r="JFH18" s="123"/>
      <c r="JFI18" s="123"/>
      <c r="JFJ18" s="123"/>
      <c r="JFK18" s="123"/>
      <c r="JFL18" s="123"/>
      <c r="JFM18" s="123"/>
      <c r="JFN18" s="123"/>
      <c r="JFO18" s="123"/>
      <c r="JFP18" s="123"/>
      <c r="JFQ18" s="123"/>
      <c r="JFR18" s="123"/>
      <c r="JFS18" s="123"/>
      <c r="JFT18" s="123"/>
      <c r="JFU18" s="123"/>
      <c r="JFV18" s="123"/>
      <c r="JFW18" s="123"/>
      <c r="JFX18" s="123"/>
      <c r="JFY18" s="123"/>
      <c r="JFZ18" s="123"/>
      <c r="JGA18" s="123"/>
      <c r="JGB18" s="123"/>
      <c r="JGC18" s="123"/>
      <c r="JGD18" s="123"/>
      <c r="JGE18" s="123"/>
      <c r="JGF18" s="123"/>
      <c r="JGG18" s="123"/>
      <c r="JGH18" s="123"/>
      <c r="JGI18" s="123"/>
      <c r="JGJ18" s="123"/>
      <c r="JGK18" s="123"/>
      <c r="JGL18" s="123"/>
      <c r="JGM18" s="123"/>
      <c r="JGN18" s="123"/>
      <c r="JGO18" s="123"/>
      <c r="JGP18" s="123"/>
      <c r="JGQ18" s="123"/>
      <c r="JGR18" s="123"/>
      <c r="JGS18" s="123"/>
      <c r="JGT18" s="123"/>
      <c r="JGU18" s="123"/>
      <c r="JGV18" s="123"/>
      <c r="JGW18" s="123"/>
      <c r="JGX18" s="123"/>
      <c r="JGY18" s="123"/>
      <c r="JGZ18" s="123"/>
      <c r="JHA18" s="123"/>
      <c r="JHB18" s="123"/>
      <c r="JHC18" s="123"/>
      <c r="JHD18" s="123"/>
      <c r="JHE18" s="123"/>
      <c r="JHF18" s="123"/>
      <c r="JHG18" s="123"/>
      <c r="JHH18" s="123"/>
      <c r="JHI18" s="123"/>
      <c r="JHJ18" s="123"/>
      <c r="JHK18" s="123"/>
      <c r="JHL18" s="123"/>
      <c r="JHM18" s="123"/>
      <c r="JHN18" s="123"/>
      <c r="JHO18" s="123"/>
      <c r="JHP18" s="123"/>
      <c r="JHQ18" s="123"/>
      <c r="JHR18" s="123"/>
      <c r="JHS18" s="123"/>
      <c r="JHT18" s="123"/>
      <c r="JHU18" s="123"/>
      <c r="JHV18" s="123"/>
      <c r="JHW18" s="123"/>
      <c r="JHX18" s="123"/>
      <c r="JHY18" s="123"/>
      <c r="JHZ18" s="123"/>
      <c r="JIA18" s="123"/>
      <c r="JIB18" s="123"/>
      <c r="JIC18" s="123"/>
      <c r="JID18" s="123"/>
      <c r="JIE18" s="123"/>
      <c r="JIF18" s="123"/>
      <c r="JIG18" s="123"/>
      <c r="JIH18" s="123"/>
      <c r="JII18" s="123"/>
      <c r="JIJ18" s="123"/>
      <c r="JIK18" s="123"/>
      <c r="JIL18" s="123"/>
      <c r="JIM18" s="123"/>
      <c r="JIN18" s="123"/>
      <c r="JIO18" s="123"/>
      <c r="JIP18" s="123"/>
      <c r="JIQ18" s="123"/>
      <c r="JIR18" s="123"/>
      <c r="JIS18" s="123"/>
      <c r="JIT18" s="123"/>
      <c r="JIU18" s="123"/>
      <c r="JIV18" s="123"/>
      <c r="JIW18" s="123"/>
      <c r="JIX18" s="123"/>
      <c r="JIY18" s="123"/>
      <c r="JIZ18" s="123"/>
      <c r="JJA18" s="123"/>
      <c r="JJB18" s="123"/>
      <c r="JJC18" s="123"/>
      <c r="JJD18" s="123"/>
      <c r="JJE18" s="123"/>
      <c r="JJF18" s="123"/>
      <c r="JJG18" s="123"/>
      <c r="JJH18" s="123"/>
      <c r="JJI18" s="123"/>
      <c r="JJJ18" s="123"/>
      <c r="JJK18" s="123"/>
      <c r="JJL18" s="123"/>
      <c r="JJM18" s="123"/>
      <c r="JJN18" s="123"/>
      <c r="JJO18" s="123"/>
      <c r="JJP18" s="123"/>
      <c r="JJQ18" s="123"/>
      <c r="JJR18" s="123"/>
      <c r="JJS18" s="123"/>
      <c r="JJT18" s="123"/>
      <c r="JJU18" s="123"/>
      <c r="JJV18" s="123"/>
      <c r="JJW18" s="123"/>
      <c r="JJX18" s="123"/>
      <c r="JJY18" s="123"/>
      <c r="JJZ18" s="123"/>
      <c r="JKA18" s="123"/>
      <c r="JKB18" s="123"/>
      <c r="JKC18" s="123"/>
      <c r="JKD18" s="123"/>
      <c r="JKE18" s="123"/>
      <c r="JKF18" s="123"/>
      <c r="JKG18" s="123"/>
      <c r="JKH18" s="123"/>
      <c r="JKI18" s="123"/>
      <c r="JKJ18" s="123"/>
      <c r="JKK18" s="123"/>
      <c r="JKL18" s="123"/>
      <c r="JKM18" s="123"/>
      <c r="JKN18" s="123"/>
      <c r="JKO18" s="123"/>
      <c r="JKP18" s="123"/>
      <c r="JKQ18" s="123"/>
      <c r="JKR18" s="123"/>
      <c r="JKS18" s="123"/>
      <c r="JKT18" s="123"/>
      <c r="JKU18" s="123"/>
      <c r="JKV18" s="123"/>
      <c r="JKW18" s="123"/>
      <c r="JKX18" s="123"/>
      <c r="JKY18" s="123"/>
      <c r="JKZ18" s="123"/>
      <c r="JLA18" s="123"/>
      <c r="JLB18" s="123"/>
      <c r="JLC18" s="123"/>
      <c r="JLD18" s="123"/>
      <c r="JLE18" s="123"/>
      <c r="JLF18" s="123"/>
      <c r="JLG18" s="123"/>
      <c r="JLH18" s="123"/>
      <c r="JLI18" s="123"/>
      <c r="JLJ18" s="123"/>
      <c r="JLK18" s="123"/>
      <c r="JLL18" s="123"/>
      <c r="JLM18" s="123"/>
      <c r="JLN18" s="123"/>
      <c r="JLO18" s="123"/>
      <c r="JLP18" s="123"/>
      <c r="JLQ18" s="123"/>
      <c r="JLR18" s="123"/>
      <c r="JLS18" s="123"/>
      <c r="JLT18" s="123"/>
      <c r="JLU18" s="123"/>
      <c r="JLV18" s="123"/>
      <c r="JLW18" s="123"/>
      <c r="JLX18" s="123"/>
      <c r="JLY18" s="123"/>
      <c r="JLZ18" s="123"/>
      <c r="JMA18" s="123"/>
      <c r="JMB18" s="123"/>
      <c r="JMC18" s="123"/>
      <c r="JMD18" s="123"/>
      <c r="JME18" s="123"/>
      <c r="JMF18" s="123"/>
      <c r="JMG18" s="123"/>
      <c r="JMH18" s="123"/>
      <c r="JMI18" s="123"/>
      <c r="JMJ18" s="123"/>
      <c r="JMK18" s="123"/>
      <c r="JML18" s="123"/>
      <c r="JMM18" s="123"/>
      <c r="JMN18" s="123"/>
      <c r="JMO18" s="123"/>
      <c r="JMP18" s="123"/>
      <c r="JMQ18" s="123"/>
      <c r="JMR18" s="123"/>
      <c r="JMS18" s="123"/>
      <c r="JMT18" s="123"/>
      <c r="JMU18" s="123"/>
      <c r="JMV18" s="123"/>
      <c r="JMW18" s="123"/>
      <c r="JMX18" s="123"/>
      <c r="JMY18" s="123"/>
      <c r="JMZ18" s="123"/>
      <c r="JNA18" s="123"/>
      <c r="JNB18" s="123"/>
      <c r="JNC18" s="123"/>
      <c r="JND18" s="123"/>
      <c r="JNE18" s="123"/>
      <c r="JNF18" s="123"/>
      <c r="JNG18" s="123"/>
      <c r="JNH18" s="123"/>
      <c r="JNI18" s="123"/>
      <c r="JNJ18" s="123"/>
      <c r="JNK18" s="123"/>
      <c r="JNL18" s="123"/>
      <c r="JNM18" s="123"/>
      <c r="JNN18" s="123"/>
      <c r="JNO18" s="123"/>
      <c r="JNP18" s="123"/>
      <c r="JNQ18" s="123"/>
      <c r="JNR18" s="123"/>
      <c r="JNS18" s="123"/>
      <c r="JNT18" s="123"/>
      <c r="JNU18" s="123"/>
      <c r="JNV18" s="123"/>
      <c r="JNW18" s="123"/>
      <c r="JNX18" s="123"/>
      <c r="JNY18" s="123"/>
      <c r="JNZ18" s="123"/>
      <c r="JOA18" s="123"/>
      <c r="JOB18" s="123"/>
      <c r="JOC18" s="123"/>
      <c r="JOD18" s="123"/>
      <c r="JOE18" s="123"/>
      <c r="JOF18" s="123"/>
      <c r="JOG18" s="123"/>
      <c r="JOH18" s="123"/>
      <c r="JOI18" s="123"/>
      <c r="JOJ18" s="123"/>
      <c r="JOK18" s="123"/>
      <c r="JOL18" s="123"/>
      <c r="JOM18" s="123"/>
      <c r="JON18" s="123"/>
      <c r="JOO18" s="123"/>
      <c r="JOP18" s="123"/>
      <c r="JOQ18" s="123"/>
      <c r="JOR18" s="123"/>
      <c r="JOS18" s="123"/>
      <c r="JOT18" s="123"/>
      <c r="JOU18" s="123"/>
      <c r="JOV18" s="123"/>
      <c r="JOW18" s="123"/>
      <c r="JOX18" s="123"/>
      <c r="JOY18" s="123"/>
      <c r="JOZ18" s="123"/>
      <c r="JPA18" s="123"/>
      <c r="JPB18" s="123"/>
      <c r="JPC18" s="123"/>
      <c r="JPD18" s="123"/>
      <c r="JPE18" s="123"/>
      <c r="JPF18" s="123"/>
      <c r="JPG18" s="123"/>
      <c r="JPH18" s="123"/>
      <c r="JPI18" s="123"/>
      <c r="JPJ18" s="123"/>
      <c r="JPK18" s="123"/>
      <c r="JPL18" s="123"/>
      <c r="JPM18" s="123"/>
      <c r="JPN18" s="123"/>
      <c r="JPO18" s="123"/>
      <c r="JPP18" s="123"/>
      <c r="JPQ18" s="123"/>
      <c r="JPR18" s="123"/>
      <c r="JPS18" s="123"/>
      <c r="JPT18" s="123"/>
      <c r="JPU18" s="123"/>
      <c r="JPV18" s="123"/>
      <c r="JPW18" s="123"/>
      <c r="JPX18" s="123"/>
      <c r="JPY18" s="123"/>
      <c r="JPZ18" s="123"/>
      <c r="JQA18" s="123"/>
      <c r="JQB18" s="123"/>
      <c r="JQC18" s="123"/>
      <c r="JQD18" s="123"/>
      <c r="JQE18" s="123"/>
      <c r="JQF18" s="123"/>
      <c r="JQG18" s="123"/>
      <c r="JQH18" s="123"/>
      <c r="JQI18" s="123"/>
      <c r="JQJ18" s="123"/>
      <c r="JQK18" s="123"/>
      <c r="JQL18" s="123"/>
      <c r="JQM18" s="123"/>
      <c r="JQN18" s="123"/>
      <c r="JQO18" s="123"/>
      <c r="JQP18" s="123"/>
      <c r="JQQ18" s="123"/>
      <c r="JQR18" s="123"/>
      <c r="JQS18" s="123"/>
      <c r="JQT18" s="123"/>
      <c r="JQU18" s="123"/>
      <c r="JQV18" s="123"/>
      <c r="JQW18" s="123"/>
      <c r="JQX18" s="123"/>
      <c r="JQY18" s="123"/>
      <c r="JQZ18" s="123"/>
      <c r="JRA18" s="123"/>
      <c r="JRB18" s="123"/>
      <c r="JRC18" s="123"/>
      <c r="JRD18" s="123"/>
      <c r="JRE18" s="123"/>
      <c r="JRF18" s="123"/>
      <c r="JRG18" s="123"/>
      <c r="JRH18" s="123"/>
      <c r="JRI18" s="123"/>
      <c r="JRJ18" s="123"/>
      <c r="JRK18" s="123"/>
      <c r="JRL18" s="123"/>
      <c r="JRM18" s="123"/>
      <c r="JRN18" s="123"/>
      <c r="JRO18" s="123"/>
      <c r="JRP18" s="123"/>
      <c r="JRQ18" s="123"/>
      <c r="JRR18" s="123"/>
      <c r="JRS18" s="123"/>
      <c r="JRT18" s="123"/>
      <c r="JRU18" s="123"/>
      <c r="JRV18" s="123"/>
      <c r="JRW18" s="123"/>
      <c r="JRX18" s="123"/>
      <c r="JRY18" s="123"/>
      <c r="JRZ18" s="123"/>
      <c r="JSA18" s="123"/>
      <c r="JSB18" s="123"/>
      <c r="JSC18" s="123"/>
      <c r="JSD18" s="123"/>
      <c r="JSE18" s="123"/>
      <c r="JSF18" s="123"/>
      <c r="JSG18" s="123"/>
      <c r="JSH18" s="123"/>
      <c r="JSI18" s="123"/>
      <c r="JSJ18" s="123"/>
      <c r="JSK18" s="123"/>
      <c r="JSL18" s="123"/>
      <c r="JSM18" s="123"/>
      <c r="JSN18" s="123"/>
      <c r="JSO18" s="123"/>
      <c r="JSP18" s="123"/>
      <c r="JSQ18" s="123"/>
      <c r="JSR18" s="123"/>
      <c r="JSS18" s="123"/>
      <c r="JST18" s="123"/>
      <c r="JSU18" s="123"/>
      <c r="JSV18" s="123"/>
      <c r="JSW18" s="123"/>
      <c r="JSX18" s="123"/>
      <c r="JSY18" s="123"/>
      <c r="JSZ18" s="123"/>
      <c r="JTA18" s="123"/>
      <c r="JTB18" s="123"/>
      <c r="JTC18" s="123"/>
      <c r="JTD18" s="123"/>
      <c r="JTE18" s="123"/>
      <c r="JTF18" s="123"/>
      <c r="JTG18" s="123"/>
      <c r="JTH18" s="123"/>
      <c r="JTI18" s="123"/>
      <c r="JTJ18" s="123"/>
      <c r="JTK18" s="123"/>
      <c r="JTL18" s="123"/>
      <c r="JTM18" s="123"/>
      <c r="JTN18" s="123"/>
      <c r="JTO18" s="123"/>
      <c r="JTP18" s="123"/>
      <c r="JTQ18" s="123"/>
      <c r="JTR18" s="123"/>
      <c r="JTS18" s="123"/>
      <c r="JTT18" s="123"/>
      <c r="JTU18" s="123"/>
      <c r="JTV18" s="123"/>
      <c r="JTW18" s="123"/>
      <c r="JTX18" s="123"/>
      <c r="JTY18" s="123"/>
      <c r="JTZ18" s="123"/>
      <c r="JUA18" s="123"/>
      <c r="JUB18" s="123"/>
      <c r="JUC18" s="123"/>
      <c r="JUD18" s="123"/>
      <c r="JUE18" s="123"/>
      <c r="JUF18" s="123"/>
      <c r="JUG18" s="123"/>
      <c r="JUH18" s="123"/>
      <c r="JUI18" s="123"/>
      <c r="JUJ18" s="123"/>
      <c r="JUK18" s="123"/>
      <c r="JUL18" s="123"/>
      <c r="JUM18" s="123"/>
      <c r="JUN18" s="123"/>
      <c r="JUO18" s="123"/>
      <c r="JUP18" s="123"/>
      <c r="JUQ18" s="123"/>
      <c r="JUR18" s="123"/>
      <c r="JUS18" s="123"/>
      <c r="JUT18" s="123"/>
      <c r="JUU18" s="123"/>
      <c r="JUV18" s="123"/>
      <c r="JUW18" s="123"/>
      <c r="JUX18" s="123"/>
      <c r="JUY18" s="123"/>
      <c r="JUZ18" s="123"/>
      <c r="JVA18" s="123"/>
      <c r="JVB18" s="123"/>
      <c r="JVC18" s="123"/>
      <c r="JVD18" s="123"/>
      <c r="JVE18" s="123"/>
      <c r="JVF18" s="123"/>
      <c r="JVG18" s="123"/>
      <c r="JVH18" s="123"/>
      <c r="JVI18" s="123"/>
      <c r="JVJ18" s="123"/>
      <c r="JVK18" s="123"/>
      <c r="JVL18" s="123"/>
      <c r="JVM18" s="123"/>
      <c r="JVN18" s="123"/>
      <c r="JVO18" s="123"/>
      <c r="JVP18" s="123"/>
      <c r="JVQ18" s="123"/>
      <c r="JVR18" s="123"/>
      <c r="JVS18" s="123"/>
      <c r="JVT18" s="123"/>
      <c r="JVU18" s="123"/>
      <c r="JVV18" s="123"/>
      <c r="JVW18" s="123"/>
      <c r="JVX18" s="123"/>
      <c r="JVY18" s="123"/>
      <c r="JVZ18" s="123"/>
      <c r="JWA18" s="123"/>
      <c r="JWB18" s="123"/>
      <c r="JWC18" s="123"/>
      <c r="JWD18" s="123"/>
      <c r="JWE18" s="123"/>
      <c r="JWF18" s="123"/>
      <c r="JWG18" s="123"/>
      <c r="JWH18" s="123"/>
      <c r="JWI18" s="123"/>
      <c r="JWJ18" s="123"/>
      <c r="JWK18" s="123"/>
      <c r="JWL18" s="123"/>
      <c r="JWM18" s="123"/>
      <c r="JWN18" s="123"/>
      <c r="JWO18" s="123"/>
      <c r="JWP18" s="123"/>
      <c r="JWQ18" s="123"/>
      <c r="JWR18" s="123"/>
      <c r="JWS18" s="123"/>
      <c r="JWT18" s="123"/>
      <c r="JWU18" s="123"/>
      <c r="JWV18" s="123"/>
      <c r="JWW18" s="123"/>
      <c r="JWX18" s="123"/>
      <c r="JWY18" s="123"/>
      <c r="JWZ18" s="123"/>
      <c r="JXA18" s="123"/>
      <c r="JXB18" s="123"/>
      <c r="JXC18" s="123"/>
      <c r="JXD18" s="123"/>
      <c r="JXE18" s="123"/>
      <c r="JXF18" s="123"/>
      <c r="JXG18" s="123"/>
      <c r="JXH18" s="123"/>
      <c r="JXI18" s="123"/>
      <c r="JXJ18" s="123"/>
      <c r="JXK18" s="123"/>
      <c r="JXL18" s="123"/>
      <c r="JXM18" s="123"/>
      <c r="JXN18" s="123"/>
      <c r="JXO18" s="123"/>
      <c r="JXP18" s="123"/>
      <c r="JXQ18" s="123"/>
      <c r="JXR18" s="123"/>
      <c r="JXS18" s="123"/>
      <c r="JXT18" s="123"/>
      <c r="JXU18" s="123"/>
      <c r="JXV18" s="123"/>
      <c r="JXW18" s="123"/>
      <c r="JXX18" s="123"/>
      <c r="JXY18" s="123"/>
      <c r="JXZ18" s="123"/>
      <c r="JYA18" s="123"/>
      <c r="JYB18" s="123"/>
      <c r="JYC18" s="123"/>
      <c r="JYD18" s="123"/>
      <c r="JYE18" s="123"/>
      <c r="JYF18" s="123"/>
      <c r="JYG18" s="123"/>
      <c r="JYH18" s="123"/>
      <c r="JYI18" s="123"/>
      <c r="JYJ18" s="123"/>
      <c r="JYK18" s="123"/>
      <c r="JYL18" s="123"/>
      <c r="JYM18" s="123"/>
      <c r="JYN18" s="123"/>
      <c r="JYO18" s="123"/>
      <c r="JYP18" s="123"/>
      <c r="JYQ18" s="123"/>
      <c r="JYR18" s="123"/>
      <c r="JYS18" s="123"/>
      <c r="JYT18" s="123"/>
      <c r="JYU18" s="123"/>
      <c r="JYV18" s="123"/>
      <c r="JYW18" s="123"/>
      <c r="JYX18" s="123"/>
      <c r="JYY18" s="123"/>
      <c r="JYZ18" s="123"/>
      <c r="JZA18" s="123"/>
      <c r="JZB18" s="123"/>
      <c r="JZC18" s="123"/>
      <c r="JZD18" s="123"/>
      <c r="JZE18" s="123"/>
      <c r="JZF18" s="123"/>
      <c r="JZG18" s="123"/>
      <c r="JZH18" s="123"/>
      <c r="JZI18" s="123"/>
      <c r="JZJ18" s="123"/>
      <c r="JZK18" s="123"/>
      <c r="JZL18" s="123"/>
      <c r="JZM18" s="123"/>
      <c r="JZN18" s="123"/>
      <c r="JZO18" s="123"/>
      <c r="JZP18" s="123"/>
      <c r="JZQ18" s="123"/>
      <c r="JZR18" s="123"/>
      <c r="JZS18" s="123"/>
      <c r="JZT18" s="123"/>
      <c r="JZU18" s="123"/>
      <c r="JZV18" s="123"/>
      <c r="JZW18" s="123"/>
      <c r="JZX18" s="123"/>
      <c r="JZY18" s="123"/>
      <c r="JZZ18" s="123"/>
      <c r="KAA18" s="123"/>
      <c r="KAB18" s="123"/>
      <c r="KAC18" s="123"/>
      <c r="KAD18" s="123"/>
      <c r="KAE18" s="123"/>
      <c r="KAF18" s="123"/>
      <c r="KAG18" s="123"/>
      <c r="KAH18" s="123"/>
      <c r="KAI18" s="123"/>
      <c r="KAJ18" s="123"/>
      <c r="KAK18" s="123"/>
      <c r="KAL18" s="123"/>
      <c r="KAM18" s="123"/>
      <c r="KAN18" s="123"/>
      <c r="KAO18" s="123"/>
      <c r="KAP18" s="123"/>
      <c r="KAQ18" s="123"/>
      <c r="KAR18" s="123"/>
      <c r="KAS18" s="123"/>
      <c r="KAT18" s="123"/>
      <c r="KAU18" s="123"/>
      <c r="KAV18" s="123"/>
      <c r="KAW18" s="123"/>
      <c r="KAX18" s="123"/>
      <c r="KAY18" s="123"/>
      <c r="KAZ18" s="123"/>
      <c r="KBA18" s="123"/>
      <c r="KBB18" s="123"/>
      <c r="KBC18" s="123"/>
      <c r="KBD18" s="123"/>
      <c r="KBE18" s="123"/>
      <c r="KBF18" s="123"/>
      <c r="KBG18" s="123"/>
      <c r="KBH18" s="123"/>
      <c r="KBI18" s="123"/>
      <c r="KBJ18" s="123"/>
      <c r="KBK18" s="123"/>
      <c r="KBL18" s="123"/>
      <c r="KBM18" s="123"/>
      <c r="KBN18" s="123"/>
      <c r="KBO18" s="123"/>
      <c r="KBP18" s="123"/>
      <c r="KBQ18" s="123"/>
      <c r="KBR18" s="123"/>
      <c r="KBS18" s="123"/>
      <c r="KBT18" s="123"/>
      <c r="KBU18" s="123"/>
      <c r="KBV18" s="123"/>
      <c r="KBW18" s="123"/>
      <c r="KBX18" s="123"/>
      <c r="KBY18" s="123"/>
      <c r="KBZ18" s="123"/>
      <c r="KCA18" s="123"/>
      <c r="KCB18" s="123"/>
      <c r="KCC18" s="123"/>
      <c r="KCD18" s="123"/>
      <c r="KCE18" s="123"/>
      <c r="KCF18" s="123"/>
      <c r="KCG18" s="123"/>
      <c r="KCH18" s="123"/>
      <c r="KCI18" s="123"/>
      <c r="KCJ18" s="123"/>
      <c r="KCK18" s="123"/>
      <c r="KCL18" s="123"/>
      <c r="KCM18" s="123"/>
      <c r="KCN18" s="123"/>
      <c r="KCO18" s="123"/>
      <c r="KCP18" s="123"/>
      <c r="KCQ18" s="123"/>
      <c r="KCR18" s="123"/>
      <c r="KCS18" s="123"/>
      <c r="KCT18" s="123"/>
      <c r="KCU18" s="123"/>
      <c r="KCV18" s="123"/>
      <c r="KCW18" s="123"/>
      <c r="KCX18" s="123"/>
      <c r="KCY18" s="123"/>
      <c r="KCZ18" s="123"/>
      <c r="KDA18" s="123"/>
      <c r="KDB18" s="123"/>
      <c r="KDC18" s="123"/>
      <c r="KDD18" s="123"/>
      <c r="KDE18" s="123"/>
      <c r="KDF18" s="123"/>
      <c r="KDG18" s="123"/>
      <c r="KDH18" s="123"/>
      <c r="KDI18" s="123"/>
      <c r="KDJ18" s="123"/>
      <c r="KDK18" s="123"/>
      <c r="KDL18" s="123"/>
      <c r="KDM18" s="123"/>
      <c r="KDN18" s="123"/>
      <c r="KDO18" s="123"/>
      <c r="KDP18" s="123"/>
      <c r="KDQ18" s="123"/>
      <c r="KDR18" s="123"/>
      <c r="KDS18" s="123"/>
      <c r="KDT18" s="123"/>
      <c r="KDU18" s="123"/>
      <c r="KDV18" s="123"/>
      <c r="KDW18" s="123"/>
      <c r="KDX18" s="123"/>
      <c r="KDY18" s="123"/>
      <c r="KDZ18" s="123"/>
      <c r="KEA18" s="123"/>
      <c r="KEB18" s="123"/>
      <c r="KEC18" s="123"/>
      <c r="KED18" s="123"/>
      <c r="KEE18" s="123"/>
      <c r="KEF18" s="123"/>
      <c r="KEG18" s="123"/>
      <c r="KEH18" s="123"/>
      <c r="KEI18" s="123"/>
      <c r="KEJ18" s="123"/>
      <c r="KEK18" s="123"/>
      <c r="KEL18" s="123"/>
      <c r="KEM18" s="123"/>
      <c r="KEN18" s="123"/>
      <c r="KEO18" s="123"/>
      <c r="KEP18" s="123"/>
      <c r="KEQ18" s="123"/>
      <c r="KER18" s="123"/>
      <c r="KES18" s="123"/>
      <c r="KET18" s="123"/>
      <c r="KEU18" s="123"/>
      <c r="KEV18" s="123"/>
      <c r="KEW18" s="123"/>
      <c r="KEX18" s="123"/>
      <c r="KEY18" s="123"/>
      <c r="KEZ18" s="123"/>
      <c r="KFA18" s="123"/>
      <c r="KFB18" s="123"/>
      <c r="KFC18" s="123"/>
      <c r="KFD18" s="123"/>
      <c r="KFE18" s="123"/>
      <c r="KFF18" s="123"/>
      <c r="KFG18" s="123"/>
      <c r="KFH18" s="123"/>
      <c r="KFI18" s="123"/>
      <c r="KFJ18" s="123"/>
      <c r="KFK18" s="123"/>
      <c r="KFL18" s="123"/>
      <c r="KFM18" s="123"/>
      <c r="KFN18" s="123"/>
      <c r="KFO18" s="123"/>
      <c r="KFP18" s="123"/>
      <c r="KFQ18" s="123"/>
      <c r="KFR18" s="123"/>
      <c r="KFS18" s="123"/>
      <c r="KFT18" s="123"/>
      <c r="KFU18" s="123"/>
      <c r="KFV18" s="123"/>
      <c r="KFW18" s="123"/>
      <c r="KFX18" s="123"/>
      <c r="KFY18" s="123"/>
      <c r="KFZ18" s="123"/>
      <c r="KGA18" s="123"/>
      <c r="KGB18" s="123"/>
      <c r="KGC18" s="123"/>
      <c r="KGD18" s="123"/>
      <c r="KGE18" s="123"/>
      <c r="KGF18" s="123"/>
      <c r="KGG18" s="123"/>
      <c r="KGH18" s="123"/>
      <c r="KGI18" s="123"/>
      <c r="KGJ18" s="123"/>
      <c r="KGK18" s="123"/>
      <c r="KGL18" s="123"/>
      <c r="KGM18" s="123"/>
      <c r="KGN18" s="123"/>
      <c r="KGO18" s="123"/>
      <c r="KGP18" s="123"/>
      <c r="KGQ18" s="123"/>
      <c r="KGR18" s="123"/>
      <c r="KGS18" s="123"/>
      <c r="KGT18" s="123"/>
      <c r="KGU18" s="123"/>
      <c r="KGV18" s="123"/>
      <c r="KGW18" s="123"/>
      <c r="KGX18" s="123"/>
      <c r="KGY18" s="123"/>
      <c r="KGZ18" s="123"/>
      <c r="KHA18" s="123"/>
      <c r="KHB18" s="123"/>
      <c r="KHC18" s="123"/>
      <c r="KHD18" s="123"/>
      <c r="KHE18" s="123"/>
      <c r="KHF18" s="123"/>
      <c r="KHG18" s="123"/>
      <c r="KHH18" s="123"/>
      <c r="KHI18" s="123"/>
      <c r="KHJ18" s="123"/>
      <c r="KHK18" s="123"/>
      <c r="KHL18" s="123"/>
      <c r="KHM18" s="123"/>
      <c r="KHN18" s="123"/>
      <c r="KHO18" s="123"/>
      <c r="KHP18" s="123"/>
      <c r="KHQ18" s="123"/>
      <c r="KHR18" s="123"/>
      <c r="KHS18" s="123"/>
      <c r="KHT18" s="123"/>
      <c r="KHU18" s="123"/>
      <c r="KHV18" s="123"/>
      <c r="KHW18" s="123"/>
      <c r="KHX18" s="123"/>
      <c r="KHY18" s="123"/>
      <c r="KHZ18" s="123"/>
      <c r="KIA18" s="123"/>
      <c r="KIB18" s="123"/>
      <c r="KIC18" s="123"/>
      <c r="KID18" s="123"/>
      <c r="KIE18" s="123"/>
      <c r="KIF18" s="123"/>
      <c r="KIG18" s="123"/>
      <c r="KIH18" s="123"/>
      <c r="KII18" s="123"/>
      <c r="KIJ18" s="123"/>
      <c r="KIK18" s="123"/>
      <c r="KIL18" s="123"/>
      <c r="KIM18" s="123"/>
      <c r="KIN18" s="123"/>
      <c r="KIO18" s="123"/>
      <c r="KIP18" s="123"/>
      <c r="KIQ18" s="123"/>
      <c r="KIR18" s="123"/>
      <c r="KIS18" s="123"/>
      <c r="KIT18" s="123"/>
      <c r="KIU18" s="123"/>
      <c r="KIV18" s="123"/>
      <c r="KIW18" s="123"/>
      <c r="KIX18" s="123"/>
      <c r="KIY18" s="123"/>
      <c r="KIZ18" s="123"/>
      <c r="KJA18" s="123"/>
      <c r="KJB18" s="123"/>
      <c r="KJC18" s="123"/>
      <c r="KJD18" s="123"/>
      <c r="KJE18" s="123"/>
      <c r="KJF18" s="123"/>
      <c r="KJG18" s="123"/>
      <c r="KJH18" s="123"/>
      <c r="KJI18" s="123"/>
      <c r="KJJ18" s="123"/>
      <c r="KJK18" s="123"/>
      <c r="KJL18" s="123"/>
      <c r="KJM18" s="123"/>
      <c r="KJN18" s="123"/>
      <c r="KJO18" s="123"/>
      <c r="KJP18" s="123"/>
      <c r="KJQ18" s="123"/>
      <c r="KJR18" s="123"/>
      <c r="KJS18" s="123"/>
      <c r="KJT18" s="123"/>
      <c r="KJU18" s="123"/>
      <c r="KJV18" s="123"/>
      <c r="KJW18" s="123"/>
      <c r="KJX18" s="123"/>
      <c r="KJY18" s="123"/>
      <c r="KJZ18" s="123"/>
      <c r="KKA18" s="123"/>
      <c r="KKB18" s="123"/>
      <c r="KKC18" s="123"/>
      <c r="KKD18" s="123"/>
      <c r="KKE18" s="123"/>
      <c r="KKF18" s="123"/>
      <c r="KKG18" s="123"/>
      <c r="KKH18" s="123"/>
      <c r="KKI18" s="123"/>
      <c r="KKJ18" s="123"/>
      <c r="KKK18" s="123"/>
      <c r="KKL18" s="123"/>
      <c r="KKM18" s="123"/>
      <c r="KKN18" s="123"/>
      <c r="KKO18" s="123"/>
      <c r="KKP18" s="123"/>
      <c r="KKQ18" s="123"/>
      <c r="KKR18" s="123"/>
      <c r="KKS18" s="123"/>
      <c r="KKT18" s="123"/>
      <c r="KKU18" s="123"/>
      <c r="KKV18" s="123"/>
      <c r="KKW18" s="123"/>
      <c r="KKX18" s="123"/>
      <c r="KKY18" s="123"/>
      <c r="KKZ18" s="123"/>
      <c r="KLA18" s="123"/>
      <c r="KLB18" s="123"/>
      <c r="KLC18" s="123"/>
      <c r="KLD18" s="123"/>
      <c r="KLE18" s="123"/>
      <c r="KLF18" s="123"/>
      <c r="KLG18" s="123"/>
      <c r="KLH18" s="123"/>
      <c r="KLI18" s="123"/>
      <c r="KLJ18" s="123"/>
      <c r="KLK18" s="123"/>
      <c r="KLL18" s="123"/>
      <c r="KLM18" s="123"/>
      <c r="KLN18" s="123"/>
      <c r="KLO18" s="123"/>
      <c r="KLP18" s="123"/>
      <c r="KLQ18" s="123"/>
      <c r="KLR18" s="123"/>
      <c r="KLS18" s="123"/>
      <c r="KLT18" s="123"/>
      <c r="KLU18" s="123"/>
      <c r="KLV18" s="123"/>
      <c r="KLW18" s="123"/>
      <c r="KLX18" s="123"/>
      <c r="KLY18" s="123"/>
      <c r="KLZ18" s="123"/>
      <c r="KMA18" s="123"/>
      <c r="KMB18" s="123"/>
      <c r="KMC18" s="123"/>
      <c r="KMD18" s="123"/>
      <c r="KME18" s="123"/>
      <c r="KMF18" s="123"/>
      <c r="KMG18" s="123"/>
      <c r="KMH18" s="123"/>
      <c r="KMI18" s="123"/>
      <c r="KMJ18" s="123"/>
      <c r="KMK18" s="123"/>
      <c r="KML18" s="123"/>
      <c r="KMM18" s="123"/>
      <c r="KMN18" s="123"/>
      <c r="KMO18" s="123"/>
      <c r="KMP18" s="123"/>
      <c r="KMQ18" s="123"/>
      <c r="KMR18" s="123"/>
      <c r="KMS18" s="123"/>
      <c r="KMT18" s="123"/>
      <c r="KMU18" s="123"/>
      <c r="KMV18" s="123"/>
      <c r="KMW18" s="123"/>
      <c r="KMX18" s="123"/>
      <c r="KMY18" s="123"/>
      <c r="KMZ18" s="123"/>
      <c r="KNA18" s="123"/>
      <c r="KNB18" s="123"/>
      <c r="KNC18" s="123"/>
      <c r="KND18" s="123"/>
      <c r="KNE18" s="123"/>
      <c r="KNF18" s="123"/>
      <c r="KNG18" s="123"/>
      <c r="KNH18" s="123"/>
      <c r="KNI18" s="123"/>
      <c r="KNJ18" s="123"/>
      <c r="KNK18" s="123"/>
      <c r="KNL18" s="123"/>
      <c r="KNM18" s="123"/>
      <c r="KNN18" s="123"/>
      <c r="KNO18" s="123"/>
      <c r="KNP18" s="123"/>
      <c r="KNQ18" s="123"/>
      <c r="KNR18" s="123"/>
      <c r="KNS18" s="123"/>
      <c r="KNT18" s="123"/>
      <c r="KNU18" s="123"/>
      <c r="KNV18" s="123"/>
      <c r="KNW18" s="123"/>
      <c r="KNX18" s="123"/>
      <c r="KNY18" s="123"/>
      <c r="KNZ18" s="123"/>
      <c r="KOA18" s="123"/>
      <c r="KOB18" s="123"/>
      <c r="KOC18" s="123"/>
      <c r="KOD18" s="123"/>
      <c r="KOE18" s="123"/>
      <c r="KOF18" s="123"/>
      <c r="KOG18" s="123"/>
      <c r="KOH18" s="123"/>
      <c r="KOI18" s="123"/>
      <c r="KOJ18" s="123"/>
      <c r="KOK18" s="123"/>
      <c r="KOL18" s="123"/>
      <c r="KOM18" s="123"/>
      <c r="KON18" s="123"/>
      <c r="KOO18" s="123"/>
      <c r="KOP18" s="123"/>
      <c r="KOQ18" s="123"/>
      <c r="KOR18" s="123"/>
      <c r="KOS18" s="123"/>
      <c r="KOT18" s="123"/>
      <c r="KOU18" s="123"/>
      <c r="KOV18" s="123"/>
      <c r="KOW18" s="123"/>
      <c r="KOX18" s="123"/>
      <c r="KOY18" s="123"/>
      <c r="KOZ18" s="123"/>
      <c r="KPA18" s="123"/>
      <c r="KPB18" s="123"/>
      <c r="KPC18" s="123"/>
      <c r="KPD18" s="123"/>
      <c r="KPE18" s="123"/>
      <c r="KPF18" s="123"/>
      <c r="KPG18" s="123"/>
      <c r="KPH18" s="123"/>
      <c r="KPI18" s="123"/>
      <c r="KPJ18" s="123"/>
      <c r="KPK18" s="123"/>
      <c r="KPL18" s="123"/>
      <c r="KPM18" s="123"/>
      <c r="KPN18" s="123"/>
      <c r="KPO18" s="123"/>
      <c r="KPP18" s="123"/>
      <c r="KPQ18" s="123"/>
      <c r="KPR18" s="123"/>
      <c r="KPS18" s="123"/>
      <c r="KPT18" s="123"/>
      <c r="KPU18" s="123"/>
      <c r="KPV18" s="123"/>
      <c r="KPW18" s="123"/>
      <c r="KPX18" s="123"/>
      <c r="KPY18" s="123"/>
      <c r="KPZ18" s="123"/>
      <c r="KQA18" s="123"/>
      <c r="KQB18" s="123"/>
      <c r="KQC18" s="123"/>
      <c r="KQD18" s="123"/>
      <c r="KQE18" s="123"/>
      <c r="KQF18" s="123"/>
      <c r="KQG18" s="123"/>
      <c r="KQH18" s="123"/>
      <c r="KQI18" s="123"/>
      <c r="KQJ18" s="123"/>
      <c r="KQK18" s="123"/>
      <c r="KQL18" s="123"/>
      <c r="KQM18" s="123"/>
      <c r="KQN18" s="123"/>
      <c r="KQO18" s="123"/>
      <c r="KQP18" s="123"/>
      <c r="KQQ18" s="123"/>
      <c r="KQR18" s="123"/>
      <c r="KQS18" s="123"/>
      <c r="KQT18" s="123"/>
      <c r="KQU18" s="123"/>
      <c r="KQV18" s="123"/>
      <c r="KQW18" s="123"/>
      <c r="KQX18" s="123"/>
      <c r="KQY18" s="123"/>
      <c r="KQZ18" s="123"/>
      <c r="KRA18" s="123"/>
      <c r="KRB18" s="123"/>
      <c r="KRC18" s="123"/>
      <c r="KRD18" s="123"/>
      <c r="KRE18" s="123"/>
      <c r="KRF18" s="123"/>
      <c r="KRG18" s="123"/>
      <c r="KRH18" s="123"/>
      <c r="KRI18" s="123"/>
      <c r="KRJ18" s="123"/>
      <c r="KRK18" s="123"/>
      <c r="KRL18" s="123"/>
      <c r="KRM18" s="123"/>
      <c r="KRN18" s="123"/>
      <c r="KRO18" s="123"/>
      <c r="KRP18" s="123"/>
      <c r="KRQ18" s="123"/>
      <c r="KRR18" s="123"/>
      <c r="KRS18" s="123"/>
      <c r="KRT18" s="123"/>
      <c r="KRU18" s="123"/>
      <c r="KRV18" s="123"/>
      <c r="KRW18" s="123"/>
      <c r="KRX18" s="123"/>
      <c r="KRY18" s="123"/>
      <c r="KRZ18" s="123"/>
      <c r="KSA18" s="123"/>
      <c r="KSB18" s="123"/>
      <c r="KSC18" s="123"/>
      <c r="KSD18" s="123"/>
      <c r="KSE18" s="123"/>
      <c r="KSF18" s="123"/>
      <c r="KSG18" s="123"/>
      <c r="KSH18" s="123"/>
      <c r="KSI18" s="123"/>
      <c r="KSJ18" s="123"/>
      <c r="KSK18" s="123"/>
      <c r="KSL18" s="123"/>
      <c r="KSM18" s="123"/>
      <c r="KSN18" s="123"/>
      <c r="KSO18" s="123"/>
      <c r="KSP18" s="123"/>
      <c r="KSQ18" s="123"/>
      <c r="KSR18" s="123"/>
      <c r="KSS18" s="123"/>
      <c r="KST18" s="123"/>
      <c r="KSU18" s="123"/>
      <c r="KSV18" s="123"/>
      <c r="KSW18" s="123"/>
      <c r="KSX18" s="123"/>
      <c r="KSY18" s="123"/>
      <c r="KSZ18" s="123"/>
      <c r="KTA18" s="123"/>
      <c r="KTB18" s="123"/>
      <c r="KTC18" s="123"/>
      <c r="KTD18" s="123"/>
      <c r="KTE18" s="123"/>
      <c r="KTF18" s="123"/>
      <c r="KTG18" s="123"/>
      <c r="KTH18" s="123"/>
      <c r="KTI18" s="123"/>
      <c r="KTJ18" s="123"/>
      <c r="KTK18" s="123"/>
      <c r="KTL18" s="123"/>
      <c r="KTM18" s="123"/>
      <c r="KTN18" s="123"/>
      <c r="KTO18" s="123"/>
      <c r="KTP18" s="123"/>
      <c r="KTQ18" s="123"/>
      <c r="KTR18" s="123"/>
      <c r="KTS18" s="123"/>
      <c r="KTT18" s="123"/>
      <c r="KTU18" s="123"/>
      <c r="KTV18" s="123"/>
      <c r="KTW18" s="123"/>
      <c r="KTX18" s="123"/>
      <c r="KTY18" s="123"/>
      <c r="KTZ18" s="123"/>
      <c r="KUA18" s="123"/>
      <c r="KUB18" s="123"/>
      <c r="KUC18" s="123"/>
      <c r="KUD18" s="123"/>
      <c r="KUE18" s="123"/>
      <c r="KUF18" s="123"/>
      <c r="KUG18" s="123"/>
      <c r="KUH18" s="123"/>
      <c r="KUI18" s="123"/>
      <c r="KUJ18" s="123"/>
      <c r="KUK18" s="123"/>
      <c r="KUL18" s="123"/>
      <c r="KUM18" s="123"/>
      <c r="KUN18" s="123"/>
      <c r="KUO18" s="123"/>
      <c r="KUP18" s="123"/>
      <c r="KUQ18" s="123"/>
      <c r="KUR18" s="123"/>
      <c r="KUS18" s="123"/>
      <c r="KUT18" s="123"/>
      <c r="KUU18" s="123"/>
      <c r="KUV18" s="123"/>
      <c r="KUW18" s="123"/>
      <c r="KUX18" s="123"/>
      <c r="KUY18" s="123"/>
      <c r="KUZ18" s="123"/>
      <c r="KVA18" s="123"/>
      <c r="KVB18" s="123"/>
      <c r="KVC18" s="123"/>
      <c r="KVD18" s="123"/>
      <c r="KVE18" s="123"/>
      <c r="KVF18" s="123"/>
      <c r="KVG18" s="123"/>
      <c r="KVH18" s="123"/>
      <c r="KVI18" s="123"/>
      <c r="KVJ18" s="123"/>
      <c r="KVK18" s="123"/>
      <c r="KVL18" s="123"/>
      <c r="KVM18" s="123"/>
      <c r="KVN18" s="123"/>
      <c r="KVO18" s="123"/>
      <c r="KVP18" s="123"/>
      <c r="KVQ18" s="123"/>
      <c r="KVR18" s="123"/>
      <c r="KVS18" s="123"/>
      <c r="KVT18" s="123"/>
      <c r="KVU18" s="123"/>
      <c r="KVV18" s="123"/>
      <c r="KVW18" s="123"/>
      <c r="KVX18" s="123"/>
      <c r="KVY18" s="123"/>
      <c r="KVZ18" s="123"/>
      <c r="KWA18" s="123"/>
      <c r="KWB18" s="123"/>
      <c r="KWC18" s="123"/>
      <c r="KWD18" s="123"/>
      <c r="KWE18" s="123"/>
      <c r="KWF18" s="123"/>
      <c r="KWG18" s="123"/>
      <c r="KWH18" s="123"/>
      <c r="KWI18" s="123"/>
      <c r="KWJ18" s="123"/>
      <c r="KWK18" s="123"/>
      <c r="KWL18" s="123"/>
      <c r="KWM18" s="123"/>
      <c r="KWN18" s="123"/>
      <c r="KWO18" s="123"/>
      <c r="KWP18" s="123"/>
      <c r="KWQ18" s="123"/>
      <c r="KWR18" s="123"/>
      <c r="KWS18" s="123"/>
      <c r="KWT18" s="123"/>
      <c r="KWU18" s="123"/>
      <c r="KWV18" s="123"/>
      <c r="KWW18" s="123"/>
      <c r="KWX18" s="123"/>
      <c r="KWY18" s="123"/>
      <c r="KWZ18" s="123"/>
      <c r="KXA18" s="123"/>
      <c r="KXB18" s="123"/>
      <c r="KXC18" s="123"/>
      <c r="KXD18" s="123"/>
      <c r="KXE18" s="123"/>
      <c r="KXF18" s="123"/>
      <c r="KXG18" s="123"/>
      <c r="KXH18" s="123"/>
      <c r="KXI18" s="123"/>
      <c r="KXJ18" s="123"/>
      <c r="KXK18" s="123"/>
      <c r="KXL18" s="123"/>
      <c r="KXM18" s="123"/>
      <c r="KXN18" s="123"/>
      <c r="KXO18" s="123"/>
      <c r="KXP18" s="123"/>
      <c r="KXQ18" s="123"/>
      <c r="KXR18" s="123"/>
      <c r="KXS18" s="123"/>
      <c r="KXT18" s="123"/>
      <c r="KXU18" s="123"/>
      <c r="KXV18" s="123"/>
      <c r="KXW18" s="123"/>
      <c r="KXX18" s="123"/>
      <c r="KXY18" s="123"/>
      <c r="KXZ18" s="123"/>
      <c r="KYA18" s="123"/>
      <c r="KYB18" s="123"/>
      <c r="KYC18" s="123"/>
      <c r="KYD18" s="123"/>
      <c r="KYE18" s="123"/>
      <c r="KYF18" s="123"/>
      <c r="KYG18" s="123"/>
      <c r="KYH18" s="123"/>
      <c r="KYI18" s="123"/>
      <c r="KYJ18" s="123"/>
      <c r="KYK18" s="123"/>
      <c r="KYL18" s="123"/>
      <c r="KYM18" s="123"/>
      <c r="KYN18" s="123"/>
      <c r="KYO18" s="123"/>
      <c r="KYP18" s="123"/>
      <c r="KYQ18" s="123"/>
      <c r="KYR18" s="123"/>
      <c r="KYS18" s="123"/>
      <c r="KYT18" s="123"/>
      <c r="KYU18" s="123"/>
      <c r="KYV18" s="123"/>
      <c r="KYW18" s="123"/>
      <c r="KYX18" s="123"/>
      <c r="KYY18" s="123"/>
      <c r="KYZ18" s="123"/>
      <c r="KZA18" s="123"/>
      <c r="KZB18" s="123"/>
      <c r="KZC18" s="123"/>
      <c r="KZD18" s="123"/>
      <c r="KZE18" s="123"/>
      <c r="KZF18" s="123"/>
      <c r="KZG18" s="123"/>
      <c r="KZH18" s="123"/>
      <c r="KZI18" s="123"/>
      <c r="KZJ18" s="123"/>
      <c r="KZK18" s="123"/>
      <c r="KZL18" s="123"/>
      <c r="KZM18" s="123"/>
      <c r="KZN18" s="123"/>
      <c r="KZO18" s="123"/>
      <c r="KZP18" s="123"/>
      <c r="KZQ18" s="123"/>
      <c r="KZR18" s="123"/>
      <c r="KZS18" s="123"/>
      <c r="KZT18" s="123"/>
      <c r="KZU18" s="123"/>
      <c r="KZV18" s="123"/>
      <c r="KZW18" s="123"/>
      <c r="KZX18" s="123"/>
      <c r="KZY18" s="123"/>
      <c r="KZZ18" s="123"/>
      <c r="LAA18" s="123"/>
      <c r="LAB18" s="123"/>
      <c r="LAC18" s="123"/>
      <c r="LAD18" s="123"/>
      <c r="LAE18" s="123"/>
      <c r="LAF18" s="123"/>
      <c r="LAG18" s="123"/>
      <c r="LAH18" s="123"/>
      <c r="LAI18" s="123"/>
      <c r="LAJ18" s="123"/>
      <c r="LAK18" s="123"/>
      <c r="LAL18" s="123"/>
      <c r="LAM18" s="123"/>
      <c r="LAN18" s="123"/>
      <c r="LAO18" s="123"/>
      <c r="LAP18" s="123"/>
      <c r="LAQ18" s="123"/>
      <c r="LAR18" s="123"/>
      <c r="LAS18" s="123"/>
      <c r="LAT18" s="123"/>
      <c r="LAU18" s="123"/>
      <c r="LAV18" s="123"/>
      <c r="LAW18" s="123"/>
      <c r="LAX18" s="123"/>
      <c r="LAY18" s="123"/>
      <c r="LAZ18" s="123"/>
      <c r="LBA18" s="123"/>
      <c r="LBB18" s="123"/>
      <c r="LBC18" s="123"/>
      <c r="LBD18" s="123"/>
      <c r="LBE18" s="123"/>
      <c r="LBF18" s="123"/>
      <c r="LBG18" s="123"/>
      <c r="LBH18" s="123"/>
      <c r="LBI18" s="123"/>
      <c r="LBJ18" s="123"/>
      <c r="LBK18" s="123"/>
      <c r="LBL18" s="123"/>
      <c r="LBM18" s="123"/>
      <c r="LBN18" s="123"/>
      <c r="LBO18" s="123"/>
      <c r="LBP18" s="123"/>
      <c r="LBQ18" s="123"/>
      <c r="LBR18" s="123"/>
      <c r="LBS18" s="123"/>
      <c r="LBT18" s="123"/>
      <c r="LBU18" s="123"/>
      <c r="LBV18" s="123"/>
      <c r="LBW18" s="123"/>
      <c r="LBX18" s="123"/>
      <c r="LBY18" s="123"/>
      <c r="LBZ18" s="123"/>
      <c r="LCA18" s="123"/>
      <c r="LCB18" s="123"/>
      <c r="LCC18" s="123"/>
      <c r="LCD18" s="123"/>
      <c r="LCE18" s="123"/>
      <c r="LCF18" s="123"/>
      <c r="LCG18" s="123"/>
      <c r="LCH18" s="123"/>
      <c r="LCI18" s="123"/>
      <c r="LCJ18" s="123"/>
      <c r="LCK18" s="123"/>
      <c r="LCL18" s="123"/>
      <c r="LCM18" s="123"/>
      <c r="LCN18" s="123"/>
      <c r="LCO18" s="123"/>
      <c r="LCP18" s="123"/>
      <c r="LCQ18" s="123"/>
      <c r="LCR18" s="123"/>
      <c r="LCS18" s="123"/>
      <c r="LCT18" s="123"/>
      <c r="LCU18" s="123"/>
      <c r="LCV18" s="123"/>
      <c r="LCW18" s="123"/>
      <c r="LCX18" s="123"/>
      <c r="LCY18" s="123"/>
      <c r="LCZ18" s="123"/>
      <c r="LDA18" s="123"/>
      <c r="LDB18" s="123"/>
      <c r="LDC18" s="123"/>
      <c r="LDD18" s="123"/>
      <c r="LDE18" s="123"/>
      <c r="LDF18" s="123"/>
      <c r="LDG18" s="123"/>
      <c r="LDH18" s="123"/>
      <c r="LDI18" s="123"/>
      <c r="LDJ18" s="123"/>
      <c r="LDK18" s="123"/>
      <c r="LDL18" s="123"/>
      <c r="LDM18" s="123"/>
      <c r="LDN18" s="123"/>
      <c r="LDO18" s="123"/>
      <c r="LDP18" s="123"/>
      <c r="LDQ18" s="123"/>
      <c r="LDR18" s="123"/>
      <c r="LDS18" s="123"/>
      <c r="LDT18" s="123"/>
      <c r="LDU18" s="123"/>
      <c r="LDV18" s="123"/>
      <c r="LDW18" s="123"/>
      <c r="LDX18" s="123"/>
      <c r="LDY18" s="123"/>
      <c r="LDZ18" s="123"/>
      <c r="LEA18" s="123"/>
      <c r="LEB18" s="123"/>
      <c r="LEC18" s="123"/>
      <c r="LED18" s="123"/>
      <c r="LEE18" s="123"/>
      <c r="LEF18" s="123"/>
      <c r="LEG18" s="123"/>
      <c r="LEH18" s="123"/>
      <c r="LEI18" s="123"/>
      <c r="LEJ18" s="123"/>
      <c r="LEK18" s="123"/>
      <c r="LEL18" s="123"/>
      <c r="LEM18" s="123"/>
      <c r="LEN18" s="123"/>
      <c r="LEO18" s="123"/>
      <c r="LEP18" s="123"/>
      <c r="LEQ18" s="123"/>
      <c r="LER18" s="123"/>
      <c r="LES18" s="123"/>
      <c r="LET18" s="123"/>
      <c r="LEU18" s="123"/>
      <c r="LEV18" s="123"/>
      <c r="LEW18" s="123"/>
      <c r="LEX18" s="123"/>
      <c r="LEY18" s="123"/>
      <c r="LEZ18" s="123"/>
      <c r="LFA18" s="123"/>
      <c r="LFB18" s="123"/>
      <c r="LFC18" s="123"/>
      <c r="LFD18" s="123"/>
      <c r="LFE18" s="123"/>
      <c r="LFF18" s="123"/>
      <c r="LFG18" s="123"/>
      <c r="LFH18" s="123"/>
      <c r="LFI18" s="123"/>
      <c r="LFJ18" s="123"/>
      <c r="LFK18" s="123"/>
      <c r="LFL18" s="123"/>
      <c r="LFM18" s="123"/>
      <c r="LFN18" s="123"/>
      <c r="LFO18" s="123"/>
      <c r="LFP18" s="123"/>
      <c r="LFQ18" s="123"/>
      <c r="LFR18" s="123"/>
      <c r="LFS18" s="123"/>
      <c r="LFT18" s="123"/>
      <c r="LFU18" s="123"/>
      <c r="LFV18" s="123"/>
      <c r="LFW18" s="123"/>
      <c r="LFX18" s="123"/>
      <c r="LFY18" s="123"/>
      <c r="LFZ18" s="123"/>
      <c r="LGA18" s="123"/>
      <c r="LGB18" s="123"/>
      <c r="LGC18" s="123"/>
      <c r="LGD18" s="123"/>
      <c r="LGE18" s="123"/>
      <c r="LGF18" s="123"/>
      <c r="LGG18" s="123"/>
      <c r="LGH18" s="123"/>
      <c r="LGI18" s="123"/>
      <c r="LGJ18" s="123"/>
      <c r="LGK18" s="123"/>
      <c r="LGL18" s="123"/>
      <c r="LGM18" s="123"/>
      <c r="LGN18" s="123"/>
      <c r="LGO18" s="123"/>
      <c r="LGP18" s="123"/>
      <c r="LGQ18" s="123"/>
      <c r="LGR18" s="123"/>
      <c r="LGS18" s="123"/>
      <c r="LGT18" s="123"/>
      <c r="LGU18" s="123"/>
      <c r="LGV18" s="123"/>
      <c r="LGW18" s="123"/>
      <c r="LGX18" s="123"/>
      <c r="LGY18" s="123"/>
      <c r="LGZ18" s="123"/>
      <c r="LHA18" s="123"/>
      <c r="LHB18" s="123"/>
      <c r="LHC18" s="123"/>
      <c r="LHD18" s="123"/>
      <c r="LHE18" s="123"/>
      <c r="LHF18" s="123"/>
      <c r="LHG18" s="123"/>
      <c r="LHH18" s="123"/>
      <c r="LHI18" s="123"/>
      <c r="LHJ18" s="123"/>
      <c r="LHK18" s="123"/>
      <c r="LHL18" s="123"/>
      <c r="LHM18" s="123"/>
      <c r="LHN18" s="123"/>
      <c r="LHO18" s="123"/>
      <c r="LHP18" s="123"/>
      <c r="LHQ18" s="123"/>
      <c r="LHR18" s="123"/>
      <c r="LHS18" s="123"/>
      <c r="LHT18" s="123"/>
      <c r="LHU18" s="123"/>
      <c r="LHV18" s="123"/>
      <c r="LHW18" s="123"/>
      <c r="LHX18" s="123"/>
      <c r="LHY18" s="123"/>
      <c r="LHZ18" s="123"/>
      <c r="LIA18" s="123"/>
      <c r="LIB18" s="123"/>
      <c r="LIC18" s="123"/>
      <c r="LID18" s="123"/>
      <c r="LIE18" s="123"/>
      <c r="LIF18" s="123"/>
      <c r="LIG18" s="123"/>
      <c r="LIH18" s="123"/>
      <c r="LII18" s="123"/>
      <c r="LIJ18" s="123"/>
      <c r="LIK18" s="123"/>
      <c r="LIL18" s="123"/>
      <c r="LIM18" s="123"/>
      <c r="LIN18" s="123"/>
      <c r="LIO18" s="123"/>
      <c r="LIP18" s="123"/>
      <c r="LIQ18" s="123"/>
      <c r="LIR18" s="123"/>
      <c r="LIS18" s="123"/>
      <c r="LIT18" s="123"/>
      <c r="LIU18" s="123"/>
      <c r="LIV18" s="123"/>
      <c r="LIW18" s="123"/>
      <c r="LIX18" s="123"/>
      <c r="LIY18" s="123"/>
      <c r="LIZ18" s="123"/>
      <c r="LJA18" s="123"/>
      <c r="LJB18" s="123"/>
      <c r="LJC18" s="123"/>
      <c r="LJD18" s="123"/>
      <c r="LJE18" s="123"/>
      <c r="LJF18" s="123"/>
      <c r="LJG18" s="123"/>
      <c r="LJH18" s="123"/>
      <c r="LJI18" s="123"/>
      <c r="LJJ18" s="123"/>
      <c r="LJK18" s="123"/>
      <c r="LJL18" s="123"/>
      <c r="LJM18" s="123"/>
      <c r="LJN18" s="123"/>
      <c r="LJO18" s="123"/>
      <c r="LJP18" s="123"/>
      <c r="LJQ18" s="123"/>
      <c r="LJR18" s="123"/>
      <c r="LJS18" s="123"/>
      <c r="LJT18" s="123"/>
      <c r="LJU18" s="123"/>
      <c r="LJV18" s="123"/>
      <c r="LJW18" s="123"/>
      <c r="LJX18" s="123"/>
      <c r="LJY18" s="123"/>
      <c r="LJZ18" s="123"/>
      <c r="LKA18" s="123"/>
      <c r="LKB18" s="123"/>
      <c r="LKC18" s="123"/>
      <c r="LKD18" s="123"/>
      <c r="LKE18" s="123"/>
      <c r="LKF18" s="123"/>
      <c r="LKG18" s="123"/>
      <c r="LKH18" s="123"/>
      <c r="LKI18" s="123"/>
      <c r="LKJ18" s="123"/>
      <c r="LKK18" s="123"/>
      <c r="LKL18" s="123"/>
      <c r="LKM18" s="123"/>
      <c r="LKN18" s="123"/>
      <c r="LKO18" s="123"/>
      <c r="LKP18" s="123"/>
      <c r="LKQ18" s="123"/>
      <c r="LKR18" s="123"/>
      <c r="LKS18" s="123"/>
      <c r="LKT18" s="123"/>
      <c r="LKU18" s="123"/>
      <c r="LKV18" s="123"/>
      <c r="LKW18" s="123"/>
      <c r="LKX18" s="123"/>
      <c r="LKY18" s="123"/>
      <c r="LKZ18" s="123"/>
      <c r="LLA18" s="123"/>
      <c r="LLB18" s="123"/>
      <c r="LLC18" s="123"/>
      <c r="LLD18" s="123"/>
      <c r="LLE18" s="123"/>
      <c r="LLF18" s="123"/>
      <c r="LLG18" s="123"/>
      <c r="LLH18" s="123"/>
      <c r="LLI18" s="123"/>
      <c r="LLJ18" s="123"/>
      <c r="LLK18" s="123"/>
      <c r="LLL18" s="123"/>
      <c r="LLM18" s="123"/>
      <c r="LLN18" s="123"/>
      <c r="LLO18" s="123"/>
      <c r="LLP18" s="123"/>
      <c r="LLQ18" s="123"/>
      <c r="LLR18" s="123"/>
      <c r="LLS18" s="123"/>
      <c r="LLT18" s="123"/>
      <c r="LLU18" s="123"/>
      <c r="LLV18" s="123"/>
      <c r="LLW18" s="123"/>
      <c r="LLX18" s="123"/>
      <c r="LLY18" s="123"/>
      <c r="LLZ18" s="123"/>
      <c r="LMA18" s="123"/>
      <c r="LMB18" s="123"/>
      <c r="LMC18" s="123"/>
      <c r="LMD18" s="123"/>
      <c r="LME18" s="123"/>
      <c r="LMF18" s="123"/>
      <c r="LMG18" s="123"/>
      <c r="LMH18" s="123"/>
      <c r="LMI18" s="123"/>
      <c r="LMJ18" s="123"/>
      <c r="LMK18" s="123"/>
      <c r="LML18" s="123"/>
      <c r="LMM18" s="123"/>
      <c r="LMN18" s="123"/>
      <c r="LMO18" s="123"/>
      <c r="LMP18" s="123"/>
      <c r="LMQ18" s="123"/>
      <c r="LMR18" s="123"/>
      <c r="LMS18" s="123"/>
      <c r="LMT18" s="123"/>
      <c r="LMU18" s="123"/>
      <c r="LMV18" s="123"/>
      <c r="LMW18" s="123"/>
      <c r="LMX18" s="123"/>
      <c r="LMY18" s="123"/>
      <c r="LMZ18" s="123"/>
      <c r="LNA18" s="123"/>
      <c r="LNB18" s="123"/>
      <c r="LNC18" s="123"/>
      <c r="LND18" s="123"/>
      <c r="LNE18" s="123"/>
      <c r="LNF18" s="123"/>
      <c r="LNG18" s="123"/>
      <c r="LNH18" s="123"/>
      <c r="LNI18" s="123"/>
      <c r="LNJ18" s="123"/>
      <c r="LNK18" s="123"/>
      <c r="LNL18" s="123"/>
      <c r="LNM18" s="123"/>
      <c r="LNN18" s="123"/>
      <c r="LNO18" s="123"/>
      <c r="LNP18" s="123"/>
      <c r="LNQ18" s="123"/>
      <c r="LNR18" s="123"/>
      <c r="LNS18" s="123"/>
      <c r="LNT18" s="123"/>
      <c r="LNU18" s="123"/>
      <c r="LNV18" s="123"/>
      <c r="LNW18" s="123"/>
      <c r="LNX18" s="123"/>
      <c r="LNY18" s="123"/>
      <c r="LNZ18" s="123"/>
      <c r="LOA18" s="123"/>
      <c r="LOB18" s="123"/>
      <c r="LOC18" s="123"/>
      <c r="LOD18" s="123"/>
      <c r="LOE18" s="123"/>
      <c r="LOF18" s="123"/>
      <c r="LOG18" s="123"/>
      <c r="LOH18" s="123"/>
      <c r="LOI18" s="123"/>
      <c r="LOJ18" s="123"/>
      <c r="LOK18" s="123"/>
      <c r="LOL18" s="123"/>
      <c r="LOM18" s="123"/>
      <c r="LON18" s="123"/>
      <c r="LOO18" s="123"/>
      <c r="LOP18" s="123"/>
      <c r="LOQ18" s="123"/>
      <c r="LOR18" s="123"/>
      <c r="LOS18" s="123"/>
      <c r="LOT18" s="123"/>
      <c r="LOU18" s="123"/>
      <c r="LOV18" s="123"/>
      <c r="LOW18" s="123"/>
      <c r="LOX18" s="123"/>
      <c r="LOY18" s="123"/>
      <c r="LOZ18" s="123"/>
      <c r="LPA18" s="123"/>
      <c r="LPB18" s="123"/>
      <c r="LPC18" s="123"/>
      <c r="LPD18" s="123"/>
      <c r="LPE18" s="123"/>
      <c r="LPF18" s="123"/>
      <c r="LPG18" s="123"/>
      <c r="LPH18" s="123"/>
      <c r="LPI18" s="123"/>
      <c r="LPJ18" s="123"/>
      <c r="LPK18" s="123"/>
      <c r="LPL18" s="123"/>
      <c r="LPM18" s="123"/>
      <c r="LPN18" s="123"/>
      <c r="LPO18" s="123"/>
      <c r="LPP18" s="123"/>
      <c r="LPQ18" s="123"/>
      <c r="LPR18" s="123"/>
      <c r="LPS18" s="123"/>
      <c r="LPT18" s="123"/>
      <c r="LPU18" s="123"/>
      <c r="LPV18" s="123"/>
      <c r="LPW18" s="123"/>
      <c r="LPX18" s="123"/>
      <c r="LPY18" s="123"/>
      <c r="LPZ18" s="123"/>
      <c r="LQA18" s="123"/>
      <c r="LQB18" s="123"/>
      <c r="LQC18" s="123"/>
      <c r="LQD18" s="123"/>
      <c r="LQE18" s="123"/>
      <c r="LQF18" s="123"/>
      <c r="LQG18" s="123"/>
      <c r="LQH18" s="123"/>
      <c r="LQI18" s="123"/>
      <c r="LQJ18" s="123"/>
      <c r="LQK18" s="123"/>
      <c r="LQL18" s="123"/>
      <c r="LQM18" s="123"/>
      <c r="LQN18" s="123"/>
      <c r="LQO18" s="123"/>
      <c r="LQP18" s="123"/>
      <c r="LQQ18" s="123"/>
      <c r="LQR18" s="123"/>
      <c r="LQS18" s="123"/>
      <c r="LQT18" s="123"/>
      <c r="LQU18" s="123"/>
      <c r="LQV18" s="123"/>
      <c r="LQW18" s="123"/>
      <c r="LQX18" s="123"/>
      <c r="LQY18" s="123"/>
      <c r="LQZ18" s="123"/>
      <c r="LRA18" s="123"/>
      <c r="LRB18" s="123"/>
      <c r="LRC18" s="123"/>
      <c r="LRD18" s="123"/>
      <c r="LRE18" s="123"/>
      <c r="LRF18" s="123"/>
      <c r="LRG18" s="123"/>
      <c r="LRH18" s="123"/>
      <c r="LRI18" s="123"/>
      <c r="LRJ18" s="123"/>
      <c r="LRK18" s="123"/>
      <c r="LRL18" s="123"/>
      <c r="LRM18" s="123"/>
      <c r="LRN18" s="123"/>
      <c r="LRO18" s="123"/>
      <c r="LRP18" s="123"/>
      <c r="LRQ18" s="123"/>
      <c r="LRR18" s="123"/>
      <c r="LRS18" s="123"/>
      <c r="LRT18" s="123"/>
      <c r="LRU18" s="123"/>
      <c r="LRV18" s="123"/>
      <c r="LRW18" s="123"/>
      <c r="LRX18" s="123"/>
      <c r="LRY18" s="123"/>
      <c r="LRZ18" s="123"/>
      <c r="LSA18" s="123"/>
      <c r="LSB18" s="123"/>
      <c r="LSC18" s="123"/>
      <c r="LSD18" s="123"/>
      <c r="LSE18" s="123"/>
      <c r="LSF18" s="123"/>
      <c r="LSG18" s="123"/>
      <c r="LSH18" s="123"/>
      <c r="LSI18" s="123"/>
      <c r="LSJ18" s="123"/>
      <c r="LSK18" s="123"/>
      <c r="LSL18" s="123"/>
      <c r="LSM18" s="123"/>
      <c r="LSN18" s="123"/>
      <c r="LSO18" s="123"/>
      <c r="LSP18" s="123"/>
      <c r="LSQ18" s="123"/>
      <c r="LSR18" s="123"/>
      <c r="LSS18" s="123"/>
      <c r="LST18" s="123"/>
      <c r="LSU18" s="123"/>
      <c r="LSV18" s="123"/>
      <c r="LSW18" s="123"/>
      <c r="LSX18" s="123"/>
      <c r="LSY18" s="123"/>
      <c r="LSZ18" s="123"/>
      <c r="LTA18" s="123"/>
      <c r="LTB18" s="123"/>
      <c r="LTC18" s="123"/>
      <c r="LTD18" s="123"/>
      <c r="LTE18" s="123"/>
      <c r="LTF18" s="123"/>
      <c r="LTG18" s="123"/>
      <c r="LTH18" s="123"/>
      <c r="LTI18" s="123"/>
      <c r="LTJ18" s="123"/>
      <c r="LTK18" s="123"/>
      <c r="LTL18" s="123"/>
      <c r="LTM18" s="123"/>
      <c r="LTN18" s="123"/>
      <c r="LTO18" s="123"/>
      <c r="LTP18" s="123"/>
      <c r="LTQ18" s="123"/>
      <c r="LTR18" s="123"/>
      <c r="LTS18" s="123"/>
      <c r="LTT18" s="123"/>
      <c r="LTU18" s="123"/>
      <c r="LTV18" s="123"/>
      <c r="LTW18" s="123"/>
      <c r="LTX18" s="123"/>
      <c r="LTY18" s="123"/>
      <c r="LTZ18" s="123"/>
      <c r="LUA18" s="123"/>
      <c r="LUB18" s="123"/>
      <c r="LUC18" s="123"/>
      <c r="LUD18" s="123"/>
      <c r="LUE18" s="123"/>
      <c r="LUF18" s="123"/>
      <c r="LUG18" s="123"/>
      <c r="LUH18" s="123"/>
      <c r="LUI18" s="123"/>
      <c r="LUJ18" s="123"/>
      <c r="LUK18" s="123"/>
      <c r="LUL18" s="123"/>
      <c r="LUM18" s="123"/>
      <c r="LUN18" s="123"/>
      <c r="LUO18" s="123"/>
      <c r="LUP18" s="123"/>
      <c r="LUQ18" s="123"/>
      <c r="LUR18" s="123"/>
      <c r="LUS18" s="123"/>
      <c r="LUT18" s="123"/>
      <c r="LUU18" s="123"/>
      <c r="LUV18" s="123"/>
      <c r="LUW18" s="123"/>
      <c r="LUX18" s="123"/>
      <c r="LUY18" s="123"/>
      <c r="LUZ18" s="123"/>
      <c r="LVA18" s="123"/>
      <c r="LVB18" s="123"/>
      <c r="LVC18" s="123"/>
      <c r="LVD18" s="123"/>
      <c r="LVE18" s="123"/>
      <c r="LVF18" s="123"/>
      <c r="LVG18" s="123"/>
      <c r="LVH18" s="123"/>
      <c r="LVI18" s="123"/>
      <c r="LVJ18" s="123"/>
      <c r="LVK18" s="123"/>
      <c r="LVL18" s="123"/>
      <c r="LVM18" s="123"/>
      <c r="LVN18" s="123"/>
      <c r="LVO18" s="123"/>
      <c r="LVP18" s="123"/>
      <c r="LVQ18" s="123"/>
      <c r="LVR18" s="123"/>
      <c r="LVS18" s="123"/>
      <c r="LVT18" s="123"/>
      <c r="LVU18" s="123"/>
      <c r="LVV18" s="123"/>
      <c r="LVW18" s="123"/>
      <c r="LVX18" s="123"/>
      <c r="LVY18" s="123"/>
      <c r="LVZ18" s="123"/>
      <c r="LWA18" s="123"/>
      <c r="LWB18" s="123"/>
      <c r="LWC18" s="123"/>
      <c r="LWD18" s="123"/>
      <c r="LWE18" s="123"/>
      <c r="LWF18" s="123"/>
      <c r="LWG18" s="123"/>
      <c r="LWH18" s="123"/>
      <c r="LWI18" s="123"/>
      <c r="LWJ18" s="123"/>
      <c r="LWK18" s="123"/>
      <c r="LWL18" s="123"/>
      <c r="LWM18" s="123"/>
      <c r="LWN18" s="123"/>
      <c r="LWO18" s="123"/>
      <c r="LWP18" s="123"/>
      <c r="LWQ18" s="123"/>
      <c r="LWR18" s="123"/>
      <c r="LWS18" s="123"/>
      <c r="LWT18" s="123"/>
      <c r="LWU18" s="123"/>
      <c r="LWV18" s="123"/>
      <c r="LWW18" s="123"/>
      <c r="LWX18" s="123"/>
      <c r="LWY18" s="123"/>
      <c r="LWZ18" s="123"/>
      <c r="LXA18" s="123"/>
      <c r="LXB18" s="123"/>
      <c r="LXC18" s="123"/>
      <c r="LXD18" s="123"/>
      <c r="LXE18" s="123"/>
      <c r="LXF18" s="123"/>
      <c r="LXG18" s="123"/>
      <c r="LXH18" s="123"/>
      <c r="LXI18" s="123"/>
      <c r="LXJ18" s="123"/>
      <c r="LXK18" s="123"/>
      <c r="LXL18" s="123"/>
      <c r="LXM18" s="123"/>
      <c r="LXN18" s="123"/>
      <c r="LXO18" s="123"/>
      <c r="LXP18" s="123"/>
      <c r="LXQ18" s="123"/>
      <c r="LXR18" s="123"/>
      <c r="LXS18" s="123"/>
      <c r="LXT18" s="123"/>
      <c r="LXU18" s="123"/>
      <c r="LXV18" s="123"/>
      <c r="LXW18" s="123"/>
      <c r="LXX18" s="123"/>
      <c r="LXY18" s="123"/>
      <c r="LXZ18" s="123"/>
      <c r="LYA18" s="123"/>
      <c r="LYB18" s="123"/>
      <c r="LYC18" s="123"/>
      <c r="LYD18" s="123"/>
      <c r="LYE18" s="123"/>
      <c r="LYF18" s="123"/>
      <c r="LYG18" s="123"/>
      <c r="LYH18" s="123"/>
      <c r="LYI18" s="123"/>
      <c r="LYJ18" s="123"/>
      <c r="LYK18" s="123"/>
      <c r="LYL18" s="123"/>
      <c r="LYM18" s="123"/>
      <c r="LYN18" s="123"/>
      <c r="LYO18" s="123"/>
      <c r="LYP18" s="123"/>
      <c r="LYQ18" s="123"/>
      <c r="LYR18" s="123"/>
      <c r="LYS18" s="123"/>
      <c r="LYT18" s="123"/>
      <c r="LYU18" s="123"/>
      <c r="LYV18" s="123"/>
      <c r="LYW18" s="123"/>
      <c r="LYX18" s="123"/>
      <c r="LYY18" s="123"/>
      <c r="LYZ18" s="123"/>
      <c r="LZA18" s="123"/>
      <c r="LZB18" s="123"/>
      <c r="LZC18" s="123"/>
      <c r="LZD18" s="123"/>
      <c r="LZE18" s="123"/>
      <c r="LZF18" s="123"/>
      <c r="LZG18" s="123"/>
      <c r="LZH18" s="123"/>
      <c r="LZI18" s="123"/>
      <c r="LZJ18" s="123"/>
      <c r="LZK18" s="123"/>
      <c r="LZL18" s="123"/>
      <c r="LZM18" s="123"/>
      <c r="LZN18" s="123"/>
      <c r="LZO18" s="123"/>
      <c r="LZP18" s="123"/>
      <c r="LZQ18" s="123"/>
      <c r="LZR18" s="123"/>
      <c r="LZS18" s="123"/>
      <c r="LZT18" s="123"/>
      <c r="LZU18" s="123"/>
      <c r="LZV18" s="123"/>
      <c r="LZW18" s="123"/>
      <c r="LZX18" s="123"/>
      <c r="LZY18" s="123"/>
      <c r="LZZ18" s="123"/>
      <c r="MAA18" s="123"/>
      <c r="MAB18" s="123"/>
      <c r="MAC18" s="123"/>
      <c r="MAD18" s="123"/>
      <c r="MAE18" s="123"/>
      <c r="MAF18" s="123"/>
      <c r="MAG18" s="123"/>
      <c r="MAH18" s="123"/>
      <c r="MAI18" s="123"/>
      <c r="MAJ18" s="123"/>
      <c r="MAK18" s="123"/>
      <c r="MAL18" s="123"/>
      <c r="MAM18" s="123"/>
      <c r="MAN18" s="123"/>
      <c r="MAO18" s="123"/>
      <c r="MAP18" s="123"/>
      <c r="MAQ18" s="123"/>
      <c r="MAR18" s="123"/>
      <c r="MAS18" s="123"/>
      <c r="MAT18" s="123"/>
      <c r="MAU18" s="123"/>
      <c r="MAV18" s="123"/>
      <c r="MAW18" s="123"/>
      <c r="MAX18" s="123"/>
      <c r="MAY18" s="123"/>
      <c r="MAZ18" s="123"/>
      <c r="MBA18" s="123"/>
      <c r="MBB18" s="123"/>
      <c r="MBC18" s="123"/>
      <c r="MBD18" s="123"/>
      <c r="MBE18" s="123"/>
      <c r="MBF18" s="123"/>
      <c r="MBG18" s="123"/>
      <c r="MBH18" s="123"/>
      <c r="MBI18" s="123"/>
      <c r="MBJ18" s="123"/>
      <c r="MBK18" s="123"/>
      <c r="MBL18" s="123"/>
      <c r="MBM18" s="123"/>
      <c r="MBN18" s="123"/>
      <c r="MBO18" s="123"/>
      <c r="MBP18" s="123"/>
      <c r="MBQ18" s="123"/>
      <c r="MBR18" s="123"/>
      <c r="MBS18" s="123"/>
      <c r="MBT18" s="123"/>
      <c r="MBU18" s="123"/>
      <c r="MBV18" s="123"/>
      <c r="MBW18" s="123"/>
      <c r="MBX18" s="123"/>
      <c r="MBY18" s="123"/>
      <c r="MBZ18" s="123"/>
      <c r="MCA18" s="123"/>
      <c r="MCB18" s="123"/>
      <c r="MCC18" s="123"/>
      <c r="MCD18" s="123"/>
      <c r="MCE18" s="123"/>
      <c r="MCF18" s="123"/>
      <c r="MCG18" s="123"/>
      <c r="MCH18" s="123"/>
      <c r="MCI18" s="123"/>
      <c r="MCJ18" s="123"/>
      <c r="MCK18" s="123"/>
      <c r="MCL18" s="123"/>
      <c r="MCM18" s="123"/>
      <c r="MCN18" s="123"/>
      <c r="MCO18" s="123"/>
      <c r="MCP18" s="123"/>
      <c r="MCQ18" s="123"/>
      <c r="MCR18" s="123"/>
      <c r="MCS18" s="123"/>
      <c r="MCT18" s="123"/>
      <c r="MCU18" s="123"/>
      <c r="MCV18" s="123"/>
      <c r="MCW18" s="123"/>
      <c r="MCX18" s="123"/>
      <c r="MCY18" s="123"/>
      <c r="MCZ18" s="123"/>
      <c r="MDA18" s="123"/>
      <c r="MDB18" s="123"/>
      <c r="MDC18" s="123"/>
      <c r="MDD18" s="123"/>
      <c r="MDE18" s="123"/>
      <c r="MDF18" s="123"/>
      <c r="MDG18" s="123"/>
      <c r="MDH18" s="123"/>
      <c r="MDI18" s="123"/>
      <c r="MDJ18" s="123"/>
      <c r="MDK18" s="123"/>
      <c r="MDL18" s="123"/>
      <c r="MDM18" s="123"/>
      <c r="MDN18" s="123"/>
      <c r="MDO18" s="123"/>
      <c r="MDP18" s="123"/>
      <c r="MDQ18" s="123"/>
      <c r="MDR18" s="123"/>
      <c r="MDS18" s="123"/>
      <c r="MDT18" s="123"/>
      <c r="MDU18" s="123"/>
      <c r="MDV18" s="123"/>
      <c r="MDW18" s="123"/>
      <c r="MDX18" s="123"/>
      <c r="MDY18" s="123"/>
      <c r="MDZ18" s="123"/>
      <c r="MEA18" s="123"/>
      <c r="MEB18" s="123"/>
      <c r="MEC18" s="123"/>
      <c r="MED18" s="123"/>
      <c r="MEE18" s="123"/>
      <c r="MEF18" s="123"/>
      <c r="MEG18" s="123"/>
      <c r="MEH18" s="123"/>
      <c r="MEI18" s="123"/>
      <c r="MEJ18" s="123"/>
      <c r="MEK18" s="123"/>
      <c r="MEL18" s="123"/>
      <c r="MEM18" s="123"/>
      <c r="MEN18" s="123"/>
      <c r="MEO18" s="123"/>
      <c r="MEP18" s="123"/>
      <c r="MEQ18" s="123"/>
      <c r="MER18" s="123"/>
      <c r="MES18" s="123"/>
      <c r="MET18" s="123"/>
      <c r="MEU18" s="123"/>
      <c r="MEV18" s="123"/>
      <c r="MEW18" s="123"/>
      <c r="MEX18" s="123"/>
      <c r="MEY18" s="123"/>
      <c r="MEZ18" s="123"/>
      <c r="MFA18" s="123"/>
      <c r="MFB18" s="123"/>
      <c r="MFC18" s="123"/>
      <c r="MFD18" s="123"/>
      <c r="MFE18" s="123"/>
      <c r="MFF18" s="123"/>
      <c r="MFG18" s="123"/>
      <c r="MFH18" s="123"/>
      <c r="MFI18" s="123"/>
      <c r="MFJ18" s="123"/>
      <c r="MFK18" s="123"/>
      <c r="MFL18" s="123"/>
      <c r="MFM18" s="123"/>
      <c r="MFN18" s="123"/>
      <c r="MFO18" s="123"/>
      <c r="MFP18" s="123"/>
      <c r="MFQ18" s="123"/>
      <c r="MFR18" s="123"/>
      <c r="MFS18" s="123"/>
      <c r="MFT18" s="123"/>
      <c r="MFU18" s="123"/>
      <c r="MFV18" s="123"/>
      <c r="MFW18" s="123"/>
      <c r="MFX18" s="123"/>
      <c r="MFY18" s="123"/>
      <c r="MFZ18" s="123"/>
      <c r="MGA18" s="123"/>
      <c r="MGB18" s="123"/>
      <c r="MGC18" s="123"/>
      <c r="MGD18" s="123"/>
      <c r="MGE18" s="123"/>
      <c r="MGF18" s="123"/>
      <c r="MGG18" s="123"/>
      <c r="MGH18" s="123"/>
      <c r="MGI18" s="123"/>
      <c r="MGJ18" s="123"/>
      <c r="MGK18" s="123"/>
      <c r="MGL18" s="123"/>
      <c r="MGM18" s="123"/>
      <c r="MGN18" s="123"/>
      <c r="MGO18" s="123"/>
      <c r="MGP18" s="123"/>
      <c r="MGQ18" s="123"/>
      <c r="MGR18" s="123"/>
      <c r="MGS18" s="123"/>
      <c r="MGT18" s="123"/>
      <c r="MGU18" s="123"/>
      <c r="MGV18" s="123"/>
      <c r="MGW18" s="123"/>
      <c r="MGX18" s="123"/>
      <c r="MGY18" s="123"/>
      <c r="MGZ18" s="123"/>
      <c r="MHA18" s="123"/>
      <c r="MHB18" s="123"/>
      <c r="MHC18" s="123"/>
      <c r="MHD18" s="123"/>
      <c r="MHE18" s="123"/>
      <c r="MHF18" s="123"/>
      <c r="MHG18" s="123"/>
      <c r="MHH18" s="123"/>
      <c r="MHI18" s="123"/>
      <c r="MHJ18" s="123"/>
      <c r="MHK18" s="123"/>
      <c r="MHL18" s="123"/>
      <c r="MHM18" s="123"/>
      <c r="MHN18" s="123"/>
      <c r="MHO18" s="123"/>
      <c r="MHP18" s="123"/>
      <c r="MHQ18" s="123"/>
      <c r="MHR18" s="123"/>
      <c r="MHS18" s="123"/>
      <c r="MHT18" s="123"/>
      <c r="MHU18" s="123"/>
      <c r="MHV18" s="123"/>
      <c r="MHW18" s="123"/>
      <c r="MHX18" s="123"/>
      <c r="MHY18" s="123"/>
      <c r="MHZ18" s="123"/>
      <c r="MIA18" s="123"/>
      <c r="MIB18" s="123"/>
      <c r="MIC18" s="123"/>
      <c r="MID18" s="123"/>
      <c r="MIE18" s="123"/>
      <c r="MIF18" s="123"/>
      <c r="MIG18" s="123"/>
      <c r="MIH18" s="123"/>
      <c r="MII18" s="123"/>
      <c r="MIJ18" s="123"/>
      <c r="MIK18" s="123"/>
      <c r="MIL18" s="123"/>
      <c r="MIM18" s="123"/>
      <c r="MIN18" s="123"/>
      <c r="MIO18" s="123"/>
      <c r="MIP18" s="123"/>
      <c r="MIQ18" s="123"/>
      <c r="MIR18" s="123"/>
      <c r="MIS18" s="123"/>
      <c r="MIT18" s="123"/>
      <c r="MIU18" s="123"/>
      <c r="MIV18" s="123"/>
      <c r="MIW18" s="123"/>
      <c r="MIX18" s="123"/>
      <c r="MIY18" s="123"/>
      <c r="MIZ18" s="123"/>
      <c r="MJA18" s="123"/>
      <c r="MJB18" s="123"/>
      <c r="MJC18" s="123"/>
      <c r="MJD18" s="123"/>
      <c r="MJE18" s="123"/>
      <c r="MJF18" s="123"/>
      <c r="MJG18" s="123"/>
      <c r="MJH18" s="123"/>
      <c r="MJI18" s="123"/>
      <c r="MJJ18" s="123"/>
      <c r="MJK18" s="123"/>
      <c r="MJL18" s="123"/>
      <c r="MJM18" s="123"/>
      <c r="MJN18" s="123"/>
      <c r="MJO18" s="123"/>
      <c r="MJP18" s="123"/>
      <c r="MJQ18" s="123"/>
      <c r="MJR18" s="123"/>
      <c r="MJS18" s="123"/>
      <c r="MJT18" s="123"/>
      <c r="MJU18" s="123"/>
      <c r="MJV18" s="123"/>
      <c r="MJW18" s="123"/>
      <c r="MJX18" s="123"/>
      <c r="MJY18" s="123"/>
      <c r="MJZ18" s="123"/>
      <c r="MKA18" s="123"/>
      <c r="MKB18" s="123"/>
      <c r="MKC18" s="123"/>
      <c r="MKD18" s="123"/>
      <c r="MKE18" s="123"/>
      <c r="MKF18" s="123"/>
      <c r="MKG18" s="123"/>
      <c r="MKH18" s="123"/>
      <c r="MKI18" s="123"/>
      <c r="MKJ18" s="123"/>
      <c r="MKK18" s="123"/>
      <c r="MKL18" s="123"/>
      <c r="MKM18" s="123"/>
      <c r="MKN18" s="123"/>
      <c r="MKO18" s="123"/>
      <c r="MKP18" s="123"/>
      <c r="MKQ18" s="123"/>
      <c r="MKR18" s="123"/>
      <c r="MKS18" s="123"/>
      <c r="MKT18" s="123"/>
      <c r="MKU18" s="123"/>
      <c r="MKV18" s="123"/>
      <c r="MKW18" s="123"/>
      <c r="MKX18" s="123"/>
      <c r="MKY18" s="123"/>
      <c r="MKZ18" s="123"/>
      <c r="MLA18" s="123"/>
      <c r="MLB18" s="123"/>
      <c r="MLC18" s="123"/>
      <c r="MLD18" s="123"/>
      <c r="MLE18" s="123"/>
      <c r="MLF18" s="123"/>
      <c r="MLG18" s="123"/>
      <c r="MLH18" s="123"/>
      <c r="MLI18" s="123"/>
      <c r="MLJ18" s="123"/>
      <c r="MLK18" s="123"/>
      <c r="MLL18" s="123"/>
      <c r="MLM18" s="123"/>
      <c r="MLN18" s="123"/>
      <c r="MLO18" s="123"/>
      <c r="MLP18" s="123"/>
      <c r="MLQ18" s="123"/>
      <c r="MLR18" s="123"/>
      <c r="MLS18" s="123"/>
      <c r="MLT18" s="123"/>
      <c r="MLU18" s="123"/>
      <c r="MLV18" s="123"/>
      <c r="MLW18" s="123"/>
      <c r="MLX18" s="123"/>
      <c r="MLY18" s="123"/>
      <c r="MLZ18" s="123"/>
      <c r="MMA18" s="123"/>
      <c r="MMB18" s="123"/>
      <c r="MMC18" s="123"/>
      <c r="MMD18" s="123"/>
      <c r="MME18" s="123"/>
      <c r="MMF18" s="123"/>
      <c r="MMG18" s="123"/>
      <c r="MMH18" s="123"/>
      <c r="MMI18" s="123"/>
      <c r="MMJ18" s="123"/>
      <c r="MMK18" s="123"/>
      <c r="MML18" s="123"/>
      <c r="MMM18" s="123"/>
      <c r="MMN18" s="123"/>
      <c r="MMO18" s="123"/>
      <c r="MMP18" s="123"/>
      <c r="MMQ18" s="123"/>
      <c r="MMR18" s="123"/>
      <c r="MMS18" s="123"/>
      <c r="MMT18" s="123"/>
      <c r="MMU18" s="123"/>
      <c r="MMV18" s="123"/>
      <c r="MMW18" s="123"/>
      <c r="MMX18" s="123"/>
      <c r="MMY18" s="123"/>
      <c r="MMZ18" s="123"/>
      <c r="MNA18" s="123"/>
      <c r="MNB18" s="123"/>
      <c r="MNC18" s="123"/>
      <c r="MND18" s="123"/>
      <c r="MNE18" s="123"/>
      <c r="MNF18" s="123"/>
      <c r="MNG18" s="123"/>
      <c r="MNH18" s="123"/>
      <c r="MNI18" s="123"/>
      <c r="MNJ18" s="123"/>
      <c r="MNK18" s="123"/>
      <c r="MNL18" s="123"/>
      <c r="MNM18" s="123"/>
      <c r="MNN18" s="123"/>
      <c r="MNO18" s="123"/>
      <c r="MNP18" s="123"/>
      <c r="MNQ18" s="123"/>
      <c r="MNR18" s="123"/>
      <c r="MNS18" s="123"/>
      <c r="MNT18" s="123"/>
      <c r="MNU18" s="123"/>
      <c r="MNV18" s="123"/>
      <c r="MNW18" s="123"/>
      <c r="MNX18" s="123"/>
      <c r="MNY18" s="123"/>
      <c r="MNZ18" s="123"/>
      <c r="MOA18" s="123"/>
      <c r="MOB18" s="123"/>
      <c r="MOC18" s="123"/>
      <c r="MOD18" s="123"/>
      <c r="MOE18" s="123"/>
      <c r="MOF18" s="123"/>
      <c r="MOG18" s="123"/>
      <c r="MOH18" s="123"/>
      <c r="MOI18" s="123"/>
      <c r="MOJ18" s="123"/>
      <c r="MOK18" s="123"/>
      <c r="MOL18" s="123"/>
      <c r="MOM18" s="123"/>
      <c r="MON18" s="123"/>
      <c r="MOO18" s="123"/>
      <c r="MOP18" s="123"/>
      <c r="MOQ18" s="123"/>
      <c r="MOR18" s="123"/>
      <c r="MOS18" s="123"/>
      <c r="MOT18" s="123"/>
      <c r="MOU18" s="123"/>
      <c r="MOV18" s="123"/>
      <c r="MOW18" s="123"/>
      <c r="MOX18" s="123"/>
      <c r="MOY18" s="123"/>
      <c r="MOZ18" s="123"/>
      <c r="MPA18" s="123"/>
      <c r="MPB18" s="123"/>
      <c r="MPC18" s="123"/>
      <c r="MPD18" s="123"/>
      <c r="MPE18" s="123"/>
      <c r="MPF18" s="123"/>
      <c r="MPG18" s="123"/>
      <c r="MPH18" s="123"/>
      <c r="MPI18" s="123"/>
      <c r="MPJ18" s="123"/>
      <c r="MPK18" s="123"/>
      <c r="MPL18" s="123"/>
      <c r="MPM18" s="123"/>
      <c r="MPN18" s="123"/>
      <c r="MPO18" s="123"/>
      <c r="MPP18" s="123"/>
      <c r="MPQ18" s="123"/>
      <c r="MPR18" s="123"/>
      <c r="MPS18" s="123"/>
      <c r="MPT18" s="123"/>
      <c r="MPU18" s="123"/>
      <c r="MPV18" s="123"/>
      <c r="MPW18" s="123"/>
      <c r="MPX18" s="123"/>
      <c r="MPY18" s="123"/>
      <c r="MPZ18" s="123"/>
      <c r="MQA18" s="123"/>
      <c r="MQB18" s="123"/>
      <c r="MQC18" s="123"/>
      <c r="MQD18" s="123"/>
      <c r="MQE18" s="123"/>
      <c r="MQF18" s="123"/>
      <c r="MQG18" s="123"/>
      <c r="MQH18" s="123"/>
      <c r="MQI18" s="123"/>
      <c r="MQJ18" s="123"/>
      <c r="MQK18" s="123"/>
      <c r="MQL18" s="123"/>
      <c r="MQM18" s="123"/>
      <c r="MQN18" s="123"/>
      <c r="MQO18" s="123"/>
      <c r="MQP18" s="123"/>
      <c r="MQQ18" s="123"/>
      <c r="MQR18" s="123"/>
      <c r="MQS18" s="123"/>
      <c r="MQT18" s="123"/>
      <c r="MQU18" s="123"/>
      <c r="MQV18" s="123"/>
      <c r="MQW18" s="123"/>
      <c r="MQX18" s="123"/>
      <c r="MQY18" s="123"/>
      <c r="MQZ18" s="123"/>
      <c r="MRA18" s="123"/>
      <c r="MRB18" s="123"/>
      <c r="MRC18" s="123"/>
      <c r="MRD18" s="123"/>
      <c r="MRE18" s="123"/>
      <c r="MRF18" s="123"/>
      <c r="MRG18" s="123"/>
      <c r="MRH18" s="123"/>
      <c r="MRI18" s="123"/>
      <c r="MRJ18" s="123"/>
      <c r="MRK18" s="123"/>
      <c r="MRL18" s="123"/>
      <c r="MRM18" s="123"/>
      <c r="MRN18" s="123"/>
      <c r="MRO18" s="123"/>
      <c r="MRP18" s="123"/>
      <c r="MRQ18" s="123"/>
      <c r="MRR18" s="123"/>
      <c r="MRS18" s="123"/>
      <c r="MRT18" s="123"/>
      <c r="MRU18" s="123"/>
      <c r="MRV18" s="123"/>
      <c r="MRW18" s="123"/>
      <c r="MRX18" s="123"/>
      <c r="MRY18" s="123"/>
      <c r="MRZ18" s="123"/>
      <c r="MSA18" s="123"/>
      <c r="MSB18" s="123"/>
      <c r="MSC18" s="123"/>
      <c r="MSD18" s="123"/>
      <c r="MSE18" s="123"/>
      <c r="MSF18" s="123"/>
      <c r="MSG18" s="123"/>
      <c r="MSH18" s="123"/>
      <c r="MSI18" s="123"/>
      <c r="MSJ18" s="123"/>
      <c r="MSK18" s="123"/>
      <c r="MSL18" s="123"/>
      <c r="MSM18" s="123"/>
      <c r="MSN18" s="123"/>
      <c r="MSO18" s="123"/>
      <c r="MSP18" s="123"/>
      <c r="MSQ18" s="123"/>
      <c r="MSR18" s="123"/>
      <c r="MSS18" s="123"/>
      <c r="MST18" s="123"/>
      <c r="MSU18" s="123"/>
      <c r="MSV18" s="123"/>
      <c r="MSW18" s="123"/>
      <c r="MSX18" s="123"/>
      <c r="MSY18" s="123"/>
      <c r="MSZ18" s="123"/>
      <c r="MTA18" s="123"/>
      <c r="MTB18" s="123"/>
      <c r="MTC18" s="123"/>
      <c r="MTD18" s="123"/>
      <c r="MTE18" s="123"/>
      <c r="MTF18" s="123"/>
      <c r="MTG18" s="123"/>
      <c r="MTH18" s="123"/>
      <c r="MTI18" s="123"/>
      <c r="MTJ18" s="123"/>
      <c r="MTK18" s="123"/>
      <c r="MTL18" s="123"/>
      <c r="MTM18" s="123"/>
      <c r="MTN18" s="123"/>
      <c r="MTO18" s="123"/>
      <c r="MTP18" s="123"/>
      <c r="MTQ18" s="123"/>
      <c r="MTR18" s="123"/>
      <c r="MTS18" s="123"/>
      <c r="MTT18" s="123"/>
      <c r="MTU18" s="123"/>
      <c r="MTV18" s="123"/>
      <c r="MTW18" s="123"/>
      <c r="MTX18" s="123"/>
      <c r="MTY18" s="123"/>
      <c r="MTZ18" s="123"/>
      <c r="MUA18" s="123"/>
      <c r="MUB18" s="123"/>
      <c r="MUC18" s="123"/>
      <c r="MUD18" s="123"/>
      <c r="MUE18" s="123"/>
      <c r="MUF18" s="123"/>
      <c r="MUG18" s="123"/>
      <c r="MUH18" s="123"/>
      <c r="MUI18" s="123"/>
      <c r="MUJ18" s="123"/>
      <c r="MUK18" s="123"/>
      <c r="MUL18" s="123"/>
      <c r="MUM18" s="123"/>
      <c r="MUN18" s="123"/>
      <c r="MUO18" s="123"/>
      <c r="MUP18" s="123"/>
      <c r="MUQ18" s="123"/>
      <c r="MUR18" s="123"/>
      <c r="MUS18" s="123"/>
      <c r="MUT18" s="123"/>
      <c r="MUU18" s="123"/>
      <c r="MUV18" s="123"/>
      <c r="MUW18" s="123"/>
      <c r="MUX18" s="123"/>
      <c r="MUY18" s="123"/>
      <c r="MUZ18" s="123"/>
      <c r="MVA18" s="123"/>
      <c r="MVB18" s="123"/>
      <c r="MVC18" s="123"/>
      <c r="MVD18" s="123"/>
      <c r="MVE18" s="123"/>
      <c r="MVF18" s="123"/>
      <c r="MVG18" s="123"/>
      <c r="MVH18" s="123"/>
      <c r="MVI18" s="123"/>
      <c r="MVJ18" s="123"/>
      <c r="MVK18" s="123"/>
      <c r="MVL18" s="123"/>
      <c r="MVM18" s="123"/>
      <c r="MVN18" s="123"/>
      <c r="MVO18" s="123"/>
      <c r="MVP18" s="123"/>
      <c r="MVQ18" s="123"/>
      <c r="MVR18" s="123"/>
      <c r="MVS18" s="123"/>
      <c r="MVT18" s="123"/>
      <c r="MVU18" s="123"/>
      <c r="MVV18" s="123"/>
      <c r="MVW18" s="123"/>
      <c r="MVX18" s="123"/>
      <c r="MVY18" s="123"/>
      <c r="MVZ18" s="123"/>
      <c r="MWA18" s="123"/>
      <c r="MWB18" s="123"/>
      <c r="MWC18" s="123"/>
      <c r="MWD18" s="123"/>
      <c r="MWE18" s="123"/>
      <c r="MWF18" s="123"/>
      <c r="MWG18" s="123"/>
      <c r="MWH18" s="123"/>
      <c r="MWI18" s="123"/>
      <c r="MWJ18" s="123"/>
      <c r="MWK18" s="123"/>
      <c r="MWL18" s="123"/>
      <c r="MWM18" s="123"/>
      <c r="MWN18" s="123"/>
      <c r="MWO18" s="123"/>
      <c r="MWP18" s="123"/>
      <c r="MWQ18" s="123"/>
      <c r="MWR18" s="123"/>
      <c r="MWS18" s="123"/>
      <c r="MWT18" s="123"/>
      <c r="MWU18" s="123"/>
      <c r="MWV18" s="123"/>
      <c r="MWW18" s="123"/>
      <c r="MWX18" s="123"/>
      <c r="MWY18" s="123"/>
      <c r="MWZ18" s="123"/>
      <c r="MXA18" s="123"/>
      <c r="MXB18" s="123"/>
      <c r="MXC18" s="123"/>
      <c r="MXD18" s="123"/>
      <c r="MXE18" s="123"/>
      <c r="MXF18" s="123"/>
      <c r="MXG18" s="123"/>
      <c r="MXH18" s="123"/>
      <c r="MXI18" s="123"/>
      <c r="MXJ18" s="123"/>
      <c r="MXK18" s="123"/>
      <c r="MXL18" s="123"/>
      <c r="MXM18" s="123"/>
      <c r="MXN18" s="123"/>
      <c r="MXO18" s="123"/>
      <c r="MXP18" s="123"/>
      <c r="MXQ18" s="123"/>
      <c r="MXR18" s="123"/>
      <c r="MXS18" s="123"/>
      <c r="MXT18" s="123"/>
      <c r="MXU18" s="123"/>
      <c r="MXV18" s="123"/>
      <c r="MXW18" s="123"/>
      <c r="MXX18" s="123"/>
      <c r="MXY18" s="123"/>
      <c r="MXZ18" s="123"/>
      <c r="MYA18" s="123"/>
      <c r="MYB18" s="123"/>
      <c r="MYC18" s="123"/>
      <c r="MYD18" s="123"/>
      <c r="MYE18" s="123"/>
      <c r="MYF18" s="123"/>
      <c r="MYG18" s="123"/>
      <c r="MYH18" s="123"/>
      <c r="MYI18" s="123"/>
      <c r="MYJ18" s="123"/>
      <c r="MYK18" s="123"/>
      <c r="MYL18" s="123"/>
      <c r="MYM18" s="123"/>
      <c r="MYN18" s="123"/>
      <c r="MYO18" s="123"/>
      <c r="MYP18" s="123"/>
      <c r="MYQ18" s="123"/>
      <c r="MYR18" s="123"/>
      <c r="MYS18" s="123"/>
      <c r="MYT18" s="123"/>
      <c r="MYU18" s="123"/>
      <c r="MYV18" s="123"/>
      <c r="MYW18" s="123"/>
      <c r="MYX18" s="123"/>
      <c r="MYY18" s="123"/>
      <c r="MYZ18" s="123"/>
      <c r="MZA18" s="123"/>
      <c r="MZB18" s="123"/>
      <c r="MZC18" s="123"/>
      <c r="MZD18" s="123"/>
      <c r="MZE18" s="123"/>
      <c r="MZF18" s="123"/>
      <c r="MZG18" s="123"/>
      <c r="MZH18" s="123"/>
      <c r="MZI18" s="123"/>
      <c r="MZJ18" s="123"/>
      <c r="MZK18" s="123"/>
      <c r="MZL18" s="123"/>
      <c r="MZM18" s="123"/>
      <c r="MZN18" s="123"/>
      <c r="MZO18" s="123"/>
      <c r="MZP18" s="123"/>
      <c r="MZQ18" s="123"/>
      <c r="MZR18" s="123"/>
      <c r="MZS18" s="123"/>
      <c r="MZT18" s="123"/>
      <c r="MZU18" s="123"/>
      <c r="MZV18" s="123"/>
      <c r="MZW18" s="123"/>
      <c r="MZX18" s="123"/>
      <c r="MZY18" s="123"/>
      <c r="MZZ18" s="123"/>
      <c r="NAA18" s="123"/>
      <c r="NAB18" s="123"/>
      <c r="NAC18" s="123"/>
      <c r="NAD18" s="123"/>
      <c r="NAE18" s="123"/>
      <c r="NAF18" s="123"/>
      <c r="NAG18" s="123"/>
      <c r="NAH18" s="123"/>
      <c r="NAI18" s="123"/>
      <c r="NAJ18" s="123"/>
      <c r="NAK18" s="123"/>
      <c r="NAL18" s="123"/>
      <c r="NAM18" s="123"/>
      <c r="NAN18" s="123"/>
      <c r="NAO18" s="123"/>
      <c r="NAP18" s="123"/>
      <c r="NAQ18" s="123"/>
      <c r="NAR18" s="123"/>
      <c r="NAS18" s="123"/>
      <c r="NAT18" s="123"/>
      <c r="NAU18" s="123"/>
      <c r="NAV18" s="123"/>
      <c r="NAW18" s="123"/>
      <c r="NAX18" s="123"/>
      <c r="NAY18" s="123"/>
      <c r="NAZ18" s="123"/>
      <c r="NBA18" s="123"/>
      <c r="NBB18" s="123"/>
      <c r="NBC18" s="123"/>
      <c r="NBD18" s="123"/>
      <c r="NBE18" s="123"/>
      <c r="NBF18" s="123"/>
      <c r="NBG18" s="123"/>
      <c r="NBH18" s="123"/>
      <c r="NBI18" s="123"/>
      <c r="NBJ18" s="123"/>
      <c r="NBK18" s="123"/>
      <c r="NBL18" s="123"/>
      <c r="NBM18" s="123"/>
      <c r="NBN18" s="123"/>
      <c r="NBO18" s="123"/>
      <c r="NBP18" s="123"/>
      <c r="NBQ18" s="123"/>
      <c r="NBR18" s="123"/>
      <c r="NBS18" s="123"/>
      <c r="NBT18" s="123"/>
      <c r="NBU18" s="123"/>
      <c r="NBV18" s="123"/>
      <c r="NBW18" s="123"/>
      <c r="NBX18" s="123"/>
      <c r="NBY18" s="123"/>
      <c r="NBZ18" s="123"/>
      <c r="NCA18" s="123"/>
      <c r="NCB18" s="123"/>
      <c r="NCC18" s="123"/>
      <c r="NCD18" s="123"/>
      <c r="NCE18" s="123"/>
      <c r="NCF18" s="123"/>
      <c r="NCG18" s="123"/>
      <c r="NCH18" s="123"/>
      <c r="NCI18" s="123"/>
      <c r="NCJ18" s="123"/>
      <c r="NCK18" s="123"/>
      <c r="NCL18" s="123"/>
      <c r="NCM18" s="123"/>
      <c r="NCN18" s="123"/>
      <c r="NCO18" s="123"/>
      <c r="NCP18" s="123"/>
      <c r="NCQ18" s="123"/>
      <c r="NCR18" s="123"/>
      <c r="NCS18" s="123"/>
      <c r="NCT18" s="123"/>
      <c r="NCU18" s="123"/>
      <c r="NCV18" s="123"/>
      <c r="NCW18" s="123"/>
      <c r="NCX18" s="123"/>
      <c r="NCY18" s="123"/>
      <c r="NCZ18" s="123"/>
      <c r="NDA18" s="123"/>
      <c r="NDB18" s="123"/>
      <c r="NDC18" s="123"/>
      <c r="NDD18" s="123"/>
      <c r="NDE18" s="123"/>
      <c r="NDF18" s="123"/>
      <c r="NDG18" s="123"/>
      <c r="NDH18" s="123"/>
      <c r="NDI18" s="123"/>
      <c r="NDJ18" s="123"/>
      <c r="NDK18" s="123"/>
      <c r="NDL18" s="123"/>
      <c r="NDM18" s="123"/>
      <c r="NDN18" s="123"/>
      <c r="NDO18" s="123"/>
      <c r="NDP18" s="123"/>
      <c r="NDQ18" s="123"/>
      <c r="NDR18" s="123"/>
      <c r="NDS18" s="123"/>
      <c r="NDT18" s="123"/>
      <c r="NDU18" s="123"/>
      <c r="NDV18" s="123"/>
      <c r="NDW18" s="123"/>
      <c r="NDX18" s="123"/>
      <c r="NDY18" s="123"/>
      <c r="NDZ18" s="123"/>
      <c r="NEA18" s="123"/>
      <c r="NEB18" s="123"/>
      <c r="NEC18" s="123"/>
      <c r="NED18" s="123"/>
      <c r="NEE18" s="123"/>
      <c r="NEF18" s="123"/>
      <c r="NEG18" s="123"/>
      <c r="NEH18" s="123"/>
      <c r="NEI18" s="123"/>
      <c r="NEJ18" s="123"/>
      <c r="NEK18" s="123"/>
      <c r="NEL18" s="123"/>
      <c r="NEM18" s="123"/>
      <c r="NEN18" s="123"/>
      <c r="NEO18" s="123"/>
      <c r="NEP18" s="123"/>
      <c r="NEQ18" s="123"/>
      <c r="NER18" s="123"/>
      <c r="NES18" s="123"/>
      <c r="NET18" s="123"/>
      <c r="NEU18" s="123"/>
      <c r="NEV18" s="123"/>
      <c r="NEW18" s="123"/>
      <c r="NEX18" s="123"/>
      <c r="NEY18" s="123"/>
      <c r="NEZ18" s="123"/>
      <c r="NFA18" s="123"/>
      <c r="NFB18" s="123"/>
      <c r="NFC18" s="123"/>
      <c r="NFD18" s="123"/>
      <c r="NFE18" s="123"/>
      <c r="NFF18" s="123"/>
      <c r="NFG18" s="123"/>
      <c r="NFH18" s="123"/>
      <c r="NFI18" s="123"/>
      <c r="NFJ18" s="123"/>
      <c r="NFK18" s="123"/>
      <c r="NFL18" s="123"/>
      <c r="NFM18" s="123"/>
      <c r="NFN18" s="123"/>
      <c r="NFO18" s="123"/>
      <c r="NFP18" s="123"/>
      <c r="NFQ18" s="123"/>
      <c r="NFR18" s="123"/>
      <c r="NFS18" s="123"/>
      <c r="NFT18" s="123"/>
      <c r="NFU18" s="123"/>
      <c r="NFV18" s="123"/>
      <c r="NFW18" s="123"/>
      <c r="NFX18" s="123"/>
      <c r="NFY18" s="123"/>
      <c r="NFZ18" s="123"/>
      <c r="NGA18" s="123"/>
      <c r="NGB18" s="123"/>
      <c r="NGC18" s="123"/>
      <c r="NGD18" s="123"/>
      <c r="NGE18" s="123"/>
      <c r="NGF18" s="123"/>
      <c r="NGG18" s="123"/>
      <c r="NGH18" s="123"/>
      <c r="NGI18" s="123"/>
      <c r="NGJ18" s="123"/>
      <c r="NGK18" s="123"/>
      <c r="NGL18" s="123"/>
      <c r="NGM18" s="123"/>
      <c r="NGN18" s="123"/>
      <c r="NGO18" s="123"/>
      <c r="NGP18" s="123"/>
      <c r="NGQ18" s="123"/>
      <c r="NGR18" s="123"/>
      <c r="NGS18" s="123"/>
      <c r="NGT18" s="123"/>
      <c r="NGU18" s="123"/>
      <c r="NGV18" s="123"/>
      <c r="NGW18" s="123"/>
      <c r="NGX18" s="123"/>
      <c r="NGY18" s="123"/>
      <c r="NGZ18" s="123"/>
      <c r="NHA18" s="123"/>
      <c r="NHB18" s="123"/>
      <c r="NHC18" s="123"/>
      <c r="NHD18" s="123"/>
      <c r="NHE18" s="123"/>
      <c r="NHF18" s="123"/>
      <c r="NHG18" s="123"/>
      <c r="NHH18" s="123"/>
      <c r="NHI18" s="123"/>
      <c r="NHJ18" s="123"/>
      <c r="NHK18" s="123"/>
      <c r="NHL18" s="123"/>
      <c r="NHM18" s="123"/>
      <c r="NHN18" s="123"/>
      <c r="NHO18" s="123"/>
      <c r="NHP18" s="123"/>
      <c r="NHQ18" s="123"/>
      <c r="NHR18" s="123"/>
      <c r="NHS18" s="123"/>
      <c r="NHT18" s="123"/>
      <c r="NHU18" s="123"/>
      <c r="NHV18" s="123"/>
      <c r="NHW18" s="123"/>
      <c r="NHX18" s="123"/>
      <c r="NHY18" s="123"/>
      <c r="NHZ18" s="123"/>
      <c r="NIA18" s="123"/>
      <c r="NIB18" s="123"/>
      <c r="NIC18" s="123"/>
      <c r="NID18" s="123"/>
      <c r="NIE18" s="123"/>
      <c r="NIF18" s="123"/>
      <c r="NIG18" s="123"/>
      <c r="NIH18" s="123"/>
      <c r="NII18" s="123"/>
      <c r="NIJ18" s="123"/>
      <c r="NIK18" s="123"/>
      <c r="NIL18" s="123"/>
      <c r="NIM18" s="123"/>
      <c r="NIN18" s="123"/>
      <c r="NIO18" s="123"/>
      <c r="NIP18" s="123"/>
      <c r="NIQ18" s="123"/>
      <c r="NIR18" s="123"/>
      <c r="NIS18" s="123"/>
      <c r="NIT18" s="123"/>
      <c r="NIU18" s="123"/>
      <c r="NIV18" s="123"/>
      <c r="NIW18" s="123"/>
      <c r="NIX18" s="123"/>
      <c r="NIY18" s="123"/>
      <c r="NIZ18" s="123"/>
      <c r="NJA18" s="123"/>
      <c r="NJB18" s="123"/>
      <c r="NJC18" s="123"/>
      <c r="NJD18" s="123"/>
      <c r="NJE18" s="123"/>
      <c r="NJF18" s="123"/>
      <c r="NJG18" s="123"/>
      <c r="NJH18" s="123"/>
      <c r="NJI18" s="123"/>
      <c r="NJJ18" s="123"/>
      <c r="NJK18" s="123"/>
      <c r="NJL18" s="123"/>
      <c r="NJM18" s="123"/>
      <c r="NJN18" s="123"/>
      <c r="NJO18" s="123"/>
      <c r="NJP18" s="123"/>
      <c r="NJQ18" s="123"/>
      <c r="NJR18" s="123"/>
      <c r="NJS18" s="123"/>
      <c r="NJT18" s="123"/>
      <c r="NJU18" s="123"/>
      <c r="NJV18" s="123"/>
      <c r="NJW18" s="123"/>
      <c r="NJX18" s="123"/>
      <c r="NJY18" s="123"/>
      <c r="NJZ18" s="123"/>
      <c r="NKA18" s="123"/>
      <c r="NKB18" s="123"/>
      <c r="NKC18" s="123"/>
      <c r="NKD18" s="123"/>
      <c r="NKE18" s="123"/>
      <c r="NKF18" s="123"/>
      <c r="NKG18" s="123"/>
      <c r="NKH18" s="123"/>
      <c r="NKI18" s="123"/>
      <c r="NKJ18" s="123"/>
      <c r="NKK18" s="123"/>
      <c r="NKL18" s="123"/>
      <c r="NKM18" s="123"/>
      <c r="NKN18" s="123"/>
      <c r="NKO18" s="123"/>
      <c r="NKP18" s="123"/>
      <c r="NKQ18" s="123"/>
      <c r="NKR18" s="123"/>
      <c r="NKS18" s="123"/>
      <c r="NKT18" s="123"/>
      <c r="NKU18" s="123"/>
      <c r="NKV18" s="123"/>
      <c r="NKW18" s="123"/>
      <c r="NKX18" s="123"/>
      <c r="NKY18" s="123"/>
      <c r="NKZ18" s="123"/>
      <c r="NLA18" s="123"/>
      <c r="NLB18" s="123"/>
      <c r="NLC18" s="123"/>
      <c r="NLD18" s="123"/>
      <c r="NLE18" s="123"/>
      <c r="NLF18" s="123"/>
      <c r="NLG18" s="123"/>
      <c r="NLH18" s="123"/>
      <c r="NLI18" s="123"/>
      <c r="NLJ18" s="123"/>
      <c r="NLK18" s="123"/>
      <c r="NLL18" s="123"/>
      <c r="NLM18" s="123"/>
      <c r="NLN18" s="123"/>
      <c r="NLO18" s="123"/>
      <c r="NLP18" s="123"/>
      <c r="NLQ18" s="123"/>
      <c r="NLR18" s="123"/>
      <c r="NLS18" s="123"/>
      <c r="NLT18" s="123"/>
      <c r="NLU18" s="123"/>
      <c r="NLV18" s="123"/>
      <c r="NLW18" s="123"/>
      <c r="NLX18" s="123"/>
      <c r="NLY18" s="123"/>
      <c r="NLZ18" s="123"/>
      <c r="NMA18" s="123"/>
      <c r="NMB18" s="123"/>
      <c r="NMC18" s="123"/>
      <c r="NMD18" s="123"/>
      <c r="NME18" s="123"/>
      <c r="NMF18" s="123"/>
      <c r="NMG18" s="123"/>
      <c r="NMH18" s="123"/>
      <c r="NMI18" s="123"/>
      <c r="NMJ18" s="123"/>
      <c r="NMK18" s="123"/>
      <c r="NML18" s="123"/>
      <c r="NMM18" s="123"/>
      <c r="NMN18" s="123"/>
      <c r="NMO18" s="123"/>
      <c r="NMP18" s="123"/>
      <c r="NMQ18" s="123"/>
      <c r="NMR18" s="123"/>
      <c r="NMS18" s="123"/>
      <c r="NMT18" s="123"/>
      <c r="NMU18" s="123"/>
      <c r="NMV18" s="123"/>
      <c r="NMW18" s="123"/>
      <c r="NMX18" s="123"/>
      <c r="NMY18" s="123"/>
      <c r="NMZ18" s="123"/>
      <c r="NNA18" s="123"/>
      <c r="NNB18" s="123"/>
      <c r="NNC18" s="123"/>
      <c r="NND18" s="123"/>
      <c r="NNE18" s="123"/>
      <c r="NNF18" s="123"/>
      <c r="NNG18" s="123"/>
      <c r="NNH18" s="123"/>
      <c r="NNI18" s="123"/>
      <c r="NNJ18" s="123"/>
      <c r="NNK18" s="123"/>
      <c r="NNL18" s="123"/>
      <c r="NNM18" s="123"/>
      <c r="NNN18" s="123"/>
      <c r="NNO18" s="123"/>
      <c r="NNP18" s="123"/>
      <c r="NNQ18" s="123"/>
      <c r="NNR18" s="123"/>
      <c r="NNS18" s="123"/>
      <c r="NNT18" s="123"/>
      <c r="NNU18" s="123"/>
      <c r="NNV18" s="123"/>
      <c r="NNW18" s="123"/>
      <c r="NNX18" s="123"/>
      <c r="NNY18" s="123"/>
      <c r="NNZ18" s="123"/>
      <c r="NOA18" s="123"/>
      <c r="NOB18" s="123"/>
      <c r="NOC18" s="123"/>
      <c r="NOD18" s="123"/>
      <c r="NOE18" s="123"/>
      <c r="NOF18" s="123"/>
      <c r="NOG18" s="123"/>
      <c r="NOH18" s="123"/>
      <c r="NOI18" s="123"/>
      <c r="NOJ18" s="123"/>
      <c r="NOK18" s="123"/>
      <c r="NOL18" s="123"/>
      <c r="NOM18" s="123"/>
      <c r="NON18" s="123"/>
      <c r="NOO18" s="123"/>
      <c r="NOP18" s="123"/>
      <c r="NOQ18" s="123"/>
      <c r="NOR18" s="123"/>
      <c r="NOS18" s="123"/>
      <c r="NOT18" s="123"/>
      <c r="NOU18" s="123"/>
      <c r="NOV18" s="123"/>
      <c r="NOW18" s="123"/>
      <c r="NOX18" s="123"/>
      <c r="NOY18" s="123"/>
      <c r="NOZ18" s="123"/>
      <c r="NPA18" s="123"/>
      <c r="NPB18" s="123"/>
      <c r="NPC18" s="123"/>
      <c r="NPD18" s="123"/>
      <c r="NPE18" s="123"/>
      <c r="NPF18" s="123"/>
      <c r="NPG18" s="123"/>
      <c r="NPH18" s="123"/>
      <c r="NPI18" s="123"/>
      <c r="NPJ18" s="123"/>
      <c r="NPK18" s="123"/>
      <c r="NPL18" s="123"/>
      <c r="NPM18" s="123"/>
      <c r="NPN18" s="123"/>
      <c r="NPO18" s="123"/>
      <c r="NPP18" s="123"/>
      <c r="NPQ18" s="123"/>
      <c r="NPR18" s="123"/>
      <c r="NPS18" s="123"/>
      <c r="NPT18" s="123"/>
      <c r="NPU18" s="123"/>
      <c r="NPV18" s="123"/>
      <c r="NPW18" s="123"/>
      <c r="NPX18" s="123"/>
      <c r="NPY18" s="123"/>
      <c r="NPZ18" s="123"/>
      <c r="NQA18" s="123"/>
      <c r="NQB18" s="123"/>
      <c r="NQC18" s="123"/>
      <c r="NQD18" s="123"/>
      <c r="NQE18" s="123"/>
      <c r="NQF18" s="123"/>
      <c r="NQG18" s="123"/>
      <c r="NQH18" s="123"/>
      <c r="NQI18" s="123"/>
      <c r="NQJ18" s="123"/>
      <c r="NQK18" s="123"/>
      <c r="NQL18" s="123"/>
      <c r="NQM18" s="123"/>
      <c r="NQN18" s="123"/>
      <c r="NQO18" s="123"/>
      <c r="NQP18" s="123"/>
      <c r="NQQ18" s="123"/>
      <c r="NQR18" s="123"/>
      <c r="NQS18" s="123"/>
      <c r="NQT18" s="123"/>
      <c r="NQU18" s="123"/>
      <c r="NQV18" s="123"/>
      <c r="NQW18" s="123"/>
      <c r="NQX18" s="123"/>
      <c r="NQY18" s="123"/>
      <c r="NQZ18" s="123"/>
      <c r="NRA18" s="123"/>
      <c r="NRB18" s="123"/>
      <c r="NRC18" s="123"/>
      <c r="NRD18" s="123"/>
      <c r="NRE18" s="123"/>
      <c r="NRF18" s="123"/>
      <c r="NRG18" s="123"/>
      <c r="NRH18" s="123"/>
      <c r="NRI18" s="123"/>
      <c r="NRJ18" s="123"/>
      <c r="NRK18" s="123"/>
      <c r="NRL18" s="123"/>
      <c r="NRM18" s="123"/>
      <c r="NRN18" s="123"/>
      <c r="NRO18" s="123"/>
      <c r="NRP18" s="123"/>
      <c r="NRQ18" s="123"/>
      <c r="NRR18" s="123"/>
      <c r="NRS18" s="123"/>
      <c r="NRT18" s="123"/>
      <c r="NRU18" s="123"/>
      <c r="NRV18" s="123"/>
      <c r="NRW18" s="123"/>
      <c r="NRX18" s="123"/>
      <c r="NRY18" s="123"/>
      <c r="NRZ18" s="123"/>
      <c r="NSA18" s="123"/>
      <c r="NSB18" s="123"/>
      <c r="NSC18" s="123"/>
      <c r="NSD18" s="123"/>
      <c r="NSE18" s="123"/>
      <c r="NSF18" s="123"/>
      <c r="NSG18" s="123"/>
      <c r="NSH18" s="123"/>
      <c r="NSI18" s="123"/>
      <c r="NSJ18" s="123"/>
      <c r="NSK18" s="123"/>
      <c r="NSL18" s="123"/>
      <c r="NSM18" s="123"/>
      <c r="NSN18" s="123"/>
      <c r="NSO18" s="123"/>
      <c r="NSP18" s="123"/>
      <c r="NSQ18" s="123"/>
      <c r="NSR18" s="123"/>
      <c r="NSS18" s="123"/>
      <c r="NST18" s="123"/>
      <c r="NSU18" s="123"/>
      <c r="NSV18" s="123"/>
      <c r="NSW18" s="123"/>
      <c r="NSX18" s="123"/>
      <c r="NSY18" s="123"/>
      <c r="NSZ18" s="123"/>
      <c r="NTA18" s="123"/>
      <c r="NTB18" s="123"/>
      <c r="NTC18" s="123"/>
      <c r="NTD18" s="123"/>
      <c r="NTE18" s="123"/>
      <c r="NTF18" s="123"/>
      <c r="NTG18" s="123"/>
      <c r="NTH18" s="123"/>
      <c r="NTI18" s="123"/>
      <c r="NTJ18" s="123"/>
      <c r="NTK18" s="123"/>
      <c r="NTL18" s="123"/>
      <c r="NTM18" s="123"/>
      <c r="NTN18" s="123"/>
      <c r="NTO18" s="123"/>
      <c r="NTP18" s="123"/>
      <c r="NTQ18" s="123"/>
      <c r="NTR18" s="123"/>
      <c r="NTS18" s="123"/>
      <c r="NTT18" s="123"/>
      <c r="NTU18" s="123"/>
      <c r="NTV18" s="123"/>
      <c r="NTW18" s="123"/>
      <c r="NTX18" s="123"/>
      <c r="NTY18" s="123"/>
      <c r="NTZ18" s="123"/>
      <c r="NUA18" s="123"/>
      <c r="NUB18" s="123"/>
      <c r="NUC18" s="123"/>
      <c r="NUD18" s="123"/>
      <c r="NUE18" s="123"/>
      <c r="NUF18" s="123"/>
      <c r="NUG18" s="123"/>
      <c r="NUH18" s="123"/>
      <c r="NUI18" s="123"/>
      <c r="NUJ18" s="123"/>
      <c r="NUK18" s="123"/>
      <c r="NUL18" s="123"/>
      <c r="NUM18" s="123"/>
      <c r="NUN18" s="123"/>
      <c r="NUO18" s="123"/>
      <c r="NUP18" s="123"/>
      <c r="NUQ18" s="123"/>
      <c r="NUR18" s="123"/>
      <c r="NUS18" s="123"/>
      <c r="NUT18" s="123"/>
      <c r="NUU18" s="123"/>
      <c r="NUV18" s="123"/>
      <c r="NUW18" s="123"/>
      <c r="NUX18" s="123"/>
      <c r="NUY18" s="123"/>
      <c r="NUZ18" s="123"/>
      <c r="NVA18" s="123"/>
      <c r="NVB18" s="123"/>
      <c r="NVC18" s="123"/>
      <c r="NVD18" s="123"/>
      <c r="NVE18" s="123"/>
      <c r="NVF18" s="123"/>
      <c r="NVG18" s="123"/>
      <c r="NVH18" s="123"/>
      <c r="NVI18" s="123"/>
      <c r="NVJ18" s="123"/>
      <c r="NVK18" s="123"/>
      <c r="NVL18" s="123"/>
      <c r="NVM18" s="123"/>
      <c r="NVN18" s="123"/>
      <c r="NVO18" s="123"/>
      <c r="NVP18" s="123"/>
      <c r="NVQ18" s="123"/>
      <c r="NVR18" s="123"/>
      <c r="NVS18" s="123"/>
      <c r="NVT18" s="123"/>
      <c r="NVU18" s="123"/>
      <c r="NVV18" s="123"/>
      <c r="NVW18" s="123"/>
      <c r="NVX18" s="123"/>
      <c r="NVY18" s="123"/>
      <c r="NVZ18" s="123"/>
      <c r="NWA18" s="123"/>
      <c r="NWB18" s="123"/>
      <c r="NWC18" s="123"/>
      <c r="NWD18" s="123"/>
      <c r="NWE18" s="123"/>
      <c r="NWF18" s="123"/>
      <c r="NWG18" s="123"/>
      <c r="NWH18" s="123"/>
      <c r="NWI18" s="123"/>
      <c r="NWJ18" s="123"/>
      <c r="NWK18" s="123"/>
      <c r="NWL18" s="123"/>
      <c r="NWM18" s="123"/>
      <c r="NWN18" s="123"/>
      <c r="NWO18" s="123"/>
      <c r="NWP18" s="123"/>
      <c r="NWQ18" s="123"/>
      <c r="NWR18" s="123"/>
      <c r="NWS18" s="123"/>
      <c r="NWT18" s="123"/>
      <c r="NWU18" s="123"/>
      <c r="NWV18" s="123"/>
      <c r="NWW18" s="123"/>
      <c r="NWX18" s="123"/>
      <c r="NWY18" s="123"/>
      <c r="NWZ18" s="123"/>
      <c r="NXA18" s="123"/>
      <c r="NXB18" s="123"/>
      <c r="NXC18" s="123"/>
      <c r="NXD18" s="123"/>
      <c r="NXE18" s="123"/>
      <c r="NXF18" s="123"/>
      <c r="NXG18" s="123"/>
      <c r="NXH18" s="123"/>
      <c r="NXI18" s="123"/>
      <c r="NXJ18" s="123"/>
      <c r="NXK18" s="123"/>
      <c r="NXL18" s="123"/>
      <c r="NXM18" s="123"/>
      <c r="NXN18" s="123"/>
      <c r="NXO18" s="123"/>
      <c r="NXP18" s="123"/>
      <c r="NXQ18" s="123"/>
      <c r="NXR18" s="123"/>
      <c r="NXS18" s="123"/>
      <c r="NXT18" s="123"/>
      <c r="NXU18" s="123"/>
      <c r="NXV18" s="123"/>
      <c r="NXW18" s="123"/>
      <c r="NXX18" s="123"/>
      <c r="NXY18" s="123"/>
      <c r="NXZ18" s="123"/>
      <c r="NYA18" s="123"/>
      <c r="NYB18" s="123"/>
      <c r="NYC18" s="123"/>
      <c r="NYD18" s="123"/>
      <c r="NYE18" s="123"/>
      <c r="NYF18" s="123"/>
      <c r="NYG18" s="123"/>
      <c r="NYH18" s="123"/>
      <c r="NYI18" s="123"/>
      <c r="NYJ18" s="123"/>
      <c r="NYK18" s="123"/>
      <c r="NYL18" s="123"/>
      <c r="NYM18" s="123"/>
      <c r="NYN18" s="123"/>
      <c r="NYO18" s="123"/>
      <c r="NYP18" s="123"/>
      <c r="NYQ18" s="123"/>
      <c r="NYR18" s="123"/>
      <c r="NYS18" s="123"/>
      <c r="NYT18" s="123"/>
      <c r="NYU18" s="123"/>
      <c r="NYV18" s="123"/>
      <c r="NYW18" s="123"/>
      <c r="NYX18" s="123"/>
      <c r="NYY18" s="123"/>
      <c r="NYZ18" s="123"/>
      <c r="NZA18" s="123"/>
      <c r="NZB18" s="123"/>
      <c r="NZC18" s="123"/>
      <c r="NZD18" s="123"/>
      <c r="NZE18" s="123"/>
      <c r="NZF18" s="123"/>
      <c r="NZG18" s="123"/>
      <c r="NZH18" s="123"/>
      <c r="NZI18" s="123"/>
      <c r="NZJ18" s="123"/>
      <c r="NZK18" s="123"/>
      <c r="NZL18" s="123"/>
      <c r="NZM18" s="123"/>
      <c r="NZN18" s="123"/>
      <c r="NZO18" s="123"/>
      <c r="NZP18" s="123"/>
      <c r="NZQ18" s="123"/>
      <c r="NZR18" s="123"/>
      <c r="NZS18" s="123"/>
      <c r="NZT18" s="123"/>
      <c r="NZU18" s="123"/>
      <c r="NZV18" s="123"/>
      <c r="NZW18" s="123"/>
      <c r="NZX18" s="123"/>
      <c r="NZY18" s="123"/>
      <c r="NZZ18" s="123"/>
      <c r="OAA18" s="123"/>
      <c r="OAB18" s="123"/>
      <c r="OAC18" s="123"/>
      <c r="OAD18" s="123"/>
      <c r="OAE18" s="123"/>
      <c r="OAF18" s="123"/>
      <c r="OAG18" s="123"/>
      <c r="OAH18" s="123"/>
      <c r="OAI18" s="123"/>
      <c r="OAJ18" s="123"/>
      <c r="OAK18" s="123"/>
      <c r="OAL18" s="123"/>
      <c r="OAM18" s="123"/>
      <c r="OAN18" s="123"/>
      <c r="OAO18" s="123"/>
      <c r="OAP18" s="123"/>
      <c r="OAQ18" s="123"/>
      <c r="OAR18" s="123"/>
      <c r="OAS18" s="123"/>
      <c r="OAT18" s="123"/>
      <c r="OAU18" s="123"/>
      <c r="OAV18" s="123"/>
      <c r="OAW18" s="123"/>
      <c r="OAX18" s="123"/>
      <c r="OAY18" s="123"/>
      <c r="OAZ18" s="123"/>
      <c r="OBA18" s="123"/>
      <c r="OBB18" s="123"/>
      <c r="OBC18" s="123"/>
      <c r="OBD18" s="123"/>
      <c r="OBE18" s="123"/>
      <c r="OBF18" s="123"/>
      <c r="OBG18" s="123"/>
      <c r="OBH18" s="123"/>
      <c r="OBI18" s="123"/>
      <c r="OBJ18" s="123"/>
      <c r="OBK18" s="123"/>
      <c r="OBL18" s="123"/>
      <c r="OBM18" s="123"/>
      <c r="OBN18" s="123"/>
      <c r="OBO18" s="123"/>
      <c r="OBP18" s="123"/>
      <c r="OBQ18" s="123"/>
      <c r="OBR18" s="123"/>
      <c r="OBS18" s="123"/>
      <c r="OBT18" s="123"/>
      <c r="OBU18" s="123"/>
      <c r="OBV18" s="123"/>
      <c r="OBW18" s="123"/>
      <c r="OBX18" s="123"/>
      <c r="OBY18" s="123"/>
      <c r="OBZ18" s="123"/>
      <c r="OCA18" s="123"/>
      <c r="OCB18" s="123"/>
      <c r="OCC18" s="123"/>
      <c r="OCD18" s="123"/>
      <c r="OCE18" s="123"/>
      <c r="OCF18" s="123"/>
      <c r="OCG18" s="123"/>
      <c r="OCH18" s="123"/>
      <c r="OCI18" s="123"/>
      <c r="OCJ18" s="123"/>
      <c r="OCK18" s="123"/>
      <c r="OCL18" s="123"/>
      <c r="OCM18" s="123"/>
      <c r="OCN18" s="123"/>
      <c r="OCO18" s="123"/>
      <c r="OCP18" s="123"/>
      <c r="OCQ18" s="123"/>
      <c r="OCR18" s="123"/>
      <c r="OCS18" s="123"/>
      <c r="OCT18" s="123"/>
      <c r="OCU18" s="123"/>
      <c r="OCV18" s="123"/>
      <c r="OCW18" s="123"/>
      <c r="OCX18" s="123"/>
      <c r="OCY18" s="123"/>
      <c r="OCZ18" s="123"/>
      <c r="ODA18" s="123"/>
      <c r="ODB18" s="123"/>
      <c r="ODC18" s="123"/>
      <c r="ODD18" s="123"/>
      <c r="ODE18" s="123"/>
      <c r="ODF18" s="123"/>
      <c r="ODG18" s="123"/>
      <c r="ODH18" s="123"/>
      <c r="ODI18" s="123"/>
      <c r="ODJ18" s="123"/>
      <c r="ODK18" s="123"/>
      <c r="ODL18" s="123"/>
      <c r="ODM18" s="123"/>
      <c r="ODN18" s="123"/>
      <c r="ODO18" s="123"/>
      <c r="ODP18" s="123"/>
      <c r="ODQ18" s="123"/>
      <c r="ODR18" s="123"/>
      <c r="ODS18" s="123"/>
      <c r="ODT18" s="123"/>
      <c r="ODU18" s="123"/>
      <c r="ODV18" s="123"/>
      <c r="ODW18" s="123"/>
      <c r="ODX18" s="123"/>
      <c r="ODY18" s="123"/>
      <c r="ODZ18" s="123"/>
      <c r="OEA18" s="123"/>
      <c r="OEB18" s="123"/>
      <c r="OEC18" s="123"/>
      <c r="OED18" s="123"/>
      <c r="OEE18" s="123"/>
      <c r="OEF18" s="123"/>
      <c r="OEG18" s="123"/>
      <c r="OEH18" s="123"/>
      <c r="OEI18" s="123"/>
      <c r="OEJ18" s="123"/>
      <c r="OEK18" s="123"/>
      <c r="OEL18" s="123"/>
      <c r="OEM18" s="123"/>
      <c r="OEN18" s="123"/>
      <c r="OEO18" s="123"/>
      <c r="OEP18" s="123"/>
      <c r="OEQ18" s="123"/>
      <c r="OER18" s="123"/>
      <c r="OES18" s="123"/>
      <c r="OET18" s="123"/>
      <c r="OEU18" s="123"/>
      <c r="OEV18" s="123"/>
      <c r="OEW18" s="123"/>
      <c r="OEX18" s="123"/>
      <c r="OEY18" s="123"/>
      <c r="OEZ18" s="123"/>
      <c r="OFA18" s="123"/>
      <c r="OFB18" s="123"/>
      <c r="OFC18" s="123"/>
      <c r="OFD18" s="123"/>
      <c r="OFE18" s="123"/>
      <c r="OFF18" s="123"/>
      <c r="OFG18" s="123"/>
      <c r="OFH18" s="123"/>
      <c r="OFI18" s="123"/>
      <c r="OFJ18" s="123"/>
      <c r="OFK18" s="123"/>
      <c r="OFL18" s="123"/>
      <c r="OFM18" s="123"/>
      <c r="OFN18" s="123"/>
      <c r="OFO18" s="123"/>
      <c r="OFP18" s="123"/>
      <c r="OFQ18" s="123"/>
      <c r="OFR18" s="123"/>
      <c r="OFS18" s="123"/>
      <c r="OFT18" s="123"/>
      <c r="OFU18" s="123"/>
      <c r="OFV18" s="123"/>
      <c r="OFW18" s="123"/>
      <c r="OFX18" s="123"/>
      <c r="OFY18" s="123"/>
      <c r="OFZ18" s="123"/>
      <c r="OGA18" s="123"/>
      <c r="OGB18" s="123"/>
      <c r="OGC18" s="123"/>
      <c r="OGD18" s="123"/>
      <c r="OGE18" s="123"/>
      <c r="OGF18" s="123"/>
      <c r="OGG18" s="123"/>
      <c r="OGH18" s="123"/>
      <c r="OGI18" s="123"/>
      <c r="OGJ18" s="123"/>
      <c r="OGK18" s="123"/>
      <c r="OGL18" s="123"/>
      <c r="OGM18" s="123"/>
      <c r="OGN18" s="123"/>
      <c r="OGO18" s="123"/>
      <c r="OGP18" s="123"/>
      <c r="OGQ18" s="123"/>
      <c r="OGR18" s="123"/>
      <c r="OGS18" s="123"/>
      <c r="OGT18" s="123"/>
      <c r="OGU18" s="123"/>
      <c r="OGV18" s="123"/>
      <c r="OGW18" s="123"/>
      <c r="OGX18" s="123"/>
      <c r="OGY18" s="123"/>
      <c r="OGZ18" s="123"/>
      <c r="OHA18" s="123"/>
      <c r="OHB18" s="123"/>
      <c r="OHC18" s="123"/>
      <c r="OHD18" s="123"/>
      <c r="OHE18" s="123"/>
      <c r="OHF18" s="123"/>
      <c r="OHG18" s="123"/>
      <c r="OHH18" s="123"/>
      <c r="OHI18" s="123"/>
      <c r="OHJ18" s="123"/>
      <c r="OHK18" s="123"/>
      <c r="OHL18" s="123"/>
      <c r="OHM18" s="123"/>
      <c r="OHN18" s="123"/>
      <c r="OHO18" s="123"/>
      <c r="OHP18" s="123"/>
      <c r="OHQ18" s="123"/>
      <c r="OHR18" s="123"/>
      <c r="OHS18" s="123"/>
      <c r="OHT18" s="123"/>
      <c r="OHU18" s="123"/>
      <c r="OHV18" s="123"/>
      <c r="OHW18" s="123"/>
      <c r="OHX18" s="123"/>
      <c r="OHY18" s="123"/>
      <c r="OHZ18" s="123"/>
      <c r="OIA18" s="123"/>
      <c r="OIB18" s="123"/>
      <c r="OIC18" s="123"/>
      <c r="OID18" s="123"/>
      <c r="OIE18" s="123"/>
      <c r="OIF18" s="123"/>
      <c r="OIG18" s="123"/>
      <c r="OIH18" s="123"/>
      <c r="OII18" s="123"/>
      <c r="OIJ18" s="123"/>
      <c r="OIK18" s="123"/>
      <c r="OIL18" s="123"/>
      <c r="OIM18" s="123"/>
      <c r="OIN18" s="123"/>
      <c r="OIO18" s="123"/>
      <c r="OIP18" s="123"/>
      <c r="OIQ18" s="123"/>
      <c r="OIR18" s="123"/>
      <c r="OIS18" s="123"/>
      <c r="OIT18" s="123"/>
      <c r="OIU18" s="123"/>
      <c r="OIV18" s="123"/>
      <c r="OIW18" s="123"/>
      <c r="OIX18" s="123"/>
      <c r="OIY18" s="123"/>
      <c r="OIZ18" s="123"/>
      <c r="OJA18" s="123"/>
      <c r="OJB18" s="123"/>
      <c r="OJC18" s="123"/>
      <c r="OJD18" s="123"/>
      <c r="OJE18" s="123"/>
      <c r="OJF18" s="123"/>
      <c r="OJG18" s="123"/>
      <c r="OJH18" s="123"/>
      <c r="OJI18" s="123"/>
      <c r="OJJ18" s="123"/>
      <c r="OJK18" s="123"/>
      <c r="OJL18" s="123"/>
      <c r="OJM18" s="123"/>
      <c r="OJN18" s="123"/>
      <c r="OJO18" s="123"/>
      <c r="OJP18" s="123"/>
      <c r="OJQ18" s="123"/>
      <c r="OJR18" s="123"/>
      <c r="OJS18" s="123"/>
      <c r="OJT18" s="123"/>
      <c r="OJU18" s="123"/>
      <c r="OJV18" s="123"/>
      <c r="OJW18" s="123"/>
      <c r="OJX18" s="123"/>
      <c r="OJY18" s="123"/>
      <c r="OJZ18" s="123"/>
      <c r="OKA18" s="123"/>
      <c r="OKB18" s="123"/>
      <c r="OKC18" s="123"/>
      <c r="OKD18" s="123"/>
      <c r="OKE18" s="123"/>
      <c r="OKF18" s="123"/>
      <c r="OKG18" s="123"/>
      <c r="OKH18" s="123"/>
      <c r="OKI18" s="123"/>
      <c r="OKJ18" s="123"/>
      <c r="OKK18" s="123"/>
      <c r="OKL18" s="123"/>
      <c r="OKM18" s="123"/>
      <c r="OKN18" s="123"/>
      <c r="OKO18" s="123"/>
      <c r="OKP18" s="123"/>
      <c r="OKQ18" s="123"/>
      <c r="OKR18" s="123"/>
      <c r="OKS18" s="123"/>
      <c r="OKT18" s="123"/>
      <c r="OKU18" s="123"/>
      <c r="OKV18" s="123"/>
      <c r="OKW18" s="123"/>
      <c r="OKX18" s="123"/>
      <c r="OKY18" s="123"/>
      <c r="OKZ18" s="123"/>
      <c r="OLA18" s="123"/>
      <c r="OLB18" s="123"/>
      <c r="OLC18" s="123"/>
      <c r="OLD18" s="123"/>
      <c r="OLE18" s="123"/>
      <c r="OLF18" s="123"/>
      <c r="OLG18" s="123"/>
      <c r="OLH18" s="123"/>
      <c r="OLI18" s="123"/>
      <c r="OLJ18" s="123"/>
      <c r="OLK18" s="123"/>
      <c r="OLL18" s="123"/>
      <c r="OLM18" s="123"/>
      <c r="OLN18" s="123"/>
      <c r="OLO18" s="123"/>
      <c r="OLP18" s="123"/>
      <c r="OLQ18" s="123"/>
      <c r="OLR18" s="123"/>
      <c r="OLS18" s="123"/>
      <c r="OLT18" s="123"/>
      <c r="OLU18" s="123"/>
      <c r="OLV18" s="123"/>
      <c r="OLW18" s="123"/>
      <c r="OLX18" s="123"/>
      <c r="OLY18" s="123"/>
      <c r="OLZ18" s="123"/>
      <c r="OMA18" s="123"/>
      <c r="OMB18" s="123"/>
      <c r="OMC18" s="123"/>
      <c r="OMD18" s="123"/>
      <c r="OME18" s="123"/>
      <c r="OMF18" s="123"/>
      <c r="OMG18" s="123"/>
      <c r="OMH18" s="123"/>
      <c r="OMI18" s="123"/>
      <c r="OMJ18" s="123"/>
      <c r="OMK18" s="123"/>
      <c r="OML18" s="123"/>
      <c r="OMM18" s="123"/>
      <c r="OMN18" s="123"/>
      <c r="OMO18" s="123"/>
      <c r="OMP18" s="123"/>
      <c r="OMQ18" s="123"/>
      <c r="OMR18" s="123"/>
      <c r="OMS18" s="123"/>
      <c r="OMT18" s="123"/>
      <c r="OMU18" s="123"/>
      <c r="OMV18" s="123"/>
      <c r="OMW18" s="123"/>
      <c r="OMX18" s="123"/>
      <c r="OMY18" s="123"/>
      <c r="OMZ18" s="123"/>
      <c r="ONA18" s="123"/>
      <c r="ONB18" s="123"/>
      <c r="ONC18" s="123"/>
      <c r="OND18" s="123"/>
      <c r="ONE18" s="123"/>
      <c r="ONF18" s="123"/>
      <c r="ONG18" s="123"/>
      <c r="ONH18" s="123"/>
      <c r="ONI18" s="123"/>
      <c r="ONJ18" s="123"/>
      <c r="ONK18" s="123"/>
      <c r="ONL18" s="123"/>
      <c r="ONM18" s="123"/>
      <c r="ONN18" s="123"/>
      <c r="ONO18" s="123"/>
      <c r="ONP18" s="123"/>
      <c r="ONQ18" s="123"/>
      <c r="ONR18" s="123"/>
      <c r="ONS18" s="123"/>
      <c r="ONT18" s="123"/>
      <c r="ONU18" s="123"/>
      <c r="ONV18" s="123"/>
      <c r="ONW18" s="123"/>
      <c r="ONX18" s="123"/>
      <c r="ONY18" s="123"/>
      <c r="ONZ18" s="123"/>
      <c r="OOA18" s="123"/>
      <c r="OOB18" s="123"/>
      <c r="OOC18" s="123"/>
      <c r="OOD18" s="123"/>
      <c r="OOE18" s="123"/>
      <c r="OOF18" s="123"/>
      <c r="OOG18" s="123"/>
      <c r="OOH18" s="123"/>
      <c r="OOI18" s="123"/>
      <c r="OOJ18" s="123"/>
      <c r="OOK18" s="123"/>
      <c r="OOL18" s="123"/>
      <c r="OOM18" s="123"/>
      <c r="OON18" s="123"/>
      <c r="OOO18" s="123"/>
      <c r="OOP18" s="123"/>
      <c r="OOQ18" s="123"/>
      <c r="OOR18" s="123"/>
      <c r="OOS18" s="123"/>
      <c r="OOT18" s="123"/>
      <c r="OOU18" s="123"/>
      <c r="OOV18" s="123"/>
      <c r="OOW18" s="123"/>
      <c r="OOX18" s="123"/>
      <c r="OOY18" s="123"/>
      <c r="OOZ18" s="123"/>
      <c r="OPA18" s="123"/>
      <c r="OPB18" s="123"/>
      <c r="OPC18" s="123"/>
      <c r="OPD18" s="123"/>
      <c r="OPE18" s="123"/>
      <c r="OPF18" s="123"/>
      <c r="OPG18" s="123"/>
      <c r="OPH18" s="123"/>
      <c r="OPI18" s="123"/>
      <c r="OPJ18" s="123"/>
      <c r="OPK18" s="123"/>
      <c r="OPL18" s="123"/>
      <c r="OPM18" s="123"/>
      <c r="OPN18" s="123"/>
      <c r="OPO18" s="123"/>
      <c r="OPP18" s="123"/>
      <c r="OPQ18" s="123"/>
      <c r="OPR18" s="123"/>
      <c r="OPS18" s="123"/>
      <c r="OPT18" s="123"/>
      <c r="OPU18" s="123"/>
      <c r="OPV18" s="123"/>
      <c r="OPW18" s="123"/>
      <c r="OPX18" s="123"/>
      <c r="OPY18" s="123"/>
      <c r="OPZ18" s="123"/>
      <c r="OQA18" s="123"/>
      <c r="OQB18" s="123"/>
      <c r="OQC18" s="123"/>
      <c r="OQD18" s="123"/>
      <c r="OQE18" s="123"/>
      <c r="OQF18" s="123"/>
      <c r="OQG18" s="123"/>
      <c r="OQH18" s="123"/>
      <c r="OQI18" s="123"/>
      <c r="OQJ18" s="123"/>
      <c r="OQK18" s="123"/>
      <c r="OQL18" s="123"/>
      <c r="OQM18" s="123"/>
      <c r="OQN18" s="123"/>
      <c r="OQO18" s="123"/>
      <c r="OQP18" s="123"/>
      <c r="OQQ18" s="123"/>
      <c r="OQR18" s="123"/>
      <c r="OQS18" s="123"/>
      <c r="OQT18" s="123"/>
      <c r="OQU18" s="123"/>
      <c r="OQV18" s="123"/>
      <c r="OQW18" s="123"/>
      <c r="OQX18" s="123"/>
      <c r="OQY18" s="123"/>
      <c r="OQZ18" s="123"/>
      <c r="ORA18" s="123"/>
      <c r="ORB18" s="123"/>
      <c r="ORC18" s="123"/>
      <c r="ORD18" s="123"/>
      <c r="ORE18" s="123"/>
      <c r="ORF18" s="123"/>
      <c r="ORG18" s="123"/>
      <c r="ORH18" s="123"/>
      <c r="ORI18" s="123"/>
      <c r="ORJ18" s="123"/>
      <c r="ORK18" s="123"/>
      <c r="ORL18" s="123"/>
      <c r="ORM18" s="123"/>
      <c r="ORN18" s="123"/>
      <c r="ORO18" s="123"/>
      <c r="ORP18" s="123"/>
      <c r="ORQ18" s="123"/>
      <c r="ORR18" s="123"/>
      <c r="ORS18" s="123"/>
      <c r="ORT18" s="123"/>
      <c r="ORU18" s="123"/>
      <c r="ORV18" s="123"/>
      <c r="ORW18" s="123"/>
      <c r="ORX18" s="123"/>
      <c r="ORY18" s="123"/>
      <c r="ORZ18" s="123"/>
      <c r="OSA18" s="123"/>
      <c r="OSB18" s="123"/>
      <c r="OSC18" s="123"/>
      <c r="OSD18" s="123"/>
      <c r="OSE18" s="123"/>
      <c r="OSF18" s="123"/>
      <c r="OSG18" s="123"/>
      <c r="OSH18" s="123"/>
      <c r="OSI18" s="123"/>
      <c r="OSJ18" s="123"/>
      <c r="OSK18" s="123"/>
      <c r="OSL18" s="123"/>
      <c r="OSM18" s="123"/>
      <c r="OSN18" s="123"/>
      <c r="OSO18" s="123"/>
      <c r="OSP18" s="123"/>
      <c r="OSQ18" s="123"/>
      <c r="OSR18" s="123"/>
      <c r="OSS18" s="123"/>
      <c r="OST18" s="123"/>
      <c r="OSU18" s="123"/>
      <c r="OSV18" s="123"/>
      <c r="OSW18" s="123"/>
      <c r="OSX18" s="123"/>
      <c r="OSY18" s="123"/>
      <c r="OSZ18" s="123"/>
      <c r="OTA18" s="123"/>
      <c r="OTB18" s="123"/>
      <c r="OTC18" s="123"/>
      <c r="OTD18" s="123"/>
      <c r="OTE18" s="123"/>
      <c r="OTF18" s="123"/>
      <c r="OTG18" s="123"/>
      <c r="OTH18" s="123"/>
      <c r="OTI18" s="123"/>
      <c r="OTJ18" s="123"/>
      <c r="OTK18" s="123"/>
      <c r="OTL18" s="123"/>
      <c r="OTM18" s="123"/>
      <c r="OTN18" s="123"/>
      <c r="OTO18" s="123"/>
      <c r="OTP18" s="123"/>
      <c r="OTQ18" s="123"/>
      <c r="OTR18" s="123"/>
      <c r="OTS18" s="123"/>
      <c r="OTT18" s="123"/>
      <c r="OTU18" s="123"/>
      <c r="OTV18" s="123"/>
      <c r="OTW18" s="123"/>
      <c r="OTX18" s="123"/>
      <c r="OTY18" s="123"/>
      <c r="OTZ18" s="123"/>
      <c r="OUA18" s="123"/>
      <c r="OUB18" s="123"/>
      <c r="OUC18" s="123"/>
      <c r="OUD18" s="123"/>
      <c r="OUE18" s="123"/>
      <c r="OUF18" s="123"/>
      <c r="OUG18" s="123"/>
      <c r="OUH18" s="123"/>
      <c r="OUI18" s="123"/>
      <c r="OUJ18" s="123"/>
      <c r="OUK18" s="123"/>
      <c r="OUL18" s="123"/>
      <c r="OUM18" s="123"/>
      <c r="OUN18" s="123"/>
      <c r="OUO18" s="123"/>
      <c r="OUP18" s="123"/>
      <c r="OUQ18" s="123"/>
      <c r="OUR18" s="123"/>
      <c r="OUS18" s="123"/>
      <c r="OUT18" s="123"/>
      <c r="OUU18" s="123"/>
      <c r="OUV18" s="123"/>
      <c r="OUW18" s="123"/>
      <c r="OUX18" s="123"/>
      <c r="OUY18" s="123"/>
      <c r="OUZ18" s="123"/>
      <c r="OVA18" s="123"/>
      <c r="OVB18" s="123"/>
      <c r="OVC18" s="123"/>
      <c r="OVD18" s="123"/>
      <c r="OVE18" s="123"/>
      <c r="OVF18" s="123"/>
      <c r="OVG18" s="123"/>
      <c r="OVH18" s="123"/>
      <c r="OVI18" s="123"/>
      <c r="OVJ18" s="123"/>
      <c r="OVK18" s="123"/>
      <c r="OVL18" s="123"/>
      <c r="OVM18" s="123"/>
      <c r="OVN18" s="123"/>
      <c r="OVO18" s="123"/>
      <c r="OVP18" s="123"/>
      <c r="OVQ18" s="123"/>
      <c r="OVR18" s="123"/>
      <c r="OVS18" s="123"/>
      <c r="OVT18" s="123"/>
      <c r="OVU18" s="123"/>
      <c r="OVV18" s="123"/>
      <c r="OVW18" s="123"/>
      <c r="OVX18" s="123"/>
      <c r="OVY18" s="123"/>
      <c r="OVZ18" s="123"/>
      <c r="OWA18" s="123"/>
      <c r="OWB18" s="123"/>
      <c r="OWC18" s="123"/>
      <c r="OWD18" s="123"/>
      <c r="OWE18" s="123"/>
      <c r="OWF18" s="123"/>
      <c r="OWG18" s="123"/>
      <c r="OWH18" s="123"/>
      <c r="OWI18" s="123"/>
      <c r="OWJ18" s="123"/>
      <c r="OWK18" s="123"/>
      <c r="OWL18" s="123"/>
      <c r="OWM18" s="123"/>
      <c r="OWN18" s="123"/>
      <c r="OWO18" s="123"/>
      <c r="OWP18" s="123"/>
      <c r="OWQ18" s="123"/>
      <c r="OWR18" s="123"/>
      <c r="OWS18" s="123"/>
      <c r="OWT18" s="123"/>
      <c r="OWU18" s="123"/>
      <c r="OWV18" s="123"/>
      <c r="OWW18" s="123"/>
      <c r="OWX18" s="123"/>
      <c r="OWY18" s="123"/>
      <c r="OWZ18" s="123"/>
      <c r="OXA18" s="123"/>
      <c r="OXB18" s="123"/>
      <c r="OXC18" s="123"/>
      <c r="OXD18" s="123"/>
      <c r="OXE18" s="123"/>
      <c r="OXF18" s="123"/>
      <c r="OXG18" s="123"/>
      <c r="OXH18" s="123"/>
      <c r="OXI18" s="123"/>
      <c r="OXJ18" s="123"/>
      <c r="OXK18" s="123"/>
      <c r="OXL18" s="123"/>
      <c r="OXM18" s="123"/>
      <c r="OXN18" s="123"/>
      <c r="OXO18" s="123"/>
      <c r="OXP18" s="123"/>
      <c r="OXQ18" s="123"/>
      <c r="OXR18" s="123"/>
      <c r="OXS18" s="123"/>
      <c r="OXT18" s="123"/>
      <c r="OXU18" s="123"/>
      <c r="OXV18" s="123"/>
      <c r="OXW18" s="123"/>
      <c r="OXX18" s="123"/>
      <c r="OXY18" s="123"/>
      <c r="OXZ18" s="123"/>
      <c r="OYA18" s="123"/>
      <c r="OYB18" s="123"/>
      <c r="OYC18" s="123"/>
      <c r="OYD18" s="123"/>
      <c r="OYE18" s="123"/>
      <c r="OYF18" s="123"/>
      <c r="OYG18" s="123"/>
      <c r="OYH18" s="123"/>
      <c r="OYI18" s="123"/>
      <c r="OYJ18" s="123"/>
      <c r="OYK18" s="123"/>
      <c r="OYL18" s="123"/>
      <c r="OYM18" s="123"/>
      <c r="OYN18" s="123"/>
      <c r="OYO18" s="123"/>
      <c r="OYP18" s="123"/>
      <c r="OYQ18" s="123"/>
      <c r="OYR18" s="123"/>
      <c r="OYS18" s="123"/>
      <c r="OYT18" s="123"/>
      <c r="OYU18" s="123"/>
      <c r="OYV18" s="123"/>
      <c r="OYW18" s="123"/>
      <c r="OYX18" s="123"/>
      <c r="OYY18" s="123"/>
      <c r="OYZ18" s="123"/>
      <c r="OZA18" s="123"/>
      <c r="OZB18" s="123"/>
      <c r="OZC18" s="123"/>
      <c r="OZD18" s="123"/>
      <c r="OZE18" s="123"/>
      <c r="OZF18" s="123"/>
      <c r="OZG18" s="123"/>
      <c r="OZH18" s="123"/>
      <c r="OZI18" s="123"/>
      <c r="OZJ18" s="123"/>
      <c r="OZK18" s="123"/>
      <c r="OZL18" s="123"/>
      <c r="OZM18" s="123"/>
      <c r="OZN18" s="123"/>
      <c r="OZO18" s="123"/>
      <c r="OZP18" s="123"/>
      <c r="OZQ18" s="123"/>
      <c r="OZR18" s="123"/>
      <c r="OZS18" s="123"/>
      <c r="OZT18" s="123"/>
      <c r="OZU18" s="123"/>
      <c r="OZV18" s="123"/>
      <c r="OZW18" s="123"/>
      <c r="OZX18" s="123"/>
      <c r="OZY18" s="123"/>
      <c r="OZZ18" s="123"/>
      <c r="PAA18" s="123"/>
      <c r="PAB18" s="123"/>
      <c r="PAC18" s="123"/>
      <c r="PAD18" s="123"/>
      <c r="PAE18" s="123"/>
      <c r="PAF18" s="123"/>
      <c r="PAG18" s="123"/>
      <c r="PAH18" s="123"/>
      <c r="PAI18" s="123"/>
      <c r="PAJ18" s="123"/>
      <c r="PAK18" s="123"/>
      <c r="PAL18" s="123"/>
      <c r="PAM18" s="123"/>
      <c r="PAN18" s="123"/>
      <c r="PAO18" s="123"/>
      <c r="PAP18" s="123"/>
      <c r="PAQ18" s="123"/>
      <c r="PAR18" s="123"/>
      <c r="PAS18" s="123"/>
      <c r="PAT18" s="123"/>
      <c r="PAU18" s="123"/>
      <c r="PAV18" s="123"/>
      <c r="PAW18" s="123"/>
      <c r="PAX18" s="123"/>
      <c r="PAY18" s="123"/>
      <c r="PAZ18" s="123"/>
      <c r="PBA18" s="123"/>
      <c r="PBB18" s="123"/>
      <c r="PBC18" s="123"/>
      <c r="PBD18" s="123"/>
      <c r="PBE18" s="123"/>
      <c r="PBF18" s="123"/>
      <c r="PBG18" s="123"/>
      <c r="PBH18" s="123"/>
      <c r="PBI18" s="123"/>
      <c r="PBJ18" s="123"/>
      <c r="PBK18" s="123"/>
      <c r="PBL18" s="123"/>
      <c r="PBM18" s="123"/>
      <c r="PBN18" s="123"/>
      <c r="PBO18" s="123"/>
      <c r="PBP18" s="123"/>
      <c r="PBQ18" s="123"/>
      <c r="PBR18" s="123"/>
      <c r="PBS18" s="123"/>
      <c r="PBT18" s="123"/>
      <c r="PBU18" s="123"/>
      <c r="PBV18" s="123"/>
      <c r="PBW18" s="123"/>
      <c r="PBX18" s="123"/>
      <c r="PBY18" s="123"/>
      <c r="PBZ18" s="123"/>
      <c r="PCA18" s="123"/>
      <c r="PCB18" s="123"/>
      <c r="PCC18" s="123"/>
      <c r="PCD18" s="123"/>
      <c r="PCE18" s="123"/>
      <c r="PCF18" s="123"/>
      <c r="PCG18" s="123"/>
      <c r="PCH18" s="123"/>
      <c r="PCI18" s="123"/>
      <c r="PCJ18" s="123"/>
      <c r="PCK18" s="123"/>
      <c r="PCL18" s="123"/>
      <c r="PCM18" s="123"/>
      <c r="PCN18" s="123"/>
      <c r="PCO18" s="123"/>
      <c r="PCP18" s="123"/>
      <c r="PCQ18" s="123"/>
      <c r="PCR18" s="123"/>
      <c r="PCS18" s="123"/>
      <c r="PCT18" s="123"/>
      <c r="PCU18" s="123"/>
      <c r="PCV18" s="123"/>
      <c r="PCW18" s="123"/>
      <c r="PCX18" s="123"/>
      <c r="PCY18" s="123"/>
      <c r="PCZ18" s="123"/>
      <c r="PDA18" s="123"/>
      <c r="PDB18" s="123"/>
      <c r="PDC18" s="123"/>
      <c r="PDD18" s="123"/>
      <c r="PDE18" s="123"/>
      <c r="PDF18" s="123"/>
      <c r="PDG18" s="123"/>
      <c r="PDH18" s="123"/>
      <c r="PDI18" s="123"/>
      <c r="PDJ18" s="123"/>
      <c r="PDK18" s="123"/>
      <c r="PDL18" s="123"/>
      <c r="PDM18" s="123"/>
      <c r="PDN18" s="123"/>
      <c r="PDO18" s="123"/>
      <c r="PDP18" s="123"/>
      <c r="PDQ18" s="123"/>
      <c r="PDR18" s="123"/>
      <c r="PDS18" s="123"/>
      <c r="PDT18" s="123"/>
      <c r="PDU18" s="123"/>
      <c r="PDV18" s="123"/>
      <c r="PDW18" s="123"/>
      <c r="PDX18" s="123"/>
      <c r="PDY18" s="123"/>
      <c r="PDZ18" s="123"/>
      <c r="PEA18" s="123"/>
      <c r="PEB18" s="123"/>
      <c r="PEC18" s="123"/>
      <c r="PED18" s="123"/>
      <c r="PEE18" s="123"/>
      <c r="PEF18" s="123"/>
      <c r="PEG18" s="123"/>
      <c r="PEH18" s="123"/>
      <c r="PEI18" s="123"/>
      <c r="PEJ18" s="123"/>
      <c r="PEK18" s="123"/>
      <c r="PEL18" s="123"/>
      <c r="PEM18" s="123"/>
      <c r="PEN18" s="123"/>
      <c r="PEO18" s="123"/>
      <c r="PEP18" s="123"/>
      <c r="PEQ18" s="123"/>
      <c r="PER18" s="123"/>
      <c r="PES18" s="123"/>
      <c r="PET18" s="123"/>
      <c r="PEU18" s="123"/>
      <c r="PEV18" s="123"/>
      <c r="PEW18" s="123"/>
      <c r="PEX18" s="123"/>
      <c r="PEY18" s="123"/>
      <c r="PEZ18" s="123"/>
      <c r="PFA18" s="123"/>
      <c r="PFB18" s="123"/>
      <c r="PFC18" s="123"/>
      <c r="PFD18" s="123"/>
      <c r="PFE18" s="123"/>
      <c r="PFF18" s="123"/>
      <c r="PFG18" s="123"/>
      <c r="PFH18" s="123"/>
      <c r="PFI18" s="123"/>
      <c r="PFJ18" s="123"/>
      <c r="PFK18" s="123"/>
      <c r="PFL18" s="123"/>
      <c r="PFM18" s="123"/>
      <c r="PFN18" s="123"/>
      <c r="PFO18" s="123"/>
      <c r="PFP18" s="123"/>
      <c r="PFQ18" s="123"/>
      <c r="PFR18" s="123"/>
      <c r="PFS18" s="123"/>
      <c r="PFT18" s="123"/>
      <c r="PFU18" s="123"/>
      <c r="PFV18" s="123"/>
      <c r="PFW18" s="123"/>
      <c r="PFX18" s="123"/>
      <c r="PFY18" s="123"/>
      <c r="PFZ18" s="123"/>
      <c r="PGA18" s="123"/>
      <c r="PGB18" s="123"/>
      <c r="PGC18" s="123"/>
      <c r="PGD18" s="123"/>
      <c r="PGE18" s="123"/>
      <c r="PGF18" s="123"/>
      <c r="PGG18" s="123"/>
      <c r="PGH18" s="123"/>
      <c r="PGI18" s="123"/>
      <c r="PGJ18" s="123"/>
      <c r="PGK18" s="123"/>
      <c r="PGL18" s="123"/>
      <c r="PGM18" s="123"/>
      <c r="PGN18" s="123"/>
      <c r="PGO18" s="123"/>
      <c r="PGP18" s="123"/>
      <c r="PGQ18" s="123"/>
      <c r="PGR18" s="123"/>
      <c r="PGS18" s="123"/>
      <c r="PGT18" s="123"/>
      <c r="PGU18" s="123"/>
      <c r="PGV18" s="123"/>
      <c r="PGW18" s="123"/>
      <c r="PGX18" s="123"/>
      <c r="PGY18" s="123"/>
      <c r="PGZ18" s="123"/>
      <c r="PHA18" s="123"/>
      <c r="PHB18" s="123"/>
      <c r="PHC18" s="123"/>
      <c r="PHD18" s="123"/>
      <c r="PHE18" s="123"/>
      <c r="PHF18" s="123"/>
      <c r="PHG18" s="123"/>
      <c r="PHH18" s="123"/>
      <c r="PHI18" s="123"/>
      <c r="PHJ18" s="123"/>
      <c r="PHK18" s="123"/>
      <c r="PHL18" s="123"/>
      <c r="PHM18" s="123"/>
      <c r="PHN18" s="123"/>
      <c r="PHO18" s="123"/>
      <c r="PHP18" s="123"/>
      <c r="PHQ18" s="123"/>
      <c r="PHR18" s="123"/>
      <c r="PHS18" s="123"/>
      <c r="PHT18" s="123"/>
      <c r="PHU18" s="123"/>
      <c r="PHV18" s="123"/>
      <c r="PHW18" s="123"/>
      <c r="PHX18" s="123"/>
      <c r="PHY18" s="123"/>
      <c r="PHZ18" s="123"/>
      <c r="PIA18" s="123"/>
      <c r="PIB18" s="123"/>
      <c r="PIC18" s="123"/>
      <c r="PID18" s="123"/>
      <c r="PIE18" s="123"/>
      <c r="PIF18" s="123"/>
      <c r="PIG18" s="123"/>
      <c r="PIH18" s="123"/>
      <c r="PII18" s="123"/>
      <c r="PIJ18" s="123"/>
      <c r="PIK18" s="123"/>
      <c r="PIL18" s="123"/>
      <c r="PIM18" s="123"/>
      <c r="PIN18" s="123"/>
      <c r="PIO18" s="123"/>
      <c r="PIP18" s="123"/>
      <c r="PIQ18" s="123"/>
      <c r="PIR18" s="123"/>
      <c r="PIS18" s="123"/>
      <c r="PIT18" s="123"/>
      <c r="PIU18" s="123"/>
      <c r="PIV18" s="123"/>
      <c r="PIW18" s="123"/>
      <c r="PIX18" s="123"/>
      <c r="PIY18" s="123"/>
      <c r="PIZ18" s="123"/>
      <c r="PJA18" s="123"/>
      <c r="PJB18" s="123"/>
      <c r="PJC18" s="123"/>
      <c r="PJD18" s="123"/>
      <c r="PJE18" s="123"/>
      <c r="PJF18" s="123"/>
      <c r="PJG18" s="123"/>
      <c r="PJH18" s="123"/>
      <c r="PJI18" s="123"/>
      <c r="PJJ18" s="123"/>
      <c r="PJK18" s="123"/>
      <c r="PJL18" s="123"/>
      <c r="PJM18" s="123"/>
      <c r="PJN18" s="123"/>
      <c r="PJO18" s="123"/>
      <c r="PJP18" s="123"/>
      <c r="PJQ18" s="123"/>
      <c r="PJR18" s="123"/>
      <c r="PJS18" s="123"/>
      <c r="PJT18" s="123"/>
      <c r="PJU18" s="123"/>
      <c r="PJV18" s="123"/>
      <c r="PJW18" s="123"/>
      <c r="PJX18" s="123"/>
      <c r="PJY18" s="123"/>
      <c r="PJZ18" s="123"/>
      <c r="PKA18" s="123"/>
      <c r="PKB18" s="123"/>
      <c r="PKC18" s="123"/>
      <c r="PKD18" s="123"/>
      <c r="PKE18" s="123"/>
      <c r="PKF18" s="123"/>
      <c r="PKG18" s="123"/>
      <c r="PKH18" s="123"/>
      <c r="PKI18" s="123"/>
      <c r="PKJ18" s="123"/>
      <c r="PKK18" s="123"/>
      <c r="PKL18" s="123"/>
      <c r="PKM18" s="123"/>
      <c r="PKN18" s="123"/>
      <c r="PKO18" s="123"/>
      <c r="PKP18" s="123"/>
      <c r="PKQ18" s="123"/>
      <c r="PKR18" s="123"/>
      <c r="PKS18" s="123"/>
      <c r="PKT18" s="123"/>
      <c r="PKU18" s="123"/>
      <c r="PKV18" s="123"/>
      <c r="PKW18" s="123"/>
      <c r="PKX18" s="123"/>
      <c r="PKY18" s="123"/>
      <c r="PKZ18" s="123"/>
      <c r="PLA18" s="123"/>
      <c r="PLB18" s="123"/>
      <c r="PLC18" s="123"/>
      <c r="PLD18" s="123"/>
      <c r="PLE18" s="123"/>
      <c r="PLF18" s="123"/>
      <c r="PLG18" s="123"/>
      <c r="PLH18" s="123"/>
      <c r="PLI18" s="123"/>
      <c r="PLJ18" s="123"/>
      <c r="PLK18" s="123"/>
      <c r="PLL18" s="123"/>
      <c r="PLM18" s="123"/>
      <c r="PLN18" s="123"/>
      <c r="PLO18" s="123"/>
      <c r="PLP18" s="123"/>
      <c r="PLQ18" s="123"/>
      <c r="PLR18" s="123"/>
      <c r="PLS18" s="123"/>
      <c r="PLT18" s="123"/>
      <c r="PLU18" s="123"/>
      <c r="PLV18" s="123"/>
      <c r="PLW18" s="123"/>
      <c r="PLX18" s="123"/>
      <c r="PLY18" s="123"/>
      <c r="PLZ18" s="123"/>
      <c r="PMA18" s="123"/>
      <c r="PMB18" s="123"/>
      <c r="PMC18" s="123"/>
      <c r="PMD18" s="123"/>
      <c r="PME18" s="123"/>
      <c r="PMF18" s="123"/>
      <c r="PMG18" s="123"/>
      <c r="PMH18" s="123"/>
      <c r="PMI18" s="123"/>
      <c r="PMJ18" s="123"/>
      <c r="PMK18" s="123"/>
      <c r="PML18" s="123"/>
      <c r="PMM18" s="123"/>
      <c r="PMN18" s="123"/>
      <c r="PMO18" s="123"/>
      <c r="PMP18" s="123"/>
      <c r="PMQ18" s="123"/>
      <c r="PMR18" s="123"/>
      <c r="PMS18" s="123"/>
      <c r="PMT18" s="123"/>
      <c r="PMU18" s="123"/>
      <c r="PMV18" s="123"/>
      <c r="PMW18" s="123"/>
      <c r="PMX18" s="123"/>
      <c r="PMY18" s="123"/>
      <c r="PMZ18" s="123"/>
      <c r="PNA18" s="123"/>
      <c r="PNB18" s="123"/>
      <c r="PNC18" s="123"/>
      <c r="PND18" s="123"/>
      <c r="PNE18" s="123"/>
      <c r="PNF18" s="123"/>
      <c r="PNG18" s="123"/>
      <c r="PNH18" s="123"/>
      <c r="PNI18" s="123"/>
      <c r="PNJ18" s="123"/>
      <c r="PNK18" s="123"/>
      <c r="PNL18" s="123"/>
      <c r="PNM18" s="123"/>
      <c r="PNN18" s="123"/>
      <c r="PNO18" s="123"/>
      <c r="PNP18" s="123"/>
      <c r="PNQ18" s="123"/>
      <c r="PNR18" s="123"/>
      <c r="PNS18" s="123"/>
      <c r="PNT18" s="123"/>
      <c r="PNU18" s="123"/>
      <c r="PNV18" s="123"/>
      <c r="PNW18" s="123"/>
      <c r="PNX18" s="123"/>
      <c r="PNY18" s="123"/>
      <c r="PNZ18" s="123"/>
      <c r="POA18" s="123"/>
      <c r="POB18" s="123"/>
      <c r="POC18" s="123"/>
      <c r="POD18" s="123"/>
      <c r="POE18" s="123"/>
      <c r="POF18" s="123"/>
      <c r="POG18" s="123"/>
      <c r="POH18" s="123"/>
      <c r="POI18" s="123"/>
      <c r="POJ18" s="123"/>
      <c r="POK18" s="123"/>
      <c r="POL18" s="123"/>
      <c r="POM18" s="123"/>
      <c r="PON18" s="123"/>
      <c r="POO18" s="123"/>
      <c r="POP18" s="123"/>
      <c r="POQ18" s="123"/>
      <c r="POR18" s="123"/>
      <c r="POS18" s="123"/>
      <c r="POT18" s="123"/>
      <c r="POU18" s="123"/>
      <c r="POV18" s="123"/>
      <c r="POW18" s="123"/>
      <c r="POX18" s="123"/>
      <c r="POY18" s="123"/>
      <c r="POZ18" s="123"/>
      <c r="PPA18" s="123"/>
      <c r="PPB18" s="123"/>
      <c r="PPC18" s="123"/>
      <c r="PPD18" s="123"/>
      <c r="PPE18" s="123"/>
      <c r="PPF18" s="123"/>
      <c r="PPG18" s="123"/>
      <c r="PPH18" s="123"/>
      <c r="PPI18" s="123"/>
      <c r="PPJ18" s="123"/>
      <c r="PPK18" s="123"/>
      <c r="PPL18" s="123"/>
      <c r="PPM18" s="123"/>
      <c r="PPN18" s="123"/>
      <c r="PPO18" s="123"/>
      <c r="PPP18" s="123"/>
      <c r="PPQ18" s="123"/>
      <c r="PPR18" s="123"/>
      <c r="PPS18" s="123"/>
      <c r="PPT18" s="123"/>
      <c r="PPU18" s="123"/>
      <c r="PPV18" s="123"/>
      <c r="PPW18" s="123"/>
      <c r="PPX18" s="123"/>
      <c r="PPY18" s="123"/>
      <c r="PPZ18" s="123"/>
      <c r="PQA18" s="123"/>
      <c r="PQB18" s="123"/>
      <c r="PQC18" s="123"/>
      <c r="PQD18" s="123"/>
      <c r="PQE18" s="123"/>
      <c r="PQF18" s="123"/>
      <c r="PQG18" s="123"/>
      <c r="PQH18" s="123"/>
      <c r="PQI18" s="123"/>
      <c r="PQJ18" s="123"/>
      <c r="PQK18" s="123"/>
      <c r="PQL18" s="123"/>
      <c r="PQM18" s="123"/>
      <c r="PQN18" s="123"/>
      <c r="PQO18" s="123"/>
      <c r="PQP18" s="123"/>
      <c r="PQQ18" s="123"/>
      <c r="PQR18" s="123"/>
      <c r="PQS18" s="123"/>
      <c r="PQT18" s="123"/>
      <c r="PQU18" s="123"/>
      <c r="PQV18" s="123"/>
      <c r="PQW18" s="123"/>
      <c r="PQX18" s="123"/>
      <c r="PQY18" s="123"/>
      <c r="PQZ18" s="123"/>
      <c r="PRA18" s="123"/>
      <c r="PRB18" s="123"/>
      <c r="PRC18" s="123"/>
      <c r="PRD18" s="123"/>
      <c r="PRE18" s="123"/>
      <c r="PRF18" s="123"/>
      <c r="PRG18" s="123"/>
      <c r="PRH18" s="123"/>
      <c r="PRI18" s="123"/>
      <c r="PRJ18" s="123"/>
      <c r="PRK18" s="123"/>
      <c r="PRL18" s="123"/>
      <c r="PRM18" s="123"/>
      <c r="PRN18" s="123"/>
      <c r="PRO18" s="123"/>
      <c r="PRP18" s="123"/>
      <c r="PRQ18" s="123"/>
      <c r="PRR18" s="123"/>
      <c r="PRS18" s="123"/>
      <c r="PRT18" s="123"/>
      <c r="PRU18" s="123"/>
      <c r="PRV18" s="123"/>
      <c r="PRW18" s="123"/>
      <c r="PRX18" s="123"/>
      <c r="PRY18" s="123"/>
      <c r="PRZ18" s="123"/>
      <c r="PSA18" s="123"/>
      <c r="PSB18" s="123"/>
      <c r="PSC18" s="123"/>
      <c r="PSD18" s="123"/>
      <c r="PSE18" s="123"/>
      <c r="PSF18" s="123"/>
      <c r="PSG18" s="123"/>
      <c r="PSH18" s="123"/>
      <c r="PSI18" s="123"/>
      <c r="PSJ18" s="123"/>
      <c r="PSK18" s="123"/>
      <c r="PSL18" s="123"/>
      <c r="PSM18" s="123"/>
      <c r="PSN18" s="123"/>
      <c r="PSO18" s="123"/>
      <c r="PSP18" s="123"/>
      <c r="PSQ18" s="123"/>
      <c r="PSR18" s="123"/>
      <c r="PSS18" s="123"/>
      <c r="PST18" s="123"/>
      <c r="PSU18" s="123"/>
      <c r="PSV18" s="123"/>
      <c r="PSW18" s="123"/>
      <c r="PSX18" s="123"/>
      <c r="PSY18" s="123"/>
      <c r="PSZ18" s="123"/>
      <c r="PTA18" s="123"/>
      <c r="PTB18" s="123"/>
      <c r="PTC18" s="123"/>
      <c r="PTD18" s="123"/>
      <c r="PTE18" s="123"/>
      <c r="PTF18" s="123"/>
      <c r="PTG18" s="123"/>
      <c r="PTH18" s="123"/>
      <c r="PTI18" s="123"/>
      <c r="PTJ18" s="123"/>
      <c r="PTK18" s="123"/>
      <c r="PTL18" s="123"/>
      <c r="PTM18" s="123"/>
      <c r="PTN18" s="123"/>
      <c r="PTO18" s="123"/>
      <c r="PTP18" s="123"/>
      <c r="PTQ18" s="123"/>
      <c r="PTR18" s="123"/>
      <c r="PTS18" s="123"/>
      <c r="PTT18" s="123"/>
      <c r="PTU18" s="123"/>
      <c r="PTV18" s="123"/>
      <c r="PTW18" s="123"/>
      <c r="PTX18" s="123"/>
      <c r="PTY18" s="123"/>
      <c r="PTZ18" s="123"/>
      <c r="PUA18" s="123"/>
      <c r="PUB18" s="123"/>
      <c r="PUC18" s="123"/>
      <c r="PUD18" s="123"/>
      <c r="PUE18" s="123"/>
      <c r="PUF18" s="123"/>
      <c r="PUG18" s="123"/>
      <c r="PUH18" s="123"/>
      <c r="PUI18" s="123"/>
      <c r="PUJ18" s="123"/>
      <c r="PUK18" s="123"/>
      <c r="PUL18" s="123"/>
      <c r="PUM18" s="123"/>
      <c r="PUN18" s="123"/>
      <c r="PUO18" s="123"/>
      <c r="PUP18" s="123"/>
      <c r="PUQ18" s="123"/>
      <c r="PUR18" s="123"/>
      <c r="PUS18" s="123"/>
      <c r="PUT18" s="123"/>
      <c r="PUU18" s="123"/>
      <c r="PUV18" s="123"/>
      <c r="PUW18" s="123"/>
      <c r="PUX18" s="123"/>
      <c r="PUY18" s="123"/>
      <c r="PUZ18" s="123"/>
      <c r="PVA18" s="123"/>
      <c r="PVB18" s="123"/>
      <c r="PVC18" s="123"/>
      <c r="PVD18" s="123"/>
      <c r="PVE18" s="123"/>
      <c r="PVF18" s="123"/>
      <c r="PVG18" s="123"/>
      <c r="PVH18" s="123"/>
      <c r="PVI18" s="123"/>
      <c r="PVJ18" s="123"/>
      <c r="PVK18" s="123"/>
      <c r="PVL18" s="123"/>
      <c r="PVM18" s="123"/>
      <c r="PVN18" s="123"/>
      <c r="PVO18" s="123"/>
      <c r="PVP18" s="123"/>
      <c r="PVQ18" s="123"/>
      <c r="PVR18" s="123"/>
      <c r="PVS18" s="123"/>
      <c r="PVT18" s="123"/>
      <c r="PVU18" s="123"/>
      <c r="PVV18" s="123"/>
      <c r="PVW18" s="123"/>
      <c r="PVX18" s="123"/>
      <c r="PVY18" s="123"/>
      <c r="PVZ18" s="123"/>
      <c r="PWA18" s="123"/>
      <c r="PWB18" s="123"/>
      <c r="PWC18" s="123"/>
      <c r="PWD18" s="123"/>
      <c r="PWE18" s="123"/>
      <c r="PWF18" s="123"/>
      <c r="PWG18" s="123"/>
      <c r="PWH18" s="123"/>
      <c r="PWI18" s="123"/>
      <c r="PWJ18" s="123"/>
      <c r="PWK18" s="123"/>
      <c r="PWL18" s="123"/>
      <c r="PWM18" s="123"/>
      <c r="PWN18" s="123"/>
      <c r="PWO18" s="123"/>
      <c r="PWP18" s="123"/>
      <c r="PWQ18" s="123"/>
      <c r="PWR18" s="123"/>
      <c r="PWS18" s="123"/>
      <c r="PWT18" s="123"/>
      <c r="PWU18" s="123"/>
      <c r="PWV18" s="123"/>
      <c r="PWW18" s="123"/>
      <c r="PWX18" s="123"/>
      <c r="PWY18" s="123"/>
      <c r="PWZ18" s="123"/>
      <c r="PXA18" s="123"/>
      <c r="PXB18" s="123"/>
      <c r="PXC18" s="123"/>
      <c r="PXD18" s="123"/>
      <c r="PXE18" s="123"/>
      <c r="PXF18" s="123"/>
      <c r="PXG18" s="123"/>
      <c r="PXH18" s="123"/>
      <c r="PXI18" s="123"/>
      <c r="PXJ18" s="123"/>
      <c r="PXK18" s="123"/>
      <c r="PXL18" s="123"/>
      <c r="PXM18" s="123"/>
      <c r="PXN18" s="123"/>
      <c r="PXO18" s="123"/>
      <c r="PXP18" s="123"/>
      <c r="PXQ18" s="123"/>
      <c r="PXR18" s="123"/>
      <c r="PXS18" s="123"/>
      <c r="PXT18" s="123"/>
      <c r="PXU18" s="123"/>
      <c r="PXV18" s="123"/>
      <c r="PXW18" s="123"/>
      <c r="PXX18" s="123"/>
      <c r="PXY18" s="123"/>
      <c r="PXZ18" s="123"/>
      <c r="PYA18" s="123"/>
      <c r="PYB18" s="123"/>
      <c r="PYC18" s="123"/>
      <c r="PYD18" s="123"/>
      <c r="PYE18" s="123"/>
      <c r="PYF18" s="123"/>
      <c r="PYG18" s="123"/>
      <c r="PYH18" s="123"/>
      <c r="PYI18" s="123"/>
      <c r="PYJ18" s="123"/>
      <c r="PYK18" s="123"/>
      <c r="PYL18" s="123"/>
      <c r="PYM18" s="123"/>
      <c r="PYN18" s="123"/>
      <c r="PYO18" s="123"/>
      <c r="PYP18" s="123"/>
      <c r="PYQ18" s="123"/>
      <c r="PYR18" s="123"/>
      <c r="PYS18" s="123"/>
      <c r="PYT18" s="123"/>
      <c r="PYU18" s="123"/>
      <c r="PYV18" s="123"/>
      <c r="PYW18" s="123"/>
      <c r="PYX18" s="123"/>
      <c r="PYY18" s="123"/>
      <c r="PYZ18" s="123"/>
      <c r="PZA18" s="123"/>
      <c r="PZB18" s="123"/>
      <c r="PZC18" s="123"/>
      <c r="PZD18" s="123"/>
      <c r="PZE18" s="123"/>
      <c r="PZF18" s="123"/>
      <c r="PZG18" s="123"/>
      <c r="PZH18" s="123"/>
      <c r="PZI18" s="123"/>
      <c r="PZJ18" s="123"/>
      <c r="PZK18" s="123"/>
      <c r="PZL18" s="123"/>
      <c r="PZM18" s="123"/>
      <c r="PZN18" s="123"/>
      <c r="PZO18" s="123"/>
      <c r="PZP18" s="123"/>
      <c r="PZQ18" s="123"/>
      <c r="PZR18" s="123"/>
      <c r="PZS18" s="123"/>
      <c r="PZT18" s="123"/>
      <c r="PZU18" s="123"/>
      <c r="PZV18" s="123"/>
      <c r="PZW18" s="123"/>
      <c r="PZX18" s="123"/>
      <c r="PZY18" s="123"/>
      <c r="PZZ18" s="123"/>
      <c r="QAA18" s="123"/>
      <c r="QAB18" s="123"/>
      <c r="QAC18" s="123"/>
      <c r="QAD18" s="123"/>
      <c r="QAE18" s="123"/>
      <c r="QAF18" s="123"/>
      <c r="QAG18" s="123"/>
      <c r="QAH18" s="123"/>
      <c r="QAI18" s="123"/>
      <c r="QAJ18" s="123"/>
      <c r="QAK18" s="123"/>
      <c r="QAL18" s="123"/>
      <c r="QAM18" s="123"/>
      <c r="QAN18" s="123"/>
      <c r="QAO18" s="123"/>
      <c r="QAP18" s="123"/>
      <c r="QAQ18" s="123"/>
      <c r="QAR18" s="123"/>
      <c r="QAS18" s="123"/>
      <c r="QAT18" s="123"/>
      <c r="QAU18" s="123"/>
      <c r="QAV18" s="123"/>
      <c r="QAW18" s="123"/>
      <c r="QAX18" s="123"/>
      <c r="QAY18" s="123"/>
      <c r="QAZ18" s="123"/>
      <c r="QBA18" s="123"/>
      <c r="QBB18" s="123"/>
      <c r="QBC18" s="123"/>
      <c r="QBD18" s="123"/>
      <c r="QBE18" s="123"/>
      <c r="QBF18" s="123"/>
      <c r="QBG18" s="123"/>
      <c r="QBH18" s="123"/>
      <c r="QBI18" s="123"/>
      <c r="QBJ18" s="123"/>
      <c r="QBK18" s="123"/>
      <c r="QBL18" s="123"/>
      <c r="QBM18" s="123"/>
      <c r="QBN18" s="123"/>
      <c r="QBO18" s="123"/>
      <c r="QBP18" s="123"/>
      <c r="QBQ18" s="123"/>
      <c r="QBR18" s="123"/>
      <c r="QBS18" s="123"/>
      <c r="QBT18" s="123"/>
      <c r="QBU18" s="123"/>
      <c r="QBV18" s="123"/>
      <c r="QBW18" s="123"/>
      <c r="QBX18" s="123"/>
      <c r="QBY18" s="123"/>
      <c r="QBZ18" s="123"/>
      <c r="QCA18" s="123"/>
      <c r="QCB18" s="123"/>
      <c r="QCC18" s="123"/>
      <c r="QCD18" s="123"/>
      <c r="QCE18" s="123"/>
      <c r="QCF18" s="123"/>
      <c r="QCG18" s="123"/>
      <c r="QCH18" s="123"/>
      <c r="QCI18" s="123"/>
      <c r="QCJ18" s="123"/>
      <c r="QCK18" s="123"/>
      <c r="QCL18" s="123"/>
      <c r="QCM18" s="123"/>
      <c r="QCN18" s="123"/>
      <c r="QCO18" s="123"/>
      <c r="QCP18" s="123"/>
      <c r="QCQ18" s="123"/>
      <c r="QCR18" s="123"/>
      <c r="QCS18" s="123"/>
      <c r="QCT18" s="123"/>
      <c r="QCU18" s="123"/>
      <c r="QCV18" s="123"/>
      <c r="QCW18" s="123"/>
      <c r="QCX18" s="123"/>
      <c r="QCY18" s="123"/>
      <c r="QCZ18" s="123"/>
      <c r="QDA18" s="123"/>
      <c r="QDB18" s="123"/>
      <c r="QDC18" s="123"/>
      <c r="QDD18" s="123"/>
      <c r="QDE18" s="123"/>
      <c r="QDF18" s="123"/>
      <c r="QDG18" s="123"/>
      <c r="QDH18" s="123"/>
      <c r="QDI18" s="123"/>
      <c r="QDJ18" s="123"/>
      <c r="QDK18" s="123"/>
      <c r="QDL18" s="123"/>
      <c r="QDM18" s="123"/>
      <c r="QDN18" s="123"/>
      <c r="QDO18" s="123"/>
      <c r="QDP18" s="123"/>
      <c r="QDQ18" s="123"/>
      <c r="QDR18" s="123"/>
      <c r="QDS18" s="123"/>
      <c r="QDT18" s="123"/>
      <c r="QDU18" s="123"/>
      <c r="QDV18" s="123"/>
      <c r="QDW18" s="123"/>
      <c r="QDX18" s="123"/>
      <c r="QDY18" s="123"/>
      <c r="QDZ18" s="123"/>
      <c r="QEA18" s="123"/>
      <c r="QEB18" s="123"/>
      <c r="QEC18" s="123"/>
      <c r="QED18" s="123"/>
      <c r="QEE18" s="123"/>
      <c r="QEF18" s="123"/>
      <c r="QEG18" s="123"/>
      <c r="QEH18" s="123"/>
      <c r="QEI18" s="123"/>
      <c r="QEJ18" s="123"/>
      <c r="QEK18" s="123"/>
      <c r="QEL18" s="123"/>
      <c r="QEM18" s="123"/>
      <c r="QEN18" s="123"/>
      <c r="QEO18" s="123"/>
      <c r="QEP18" s="123"/>
      <c r="QEQ18" s="123"/>
      <c r="QER18" s="123"/>
      <c r="QES18" s="123"/>
      <c r="QET18" s="123"/>
      <c r="QEU18" s="123"/>
      <c r="QEV18" s="123"/>
      <c r="QEW18" s="123"/>
      <c r="QEX18" s="123"/>
      <c r="QEY18" s="123"/>
      <c r="QEZ18" s="123"/>
      <c r="QFA18" s="123"/>
      <c r="QFB18" s="123"/>
      <c r="QFC18" s="123"/>
      <c r="QFD18" s="123"/>
      <c r="QFE18" s="123"/>
      <c r="QFF18" s="123"/>
      <c r="QFG18" s="123"/>
      <c r="QFH18" s="123"/>
      <c r="QFI18" s="123"/>
      <c r="QFJ18" s="123"/>
      <c r="QFK18" s="123"/>
      <c r="QFL18" s="123"/>
      <c r="QFM18" s="123"/>
      <c r="QFN18" s="123"/>
      <c r="QFO18" s="123"/>
      <c r="QFP18" s="123"/>
      <c r="QFQ18" s="123"/>
      <c r="QFR18" s="123"/>
      <c r="QFS18" s="123"/>
      <c r="QFT18" s="123"/>
      <c r="QFU18" s="123"/>
      <c r="QFV18" s="123"/>
      <c r="QFW18" s="123"/>
      <c r="QFX18" s="123"/>
      <c r="QFY18" s="123"/>
      <c r="QFZ18" s="123"/>
      <c r="QGA18" s="123"/>
      <c r="QGB18" s="123"/>
      <c r="QGC18" s="123"/>
      <c r="QGD18" s="123"/>
      <c r="QGE18" s="123"/>
      <c r="QGF18" s="123"/>
      <c r="QGG18" s="123"/>
      <c r="QGH18" s="123"/>
      <c r="QGI18" s="123"/>
      <c r="QGJ18" s="123"/>
      <c r="QGK18" s="123"/>
      <c r="QGL18" s="123"/>
      <c r="QGM18" s="123"/>
      <c r="QGN18" s="123"/>
      <c r="QGO18" s="123"/>
      <c r="QGP18" s="123"/>
      <c r="QGQ18" s="123"/>
      <c r="QGR18" s="123"/>
      <c r="QGS18" s="123"/>
      <c r="QGT18" s="123"/>
      <c r="QGU18" s="123"/>
      <c r="QGV18" s="123"/>
      <c r="QGW18" s="123"/>
      <c r="QGX18" s="123"/>
      <c r="QGY18" s="123"/>
      <c r="QGZ18" s="123"/>
      <c r="QHA18" s="123"/>
      <c r="QHB18" s="123"/>
      <c r="QHC18" s="123"/>
      <c r="QHD18" s="123"/>
      <c r="QHE18" s="123"/>
      <c r="QHF18" s="123"/>
      <c r="QHG18" s="123"/>
      <c r="QHH18" s="123"/>
      <c r="QHI18" s="123"/>
      <c r="QHJ18" s="123"/>
      <c r="QHK18" s="123"/>
      <c r="QHL18" s="123"/>
      <c r="QHM18" s="123"/>
      <c r="QHN18" s="123"/>
      <c r="QHO18" s="123"/>
      <c r="QHP18" s="123"/>
      <c r="QHQ18" s="123"/>
      <c r="QHR18" s="123"/>
      <c r="QHS18" s="123"/>
      <c r="QHT18" s="123"/>
      <c r="QHU18" s="123"/>
      <c r="QHV18" s="123"/>
      <c r="QHW18" s="123"/>
      <c r="QHX18" s="123"/>
      <c r="QHY18" s="123"/>
      <c r="QHZ18" s="123"/>
      <c r="QIA18" s="123"/>
      <c r="QIB18" s="123"/>
      <c r="QIC18" s="123"/>
      <c r="QID18" s="123"/>
      <c r="QIE18" s="123"/>
      <c r="QIF18" s="123"/>
      <c r="QIG18" s="123"/>
      <c r="QIH18" s="123"/>
      <c r="QII18" s="123"/>
      <c r="QIJ18" s="123"/>
      <c r="QIK18" s="123"/>
      <c r="QIL18" s="123"/>
      <c r="QIM18" s="123"/>
      <c r="QIN18" s="123"/>
      <c r="QIO18" s="123"/>
      <c r="QIP18" s="123"/>
      <c r="QIQ18" s="123"/>
      <c r="QIR18" s="123"/>
      <c r="QIS18" s="123"/>
      <c r="QIT18" s="123"/>
      <c r="QIU18" s="123"/>
      <c r="QIV18" s="123"/>
      <c r="QIW18" s="123"/>
      <c r="QIX18" s="123"/>
      <c r="QIY18" s="123"/>
      <c r="QIZ18" s="123"/>
      <c r="QJA18" s="123"/>
      <c r="QJB18" s="123"/>
      <c r="QJC18" s="123"/>
      <c r="QJD18" s="123"/>
      <c r="QJE18" s="123"/>
      <c r="QJF18" s="123"/>
      <c r="QJG18" s="123"/>
      <c r="QJH18" s="123"/>
      <c r="QJI18" s="123"/>
      <c r="QJJ18" s="123"/>
      <c r="QJK18" s="123"/>
      <c r="QJL18" s="123"/>
      <c r="QJM18" s="123"/>
      <c r="QJN18" s="123"/>
      <c r="QJO18" s="123"/>
      <c r="QJP18" s="123"/>
      <c r="QJQ18" s="123"/>
      <c r="QJR18" s="123"/>
      <c r="QJS18" s="123"/>
      <c r="QJT18" s="123"/>
      <c r="QJU18" s="123"/>
      <c r="QJV18" s="123"/>
      <c r="QJW18" s="123"/>
      <c r="QJX18" s="123"/>
      <c r="QJY18" s="123"/>
      <c r="QJZ18" s="123"/>
      <c r="QKA18" s="123"/>
      <c r="QKB18" s="123"/>
      <c r="QKC18" s="123"/>
      <c r="QKD18" s="123"/>
      <c r="QKE18" s="123"/>
      <c r="QKF18" s="123"/>
      <c r="QKG18" s="123"/>
      <c r="QKH18" s="123"/>
      <c r="QKI18" s="123"/>
      <c r="QKJ18" s="123"/>
      <c r="QKK18" s="123"/>
      <c r="QKL18" s="123"/>
      <c r="QKM18" s="123"/>
      <c r="QKN18" s="123"/>
      <c r="QKO18" s="123"/>
      <c r="QKP18" s="123"/>
      <c r="QKQ18" s="123"/>
      <c r="QKR18" s="123"/>
      <c r="QKS18" s="123"/>
      <c r="QKT18" s="123"/>
      <c r="QKU18" s="123"/>
      <c r="QKV18" s="123"/>
      <c r="QKW18" s="123"/>
      <c r="QKX18" s="123"/>
      <c r="QKY18" s="123"/>
      <c r="QKZ18" s="123"/>
      <c r="QLA18" s="123"/>
      <c r="QLB18" s="123"/>
      <c r="QLC18" s="123"/>
      <c r="QLD18" s="123"/>
      <c r="QLE18" s="123"/>
      <c r="QLF18" s="123"/>
      <c r="QLG18" s="123"/>
      <c r="QLH18" s="123"/>
      <c r="QLI18" s="123"/>
      <c r="QLJ18" s="123"/>
      <c r="QLK18" s="123"/>
      <c r="QLL18" s="123"/>
      <c r="QLM18" s="123"/>
      <c r="QLN18" s="123"/>
      <c r="QLO18" s="123"/>
      <c r="QLP18" s="123"/>
      <c r="QLQ18" s="123"/>
      <c r="QLR18" s="123"/>
      <c r="QLS18" s="123"/>
      <c r="QLT18" s="123"/>
      <c r="QLU18" s="123"/>
      <c r="QLV18" s="123"/>
      <c r="QLW18" s="123"/>
      <c r="QLX18" s="123"/>
      <c r="QLY18" s="123"/>
      <c r="QLZ18" s="123"/>
      <c r="QMA18" s="123"/>
      <c r="QMB18" s="123"/>
      <c r="QMC18" s="123"/>
      <c r="QMD18" s="123"/>
      <c r="QME18" s="123"/>
      <c r="QMF18" s="123"/>
      <c r="QMG18" s="123"/>
      <c r="QMH18" s="123"/>
      <c r="QMI18" s="123"/>
      <c r="QMJ18" s="123"/>
      <c r="QMK18" s="123"/>
      <c r="QML18" s="123"/>
      <c r="QMM18" s="123"/>
      <c r="QMN18" s="123"/>
      <c r="QMO18" s="123"/>
      <c r="QMP18" s="123"/>
      <c r="QMQ18" s="123"/>
      <c r="QMR18" s="123"/>
      <c r="QMS18" s="123"/>
      <c r="QMT18" s="123"/>
      <c r="QMU18" s="123"/>
      <c r="QMV18" s="123"/>
      <c r="QMW18" s="123"/>
      <c r="QMX18" s="123"/>
      <c r="QMY18" s="123"/>
      <c r="QMZ18" s="123"/>
      <c r="QNA18" s="123"/>
      <c r="QNB18" s="123"/>
      <c r="QNC18" s="123"/>
      <c r="QND18" s="123"/>
      <c r="QNE18" s="123"/>
      <c r="QNF18" s="123"/>
      <c r="QNG18" s="123"/>
      <c r="QNH18" s="123"/>
      <c r="QNI18" s="123"/>
      <c r="QNJ18" s="123"/>
      <c r="QNK18" s="123"/>
      <c r="QNL18" s="123"/>
      <c r="QNM18" s="123"/>
      <c r="QNN18" s="123"/>
      <c r="QNO18" s="123"/>
      <c r="QNP18" s="123"/>
      <c r="QNQ18" s="123"/>
      <c r="QNR18" s="123"/>
      <c r="QNS18" s="123"/>
      <c r="QNT18" s="123"/>
      <c r="QNU18" s="123"/>
      <c r="QNV18" s="123"/>
      <c r="QNW18" s="123"/>
      <c r="QNX18" s="123"/>
      <c r="QNY18" s="123"/>
      <c r="QNZ18" s="123"/>
      <c r="QOA18" s="123"/>
      <c r="QOB18" s="123"/>
      <c r="QOC18" s="123"/>
      <c r="QOD18" s="123"/>
      <c r="QOE18" s="123"/>
      <c r="QOF18" s="123"/>
      <c r="QOG18" s="123"/>
      <c r="QOH18" s="123"/>
      <c r="QOI18" s="123"/>
      <c r="QOJ18" s="123"/>
      <c r="QOK18" s="123"/>
      <c r="QOL18" s="123"/>
      <c r="QOM18" s="123"/>
      <c r="QON18" s="123"/>
      <c r="QOO18" s="123"/>
      <c r="QOP18" s="123"/>
      <c r="QOQ18" s="123"/>
      <c r="QOR18" s="123"/>
      <c r="QOS18" s="123"/>
      <c r="QOT18" s="123"/>
      <c r="QOU18" s="123"/>
      <c r="QOV18" s="123"/>
      <c r="QOW18" s="123"/>
      <c r="QOX18" s="123"/>
      <c r="QOY18" s="123"/>
      <c r="QOZ18" s="123"/>
      <c r="QPA18" s="123"/>
      <c r="QPB18" s="123"/>
      <c r="QPC18" s="123"/>
      <c r="QPD18" s="123"/>
      <c r="QPE18" s="123"/>
      <c r="QPF18" s="123"/>
      <c r="QPG18" s="123"/>
      <c r="QPH18" s="123"/>
      <c r="QPI18" s="123"/>
      <c r="QPJ18" s="123"/>
      <c r="QPK18" s="123"/>
      <c r="QPL18" s="123"/>
      <c r="QPM18" s="123"/>
      <c r="QPN18" s="123"/>
      <c r="QPO18" s="123"/>
      <c r="QPP18" s="123"/>
      <c r="QPQ18" s="123"/>
      <c r="QPR18" s="123"/>
      <c r="QPS18" s="123"/>
      <c r="QPT18" s="123"/>
      <c r="QPU18" s="123"/>
      <c r="QPV18" s="123"/>
      <c r="QPW18" s="123"/>
      <c r="QPX18" s="123"/>
      <c r="QPY18" s="123"/>
      <c r="QPZ18" s="123"/>
      <c r="QQA18" s="123"/>
      <c r="QQB18" s="123"/>
      <c r="QQC18" s="123"/>
      <c r="QQD18" s="123"/>
      <c r="QQE18" s="123"/>
      <c r="QQF18" s="123"/>
      <c r="QQG18" s="123"/>
      <c r="QQH18" s="123"/>
      <c r="QQI18" s="123"/>
      <c r="QQJ18" s="123"/>
      <c r="QQK18" s="123"/>
      <c r="QQL18" s="123"/>
      <c r="QQM18" s="123"/>
      <c r="QQN18" s="123"/>
      <c r="QQO18" s="123"/>
      <c r="QQP18" s="123"/>
      <c r="QQQ18" s="123"/>
      <c r="QQR18" s="123"/>
      <c r="QQS18" s="123"/>
      <c r="QQT18" s="123"/>
      <c r="QQU18" s="123"/>
      <c r="QQV18" s="123"/>
      <c r="QQW18" s="123"/>
      <c r="QQX18" s="123"/>
      <c r="QQY18" s="123"/>
      <c r="QQZ18" s="123"/>
      <c r="QRA18" s="123"/>
      <c r="QRB18" s="123"/>
      <c r="QRC18" s="123"/>
      <c r="QRD18" s="123"/>
      <c r="QRE18" s="123"/>
      <c r="QRF18" s="123"/>
      <c r="QRG18" s="123"/>
      <c r="QRH18" s="123"/>
      <c r="QRI18" s="123"/>
      <c r="QRJ18" s="123"/>
      <c r="QRK18" s="123"/>
      <c r="QRL18" s="123"/>
      <c r="QRM18" s="123"/>
      <c r="QRN18" s="123"/>
      <c r="QRO18" s="123"/>
      <c r="QRP18" s="123"/>
      <c r="QRQ18" s="123"/>
      <c r="QRR18" s="123"/>
      <c r="QRS18" s="123"/>
      <c r="QRT18" s="123"/>
      <c r="QRU18" s="123"/>
      <c r="QRV18" s="123"/>
      <c r="QRW18" s="123"/>
      <c r="QRX18" s="123"/>
      <c r="QRY18" s="123"/>
      <c r="QRZ18" s="123"/>
      <c r="QSA18" s="123"/>
      <c r="QSB18" s="123"/>
      <c r="QSC18" s="123"/>
      <c r="QSD18" s="123"/>
      <c r="QSE18" s="123"/>
      <c r="QSF18" s="123"/>
      <c r="QSG18" s="123"/>
      <c r="QSH18" s="123"/>
      <c r="QSI18" s="123"/>
      <c r="QSJ18" s="123"/>
      <c r="QSK18" s="123"/>
      <c r="QSL18" s="123"/>
      <c r="QSM18" s="123"/>
      <c r="QSN18" s="123"/>
      <c r="QSO18" s="123"/>
      <c r="QSP18" s="123"/>
      <c r="QSQ18" s="123"/>
      <c r="QSR18" s="123"/>
      <c r="QSS18" s="123"/>
      <c r="QST18" s="123"/>
      <c r="QSU18" s="123"/>
      <c r="QSV18" s="123"/>
      <c r="QSW18" s="123"/>
      <c r="QSX18" s="123"/>
      <c r="QSY18" s="123"/>
      <c r="QSZ18" s="123"/>
      <c r="QTA18" s="123"/>
      <c r="QTB18" s="123"/>
      <c r="QTC18" s="123"/>
      <c r="QTD18" s="123"/>
      <c r="QTE18" s="123"/>
      <c r="QTF18" s="123"/>
      <c r="QTG18" s="123"/>
      <c r="QTH18" s="123"/>
      <c r="QTI18" s="123"/>
      <c r="QTJ18" s="123"/>
      <c r="QTK18" s="123"/>
      <c r="QTL18" s="123"/>
      <c r="QTM18" s="123"/>
      <c r="QTN18" s="123"/>
      <c r="QTO18" s="123"/>
      <c r="QTP18" s="123"/>
      <c r="QTQ18" s="123"/>
      <c r="QTR18" s="123"/>
      <c r="QTS18" s="123"/>
      <c r="QTT18" s="123"/>
      <c r="QTU18" s="123"/>
      <c r="QTV18" s="123"/>
      <c r="QTW18" s="123"/>
      <c r="QTX18" s="123"/>
      <c r="QTY18" s="123"/>
      <c r="QTZ18" s="123"/>
      <c r="QUA18" s="123"/>
      <c r="QUB18" s="123"/>
      <c r="QUC18" s="123"/>
      <c r="QUD18" s="123"/>
      <c r="QUE18" s="123"/>
      <c r="QUF18" s="123"/>
      <c r="QUG18" s="123"/>
      <c r="QUH18" s="123"/>
      <c r="QUI18" s="123"/>
      <c r="QUJ18" s="123"/>
      <c r="QUK18" s="123"/>
      <c r="QUL18" s="123"/>
      <c r="QUM18" s="123"/>
      <c r="QUN18" s="123"/>
      <c r="QUO18" s="123"/>
      <c r="QUP18" s="123"/>
      <c r="QUQ18" s="123"/>
      <c r="QUR18" s="123"/>
      <c r="QUS18" s="123"/>
      <c r="QUT18" s="123"/>
      <c r="QUU18" s="123"/>
      <c r="QUV18" s="123"/>
      <c r="QUW18" s="123"/>
      <c r="QUX18" s="123"/>
      <c r="QUY18" s="123"/>
      <c r="QUZ18" s="123"/>
      <c r="QVA18" s="123"/>
      <c r="QVB18" s="123"/>
      <c r="QVC18" s="123"/>
      <c r="QVD18" s="123"/>
      <c r="QVE18" s="123"/>
      <c r="QVF18" s="123"/>
      <c r="QVG18" s="123"/>
      <c r="QVH18" s="123"/>
      <c r="QVI18" s="123"/>
      <c r="QVJ18" s="123"/>
      <c r="QVK18" s="123"/>
      <c r="QVL18" s="123"/>
      <c r="QVM18" s="123"/>
      <c r="QVN18" s="123"/>
      <c r="QVO18" s="123"/>
      <c r="QVP18" s="123"/>
      <c r="QVQ18" s="123"/>
      <c r="QVR18" s="123"/>
      <c r="QVS18" s="123"/>
      <c r="QVT18" s="123"/>
      <c r="QVU18" s="123"/>
      <c r="QVV18" s="123"/>
      <c r="QVW18" s="123"/>
      <c r="QVX18" s="123"/>
      <c r="QVY18" s="123"/>
      <c r="QVZ18" s="123"/>
      <c r="QWA18" s="123"/>
      <c r="QWB18" s="123"/>
      <c r="QWC18" s="123"/>
      <c r="QWD18" s="123"/>
      <c r="QWE18" s="123"/>
      <c r="QWF18" s="123"/>
      <c r="QWG18" s="123"/>
      <c r="QWH18" s="123"/>
      <c r="QWI18" s="123"/>
      <c r="QWJ18" s="123"/>
      <c r="QWK18" s="123"/>
      <c r="QWL18" s="123"/>
      <c r="QWM18" s="123"/>
      <c r="QWN18" s="123"/>
      <c r="QWO18" s="123"/>
      <c r="QWP18" s="123"/>
      <c r="QWQ18" s="123"/>
      <c r="QWR18" s="123"/>
      <c r="QWS18" s="123"/>
      <c r="QWT18" s="123"/>
      <c r="QWU18" s="123"/>
      <c r="QWV18" s="123"/>
      <c r="QWW18" s="123"/>
      <c r="QWX18" s="123"/>
      <c r="QWY18" s="123"/>
      <c r="QWZ18" s="123"/>
      <c r="QXA18" s="123"/>
      <c r="QXB18" s="123"/>
      <c r="QXC18" s="123"/>
      <c r="QXD18" s="123"/>
      <c r="QXE18" s="123"/>
      <c r="QXF18" s="123"/>
      <c r="QXG18" s="123"/>
      <c r="QXH18" s="123"/>
      <c r="QXI18" s="123"/>
      <c r="QXJ18" s="123"/>
      <c r="QXK18" s="123"/>
      <c r="QXL18" s="123"/>
      <c r="QXM18" s="123"/>
      <c r="QXN18" s="123"/>
      <c r="QXO18" s="123"/>
      <c r="QXP18" s="123"/>
      <c r="QXQ18" s="123"/>
      <c r="QXR18" s="123"/>
      <c r="QXS18" s="123"/>
      <c r="QXT18" s="123"/>
      <c r="QXU18" s="123"/>
      <c r="QXV18" s="123"/>
      <c r="QXW18" s="123"/>
      <c r="QXX18" s="123"/>
      <c r="QXY18" s="123"/>
      <c r="QXZ18" s="123"/>
      <c r="QYA18" s="123"/>
      <c r="QYB18" s="123"/>
      <c r="QYC18" s="123"/>
      <c r="QYD18" s="123"/>
      <c r="QYE18" s="123"/>
      <c r="QYF18" s="123"/>
      <c r="QYG18" s="123"/>
      <c r="QYH18" s="123"/>
      <c r="QYI18" s="123"/>
      <c r="QYJ18" s="123"/>
      <c r="QYK18" s="123"/>
      <c r="QYL18" s="123"/>
      <c r="QYM18" s="123"/>
      <c r="QYN18" s="123"/>
      <c r="QYO18" s="123"/>
      <c r="QYP18" s="123"/>
      <c r="QYQ18" s="123"/>
      <c r="QYR18" s="123"/>
      <c r="QYS18" s="123"/>
      <c r="QYT18" s="123"/>
      <c r="QYU18" s="123"/>
      <c r="QYV18" s="123"/>
      <c r="QYW18" s="123"/>
      <c r="QYX18" s="123"/>
      <c r="QYY18" s="123"/>
      <c r="QYZ18" s="123"/>
      <c r="QZA18" s="123"/>
      <c r="QZB18" s="123"/>
      <c r="QZC18" s="123"/>
      <c r="QZD18" s="123"/>
      <c r="QZE18" s="123"/>
      <c r="QZF18" s="123"/>
      <c r="QZG18" s="123"/>
      <c r="QZH18" s="123"/>
      <c r="QZI18" s="123"/>
      <c r="QZJ18" s="123"/>
      <c r="QZK18" s="123"/>
      <c r="QZL18" s="123"/>
      <c r="QZM18" s="123"/>
      <c r="QZN18" s="123"/>
      <c r="QZO18" s="123"/>
      <c r="QZP18" s="123"/>
      <c r="QZQ18" s="123"/>
      <c r="QZR18" s="123"/>
      <c r="QZS18" s="123"/>
      <c r="QZT18" s="123"/>
      <c r="QZU18" s="123"/>
      <c r="QZV18" s="123"/>
      <c r="QZW18" s="123"/>
      <c r="QZX18" s="123"/>
      <c r="QZY18" s="123"/>
      <c r="QZZ18" s="123"/>
      <c r="RAA18" s="123"/>
      <c r="RAB18" s="123"/>
      <c r="RAC18" s="123"/>
      <c r="RAD18" s="123"/>
      <c r="RAE18" s="123"/>
      <c r="RAF18" s="123"/>
      <c r="RAG18" s="123"/>
      <c r="RAH18" s="123"/>
      <c r="RAI18" s="123"/>
      <c r="RAJ18" s="123"/>
      <c r="RAK18" s="123"/>
      <c r="RAL18" s="123"/>
      <c r="RAM18" s="123"/>
      <c r="RAN18" s="123"/>
      <c r="RAO18" s="123"/>
      <c r="RAP18" s="123"/>
      <c r="RAQ18" s="123"/>
      <c r="RAR18" s="123"/>
      <c r="RAS18" s="123"/>
      <c r="RAT18" s="123"/>
      <c r="RAU18" s="123"/>
      <c r="RAV18" s="123"/>
      <c r="RAW18" s="123"/>
      <c r="RAX18" s="123"/>
      <c r="RAY18" s="123"/>
      <c r="RAZ18" s="123"/>
      <c r="RBA18" s="123"/>
      <c r="RBB18" s="123"/>
      <c r="RBC18" s="123"/>
      <c r="RBD18" s="123"/>
      <c r="RBE18" s="123"/>
      <c r="RBF18" s="123"/>
      <c r="RBG18" s="123"/>
      <c r="RBH18" s="123"/>
      <c r="RBI18" s="123"/>
      <c r="RBJ18" s="123"/>
      <c r="RBK18" s="123"/>
      <c r="RBL18" s="123"/>
      <c r="RBM18" s="123"/>
      <c r="RBN18" s="123"/>
      <c r="RBO18" s="123"/>
      <c r="RBP18" s="123"/>
      <c r="RBQ18" s="123"/>
      <c r="RBR18" s="123"/>
      <c r="RBS18" s="123"/>
      <c r="RBT18" s="123"/>
      <c r="RBU18" s="123"/>
      <c r="RBV18" s="123"/>
      <c r="RBW18" s="123"/>
      <c r="RBX18" s="123"/>
      <c r="RBY18" s="123"/>
      <c r="RBZ18" s="123"/>
      <c r="RCA18" s="123"/>
      <c r="RCB18" s="123"/>
      <c r="RCC18" s="123"/>
      <c r="RCD18" s="123"/>
      <c r="RCE18" s="123"/>
      <c r="RCF18" s="123"/>
      <c r="RCG18" s="123"/>
      <c r="RCH18" s="123"/>
      <c r="RCI18" s="123"/>
      <c r="RCJ18" s="123"/>
      <c r="RCK18" s="123"/>
      <c r="RCL18" s="123"/>
      <c r="RCM18" s="123"/>
      <c r="RCN18" s="123"/>
      <c r="RCO18" s="123"/>
      <c r="RCP18" s="123"/>
      <c r="RCQ18" s="123"/>
      <c r="RCR18" s="123"/>
      <c r="RCS18" s="123"/>
      <c r="RCT18" s="123"/>
      <c r="RCU18" s="123"/>
      <c r="RCV18" s="123"/>
      <c r="RCW18" s="123"/>
      <c r="RCX18" s="123"/>
      <c r="RCY18" s="123"/>
      <c r="RCZ18" s="123"/>
      <c r="RDA18" s="123"/>
      <c r="RDB18" s="123"/>
      <c r="RDC18" s="123"/>
      <c r="RDD18" s="123"/>
      <c r="RDE18" s="123"/>
      <c r="RDF18" s="123"/>
      <c r="RDG18" s="123"/>
      <c r="RDH18" s="123"/>
      <c r="RDI18" s="123"/>
      <c r="RDJ18" s="123"/>
      <c r="RDK18" s="123"/>
      <c r="RDL18" s="123"/>
      <c r="RDM18" s="123"/>
      <c r="RDN18" s="123"/>
      <c r="RDO18" s="123"/>
      <c r="RDP18" s="123"/>
      <c r="RDQ18" s="123"/>
      <c r="RDR18" s="123"/>
      <c r="RDS18" s="123"/>
      <c r="RDT18" s="123"/>
      <c r="RDU18" s="123"/>
      <c r="RDV18" s="123"/>
      <c r="RDW18" s="123"/>
      <c r="RDX18" s="123"/>
      <c r="RDY18" s="123"/>
      <c r="RDZ18" s="123"/>
      <c r="REA18" s="123"/>
      <c r="REB18" s="123"/>
      <c r="REC18" s="123"/>
      <c r="RED18" s="123"/>
      <c r="REE18" s="123"/>
      <c r="REF18" s="123"/>
      <c r="REG18" s="123"/>
      <c r="REH18" s="123"/>
      <c r="REI18" s="123"/>
      <c r="REJ18" s="123"/>
      <c r="REK18" s="123"/>
      <c r="REL18" s="123"/>
      <c r="REM18" s="123"/>
      <c r="REN18" s="123"/>
      <c r="REO18" s="123"/>
      <c r="REP18" s="123"/>
      <c r="REQ18" s="123"/>
      <c r="RER18" s="123"/>
      <c r="RES18" s="123"/>
      <c r="RET18" s="123"/>
      <c r="REU18" s="123"/>
      <c r="REV18" s="123"/>
      <c r="REW18" s="123"/>
      <c r="REX18" s="123"/>
      <c r="REY18" s="123"/>
      <c r="REZ18" s="123"/>
      <c r="RFA18" s="123"/>
      <c r="RFB18" s="123"/>
      <c r="RFC18" s="123"/>
      <c r="RFD18" s="123"/>
      <c r="RFE18" s="123"/>
      <c r="RFF18" s="123"/>
      <c r="RFG18" s="123"/>
      <c r="RFH18" s="123"/>
      <c r="RFI18" s="123"/>
      <c r="RFJ18" s="123"/>
      <c r="RFK18" s="123"/>
      <c r="RFL18" s="123"/>
      <c r="RFM18" s="123"/>
      <c r="RFN18" s="123"/>
      <c r="RFO18" s="123"/>
      <c r="RFP18" s="123"/>
      <c r="RFQ18" s="123"/>
      <c r="RFR18" s="123"/>
      <c r="RFS18" s="123"/>
      <c r="RFT18" s="123"/>
      <c r="RFU18" s="123"/>
      <c r="RFV18" s="123"/>
      <c r="RFW18" s="123"/>
      <c r="RFX18" s="123"/>
      <c r="RFY18" s="123"/>
      <c r="RFZ18" s="123"/>
      <c r="RGA18" s="123"/>
      <c r="RGB18" s="123"/>
      <c r="RGC18" s="123"/>
      <c r="RGD18" s="123"/>
      <c r="RGE18" s="123"/>
      <c r="RGF18" s="123"/>
      <c r="RGG18" s="123"/>
      <c r="RGH18" s="123"/>
      <c r="RGI18" s="123"/>
      <c r="RGJ18" s="123"/>
      <c r="RGK18" s="123"/>
      <c r="RGL18" s="123"/>
      <c r="RGM18" s="123"/>
      <c r="RGN18" s="123"/>
      <c r="RGO18" s="123"/>
      <c r="RGP18" s="123"/>
      <c r="RGQ18" s="123"/>
      <c r="RGR18" s="123"/>
      <c r="RGS18" s="123"/>
      <c r="RGT18" s="123"/>
      <c r="RGU18" s="123"/>
      <c r="RGV18" s="123"/>
      <c r="RGW18" s="123"/>
      <c r="RGX18" s="123"/>
      <c r="RGY18" s="123"/>
      <c r="RGZ18" s="123"/>
      <c r="RHA18" s="123"/>
      <c r="RHB18" s="123"/>
      <c r="RHC18" s="123"/>
      <c r="RHD18" s="123"/>
      <c r="RHE18" s="123"/>
      <c r="RHF18" s="123"/>
      <c r="RHG18" s="123"/>
      <c r="RHH18" s="123"/>
      <c r="RHI18" s="123"/>
      <c r="RHJ18" s="123"/>
      <c r="RHK18" s="123"/>
      <c r="RHL18" s="123"/>
      <c r="RHM18" s="123"/>
      <c r="RHN18" s="123"/>
      <c r="RHO18" s="123"/>
      <c r="RHP18" s="123"/>
      <c r="RHQ18" s="123"/>
      <c r="RHR18" s="123"/>
      <c r="RHS18" s="123"/>
      <c r="RHT18" s="123"/>
      <c r="RHU18" s="123"/>
      <c r="RHV18" s="123"/>
      <c r="RHW18" s="123"/>
      <c r="RHX18" s="123"/>
      <c r="RHY18" s="123"/>
      <c r="RHZ18" s="123"/>
      <c r="RIA18" s="123"/>
      <c r="RIB18" s="123"/>
      <c r="RIC18" s="123"/>
      <c r="RID18" s="123"/>
      <c r="RIE18" s="123"/>
      <c r="RIF18" s="123"/>
      <c r="RIG18" s="123"/>
      <c r="RIH18" s="123"/>
      <c r="RII18" s="123"/>
      <c r="RIJ18" s="123"/>
      <c r="RIK18" s="123"/>
      <c r="RIL18" s="123"/>
      <c r="RIM18" s="123"/>
      <c r="RIN18" s="123"/>
      <c r="RIO18" s="123"/>
      <c r="RIP18" s="123"/>
      <c r="RIQ18" s="123"/>
      <c r="RIR18" s="123"/>
      <c r="RIS18" s="123"/>
      <c r="RIT18" s="123"/>
      <c r="RIU18" s="123"/>
      <c r="RIV18" s="123"/>
      <c r="RIW18" s="123"/>
      <c r="RIX18" s="123"/>
      <c r="RIY18" s="123"/>
      <c r="RIZ18" s="123"/>
      <c r="RJA18" s="123"/>
      <c r="RJB18" s="123"/>
      <c r="RJC18" s="123"/>
      <c r="RJD18" s="123"/>
      <c r="RJE18" s="123"/>
      <c r="RJF18" s="123"/>
      <c r="RJG18" s="123"/>
      <c r="RJH18" s="123"/>
      <c r="RJI18" s="123"/>
      <c r="RJJ18" s="123"/>
      <c r="RJK18" s="123"/>
      <c r="RJL18" s="123"/>
      <c r="RJM18" s="123"/>
      <c r="RJN18" s="123"/>
      <c r="RJO18" s="123"/>
      <c r="RJP18" s="123"/>
      <c r="RJQ18" s="123"/>
      <c r="RJR18" s="123"/>
      <c r="RJS18" s="123"/>
      <c r="RJT18" s="123"/>
      <c r="RJU18" s="123"/>
      <c r="RJV18" s="123"/>
      <c r="RJW18" s="123"/>
      <c r="RJX18" s="123"/>
      <c r="RJY18" s="123"/>
      <c r="RJZ18" s="123"/>
      <c r="RKA18" s="123"/>
      <c r="RKB18" s="123"/>
      <c r="RKC18" s="123"/>
      <c r="RKD18" s="123"/>
      <c r="RKE18" s="123"/>
      <c r="RKF18" s="123"/>
      <c r="RKG18" s="123"/>
      <c r="RKH18" s="123"/>
      <c r="RKI18" s="123"/>
      <c r="RKJ18" s="123"/>
      <c r="RKK18" s="123"/>
      <c r="RKL18" s="123"/>
      <c r="RKM18" s="123"/>
      <c r="RKN18" s="123"/>
      <c r="RKO18" s="123"/>
      <c r="RKP18" s="123"/>
      <c r="RKQ18" s="123"/>
      <c r="RKR18" s="123"/>
      <c r="RKS18" s="123"/>
      <c r="RKT18" s="123"/>
      <c r="RKU18" s="123"/>
      <c r="RKV18" s="123"/>
      <c r="RKW18" s="123"/>
      <c r="RKX18" s="123"/>
      <c r="RKY18" s="123"/>
      <c r="RKZ18" s="123"/>
      <c r="RLA18" s="123"/>
      <c r="RLB18" s="123"/>
      <c r="RLC18" s="123"/>
      <c r="RLD18" s="123"/>
      <c r="RLE18" s="123"/>
      <c r="RLF18" s="123"/>
      <c r="RLG18" s="123"/>
      <c r="RLH18" s="123"/>
      <c r="RLI18" s="123"/>
      <c r="RLJ18" s="123"/>
      <c r="RLK18" s="123"/>
      <c r="RLL18" s="123"/>
      <c r="RLM18" s="123"/>
      <c r="RLN18" s="123"/>
      <c r="RLO18" s="123"/>
      <c r="RLP18" s="123"/>
      <c r="RLQ18" s="123"/>
      <c r="RLR18" s="123"/>
      <c r="RLS18" s="123"/>
      <c r="RLT18" s="123"/>
      <c r="RLU18" s="123"/>
      <c r="RLV18" s="123"/>
      <c r="RLW18" s="123"/>
      <c r="RLX18" s="123"/>
      <c r="RLY18" s="123"/>
      <c r="RLZ18" s="123"/>
      <c r="RMA18" s="123"/>
      <c r="RMB18" s="123"/>
      <c r="RMC18" s="123"/>
      <c r="RMD18" s="123"/>
      <c r="RME18" s="123"/>
      <c r="RMF18" s="123"/>
      <c r="RMG18" s="123"/>
      <c r="RMH18" s="123"/>
      <c r="RMI18" s="123"/>
      <c r="RMJ18" s="123"/>
      <c r="RMK18" s="123"/>
      <c r="RML18" s="123"/>
      <c r="RMM18" s="123"/>
      <c r="RMN18" s="123"/>
      <c r="RMO18" s="123"/>
      <c r="RMP18" s="123"/>
      <c r="RMQ18" s="123"/>
      <c r="RMR18" s="123"/>
      <c r="RMS18" s="123"/>
      <c r="RMT18" s="123"/>
      <c r="RMU18" s="123"/>
      <c r="RMV18" s="123"/>
      <c r="RMW18" s="123"/>
      <c r="RMX18" s="123"/>
      <c r="RMY18" s="123"/>
      <c r="RMZ18" s="123"/>
      <c r="RNA18" s="123"/>
      <c r="RNB18" s="123"/>
      <c r="RNC18" s="123"/>
      <c r="RND18" s="123"/>
      <c r="RNE18" s="123"/>
      <c r="RNF18" s="123"/>
      <c r="RNG18" s="123"/>
      <c r="RNH18" s="123"/>
      <c r="RNI18" s="123"/>
      <c r="RNJ18" s="123"/>
      <c r="RNK18" s="123"/>
      <c r="RNL18" s="123"/>
      <c r="RNM18" s="123"/>
      <c r="RNN18" s="123"/>
      <c r="RNO18" s="123"/>
      <c r="RNP18" s="123"/>
      <c r="RNQ18" s="123"/>
      <c r="RNR18" s="123"/>
      <c r="RNS18" s="123"/>
      <c r="RNT18" s="123"/>
      <c r="RNU18" s="123"/>
      <c r="RNV18" s="123"/>
      <c r="RNW18" s="123"/>
      <c r="RNX18" s="123"/>
      <c r="RNY18" s="123"/>
      <c r="RNZ18" s="123"/>
      <c r="ROA18" s="123"/>
      <c r="ROB18" s="123"/>
      <c r="ROC18" s="123"/>
      <c r="ROD18" s="123"/>
      <c r="ROE18" s="123"/>
      <c r="ROF18" s="123"/>
      <c r="ROG18" s="123"/>
      <c r="ROH18" s="123"/>
      <c r="ROI18" s="123"/>
      <c r="ROJ18" s="123"/>
      <c r="ROK18" s="123"/>
      <c r="ROL18" s="123"/>
      <c r="ROM18" s="123"/>
      <c r="RON18" s="123"/>
      <c r="ROO18" s="123"/>
      <c r="ROP18" s="123"/>
      <c r="ROQ18" s="123"/>
      <c r="ROR18" s="123"/>
      <c r="ROS18" s="123"/>
      <c r="ROT18" s="123"/>
      <c r="ROU18" s="123"/>
      <c r="ROV18" s="123"/>
      <c r="ROW18" s="123"/>
      <c r="ROX18" s="123"/>
      <c r="ROY18" s="123"/>
      <c r="ROZ18" s="123"/>
      <c r="RPA18" s="123"/>
      <c r="RPB18" s="123"/>
      <c r="RPC18" s="123"/>
      <c r="RPD18" s="123"/>
      <c r="RPE18" s="123"/>
      <c r="RPF18" s="123"/>
      <c r="RPG18" s="123"/>
      <c r="RPH18" s="123"/>
      <c r="RPI18" s="123"/>
      <c r="RPJ18" s="123"/>
      <c r="RPK18" s="123"/>
      <c r="RPL18" s="123"/>
      <c r="RPM18" s="123"/>
      <c r="RPN18" s="123"/>
      <c r="RPO18" s="123"/>
      <c r="RPP18" s="123"/>
      <c r="RPQ18" s="123"/>
      <c r="RPR18" s="123"/>
      <c r="RPS18" s="123"/>
      <c r="RPT18" s="123"/>
      <c r="RPU18" s="123"/>
      <c r="RPV18" s="123"/>
      <c r="RPW18" s="123"/>
      <c r="RPX18" s="123"/>
      <c r="RPY18" s="123"/>
      <c r="RPZ18" s="123"/>
      <c r="RQA18" s="123"/>
      <c r="RQB18" s="123"/>
      <c r="RQC18" s="123"/>
      <c r="RQD18" s="123"/>
      <c r="RQE18" s="123"/>
      <c r="RQF18" s="123"/>
      <c r="RQG18" s="123"/>
      <c r="RQH18" s="123"/>
      <c r="RQI18" s="123"/>
      <c r="RQJ18" s="123"/>
      <c r="RQK18" s="123"/>
      <c r="RQL18" s="123"/>
      <c r="RQM18" s="123"/>
      <c r="RQN18" s="123"/>
      <c r="RQO18" s="123"/>
      <c r="RQP18" s="123"/>
      <c r="RQQ18" s="123"/>
      <c r="RQR18" s="123"/>
      <c r="RQS18" s="123"/>
      <c r="RQT18" s="123"/>
      <c r="RQU18" s="123"/>
      <c r="RQV18" s="123"/>
      <c r="RQW18" s="123"/>
      <c r="RQX18" s="123"/>
      <c r="RQY18" s="123"/>
      <c r="RQZ18" s="123"/>
      <c r="RRA18" s="123"/>
      <c r="RRB18" s="123"/>
      <c r="RRC18" s="123"/>
      <c r="RRD18" s="123"/>
      <c r="RRE18" s="123"/>
      <c r="RRF18" s="123"/>
      <c r="RRG18" s="123"/>
      <c r="RRH18" s="123"/>
      <c r="RRI18" s="123"/>
      <c r="RRJ18" s="123"/>
      <c r="RRK18" s="123"/>
      <c r="RRL18" s="123"/>
      <c r="RRM18" s="123"/>
      <c r="RRN18" s="123"/>
      <c r="RRO18" s="123"/>
      <c r="RRP18" s="123"/>
      <c r="RRQ18" s="123"/>
      <c r="RRR18" s="123"/>
      <c r="RRS18" s="123"/>
      <c r="RRT18" s="123"/>
      <c r="RRU18" s="123"/>
      <c r="RRV18" s="123"/>
      <c r="RRW18" s="123"/>
      <c r="RRX18" s="123"/>
      <c r="RRY18" s="123"/>
      <c r="RRZ18" s="123"/>
      <c r="RSA18" s="123"/>
      <c r="RSB18" s="123"/>
      <c r="RSC18" s="123"/>
      <c r="RSD18" s="123"/>
      <c r="RSE18" s="123"/>
      <c r="RSF18" s="123"/>
      <c r="RSG18" s="123"/>
      <c r="RSH18" s="123"/>
      <c r="RSI18" s="123"/>
      <c r="RSJ18" s="123"/>
      <c r="RSK18" s="123"/>
      <c r="RSL18" s="123"/>
      <c r="RSM18" s="123"/>
      <c r="RSN18" s="123"/>
      <c r="RSO18" s="123"/>
      <c r="RSP18" s="123"/>
      <c r="RSQ18" s="123"/>
      <c r="RSR18" s="123"/>
      <c r="RSS18" s="123"/>
      <c r="RST18" s="123"/>
      <c r="RSU18" s="123"/>
      <c r="RSV18" s="123"/>
      <c r="RSW18" s="123"/>
      <c r="RSX18" s="123"/>
      <c r="RSY18" s="123"/>
      <c r="RSZ18" s="123"/>
      <c r="RTA18" s="123"/>
      <c r="RTB18" s="123"/>
      <c r="RTC18" s="123"/>
      <c r="RTD18" s="123"/>
      <c r="RTE18" s="123"/>
      <c r="RTF18" s="123"/>
      <c r="RTG18" s="123"/>
      <c r="RTH18" s="123"/>
      <c r="RTI18" s="123"/>
      <c r="RTJ18" s="123"/>
      <c r="RTK18" s="123"/>
      <c r="RTL18" s="123"/>
      <c r="RTM18" s="123"/>
      <c r="RTN18" s="123"/>
      <c r="RTO18" s="123"/>
      <c r="RTP18" s="123"/>
      <c r="RTQ18" s="123"/>
      <c r="RTR18" s="123"/>
      <c r="RTS18" s="123"/>
      <c r="RTT18" s="123"/>
      <c r="RTU18" s="123"/>
      <c r="RTV18" s="123"/>
      <c r="RTW18" s="123"/>
      <c r="RTX18" s="123"/>
      <c r="RTY18" s="123"/>
      <c r="RTZ18" s="123"/>
      <c r="RUA18" s="123"/>
      <c r="RUB18" s="123"/>
      <c r="RUC18" s="123"/>
      <c r="RUD18" s="123"/>
      <c r="RUE18" s="123"/>
      <c r="RUF18" s="123"/>
      <c r="RUG18" s="123"/>
      <c r="RUH18" s="123"/>
      <c r="RUI18" s="123"/>
      <c r="RUJ18" s="123"/>
      <c r="RUK18" s="123"/>
      <c r="RUL18" s="123"/>
      <c r="RUM18" s="123"/>
      <c r="RUN18" s="123"/>
      <c r="RUO18" s="123"/>
      <c r="RUP18" s="123"/>
      <c r="RUQ18" s="123"/>
      <c r="RUR18" s="123"/>
      <c r="RUS18" s="123"/>
      <c r="RUT18" s="123"/>
      <c r="RUU18" s="123"/>
      <c r="RUV18" s="123"/>
      <c r="RUW18" s="123"/>
      <c r="RUX18" s="123"/>
      <c r="RUY18" s="123"/>
      <c r="RUZ18" s="123"/>
      <c r="RVA18" s="123"/>
      <c r="RVB18" s="123"/>
      <c r="RVC18" s="123"/>
      <c r="RVD18" s="123"/>
      <c r="RVE18" s="123"/>
      <c r="RVF18" s="123"/>
      <c r="RVG18" s="123"/>
      <c r="RVH18" s="123"/>
      <c r="RVI18" s="123"/>
      <c r="RVJ18" s="123"/>
      <c r="RVK18" s="123"/>
      <c r="RVL18" s="123"/>
      <c r="RVM18" s="123"/>
      <c r="RVN18" s="123"/>
      <c r="RVO18" s="123"/>
      <c r="RVP18" s="123"/>
      <c r="RVQ18" s="123"/>
      <c r="RVR18" s="123"/>
      <c r="RVS18" s="123"/>
      <c r="RVT18" s="123"/>
      <c r="RVU18" s="123"/>
      <c r="RVV18" s="123"/>
      <c r="RVW18" s="123"/>
      <c r="RVX18" s="123"/>
      <c r="RVY18" s="123"/>
      <c r="RVZ18" s="123"/>
      <c r="RWA18" s="123"/>
      <c r="RWB18" s="123"/>
      <c r="RWC18" s="123"/>
      <c r="RWD18" s="123"/>
      <c r="RWE18" s="123"/>
      <c r="RWF18" s="123"/>
      <c r="RWG18" s="123"/>
      <c r="RWH18" s="123"/>
      <c r="RWI18" s="123"/>
      <c r="RWJ18" s="123"/>
      <c r="RWK18" s="123"/>
      <c r="RWL18" s="123"/>
      <c r="RWM18" s="123"/>
      <c r="RWN18" s="123"/>
      <c r="RWO18" s="123"/>
      <c r="RWP18" s="123"/>
      <c r="RWQ18" s="123"/>
      <c r="RWR18" s="123"/>
      <c r="RWS18" s="123"/>
      <c r="RWT18" s="123"/>
      <c r="RWU18" s="123"/>
      <c r="RWV18" s="123"/>
      <c r="RWW18" s="123"/>
      <c r="RWX18" s="123"/>
      <c r="RWY18" s="123"/>
      <c r="RWZ18" s="123"/>
      <c r="RXA18" s="123"/>
      <c r="RXB18" s="123"/>
      <c r="RXC18" s="123"/>
      <c r="RXD18" s="123"/>
      <c r="RXE18" s="123"/>
      <c r="RXF18" s="123"/>
      <c r="RXG18" s="123"/>
      <c r="RXH18" s="123"/>
      <c r="RXI18" s="123"/>
      <c r="RXJ18" s="123"/>
      <c r="RXK18" s="123"/>
      <c r="RXL18" s="123"/>
      <c r="RXM18" s="123"/>
      <c r="RXN18" s="123"/>
      <c r="RXO18" s="123"/>
      <c r="RXP18" s="123"/>
      <c r="RXQ18" s="123"/>
      <c r="RXR18" s="123"/>
      <c r="RXS18" s="123"/>
      <c r="RXT18" s="123"/>
      <c r="RXU18" s="123"/>
      <c r="RXV18" s="123"/>
      <c r="RXW18" s="123"/>
      <c r="RXX18" s="123"/>
      <c r="RXY18" s="123"/>
      <c r="RXZ18" s="123"/>
      <c r="RYA18" s="123"/>
      <c r="RYB18" s="123"/>
      <c r="RYC18" s="123"/>
      <c r="RYD18" s="123"/>
      <c r="RYE18" s="123"/>
      <c r="RYF18" s="123"/>
      <c r="RYG18" s="123"/>
      <c r="RYH18" s="123"/>
      <c r="RYI18" s="123"/>
      <c r="RYJ18" s="123"/>
      <c r="RYK18" s="123"/>
      <c r="RYL18" s="123"/>
      <c r="RYM18" s="123"/>
      <c r="RYN18" s="123"/>
      <c r="RYO18" s="123"/>
      <c r="RYP18" s="123"/>
      <c r="RYQ18" s="123"/>
      <c r="RYR18" s="123"/>
      <c r="RYS18" s="123"/>
      <c r="RYT18" s="123"/>
      <c r="RYU18" s="123"/>
      <c r="RYV18" s="123"/>
      <c r="RYW18" s="123"/>
      <c r="RYX18" s="123"/>
      <c r="RYY18" s="123"/>
      <c r="RYZ18" s="123"/>
      <c r="RZA18" s="123"/>
      <c r="RZB18" s="123"/>
      <c r="RZC18" s="123"/>
      <c r="RZD18" s="123"/>
      <c r="RZE18" s="123"/>
      <c r="RZF18" s="123"/>
      <c r="RZG18" s="123"/>
      <c r="RZH18" s="123"/>
      <c r="RZI18" s="123"/>
      <c r="RZJ18" s="123"/>
      <c r="RZK18" s="123"/>
      <c r="RZL18" s="123"/>
      <c r="RZM18" s="123"/>
      <c r="RZN18" s="123"/>
      <c r="RZO18" s="123"/>
      <c r="RZP18" s="123"/>
      <c r="RZQ18" s="123"/>
      <c r="RZR18" s="123"/>
      <c r="RZS18" s="123"/>
      <c r="RZT18" s="123"/>
      <c r="RZU18" s="123"/>
      <c r="RZV18" s="123"/>
      <c r="RZW18" s="123"/>
      <c r="RZX18" s="123"/>
      <c r="RZY18" s="123"/>
      <c r="RZZ18" s="123"/>
      <c r="SAA18" s="123"/>
      <c r="SAB18" s="123"/>
      <c r="SAC18" s="123"/>
      <c r="SAD18" s="123"/>
      <c r="SAE18" s="123"/>
      <c r="SAF18" s="123"/>
      <c r="SAG18" s="123"/>
      <c r="SAH18" s="123"/>
      <c r="SAI18" s="123"/>
      <c r="SAJ18" s="123"/>
      <c r="SAK18" s="123"/>
      <c r="SAL18" s="123"/>
      <c r="SAM18" s="123"/>
      <c r="SAN18" s="123"/>
      <c r="SAO18" s="123"/>
      <c r="SAP18" s="123"/>
      <c r="SAQ18" s="123"/>
      <c r="SAR18" s="123"/>
      <c r="SAS18" s="123"/>
      <c r="SAT18" s="123"/>
      <c r="SAU18" s="123"/>
      <c r="SAV18" s="123"/>
      <c r="SAW18" s="123"/>
      <c r="SAX18" s="123"/>
      <c r="SAY18" s="123"/>
      <c r="SAZ18" s="123"/>
      <c r="SBA18" s="123"/>
      <c r="SBB18" s="123"/>
      <c r="SBC18" s="123"/>
      <c r="SBD18" s="123"/>
      <c r="SBE18" s="123"/>
      <c r="SBF18" s="123"/>
      <c r="SBG18" s="123"/>
      <c r="SBH18" s="123"/>
      <c r="SBI18" s="123"/>
      <c r="SBJ18" s="123"/>
      <c r="SBK18" s="123"/>
      <c r="SBL18" s="123"/>
      <c r="SBM18" s="123"/>
      <c r="SBN18" s="123"/>
      <c r="SBO18" s="123"/>
      <c r="SBP18" s="123"/>
      <c r="SBQ18" s="123"/>
      <c r="SBR18" s="123"/>
      <c r="SBS18" s="123"/>
      <c r="SBT18" s="123"/>
      <c r="SBU18" s="123"/>
      <c r="SBV18" s="123"/>
      <c r="SBW18" s="123"/>
      <c r="SBX18" s="123"/>
      <c r="SBY18" s="123"/>
      <c r="SBZ18" s="123"/>
      <c r="SCA18" s="123"/>
      <c r="SCB18" s="123"/>
      <c r="SCC18" s="123"/>
      <c r="SCD18" s="123"/>
      <c r="SCE18" s="123"/>
      <c r="SCF18" s="123"/>
      <c r="SCG18" s="123"/>
      <c r="SCH18" s="123"/>
      <c r="SCI18" s="123"/>
      <c r="SCJ18" s="123"/>
      <c r="SCK18" s="123"/>
      <c r="SCL18" s="123"/>
      <c r="SCM18" s="123"/>
      <c r="SCN18" s="123"/>
      <c r="SCO18" s="123"/>
      <c r="SCP18" s="123"/>
      <c r="SCQ18" s="123"/>
      <c r="SCR18" s="123"/>
      <c r="SCS18" s="123"/>
      <c r="SCT18" s="123"/>
      <c r="SCU18" s="123"/>
      <c r="SCV18" s="123"/>
      <c r="SCW18" s="123"/>
      <c r="SCX18" s="123"/>
      <c r="SCY18" s="123"/>
      <c r="SCZ18" s="123"/>
      <c r="SDA18" s="123"/>
      <c r="SDB18" s="123"/>
      <c r="SDC18" s="123"/>
      <c r="SDD18" s="123"/>
      <c r="SDE18" s="123"/>
      <c r="SDF18" s="123"/>
      <c r="SDG18" s="123"/>
      <c r="SDH18" s="123"/>
      <c r="SDI18" s="123"/>
      <c r="SDJ18" s="123"/>
      <c r="SDK18" s="123"/>
      <c r="SDL18" s="123"/>
      <c r="SDM18" s="123"/>
      <c r="SDN18" s="123"/>
      <c r="SDO18" s="123"/>
      <c r="SDP18" s="123"/>
      <c r="SDQ18" s="123"/>
      <c r="SDR18" s="123"/>
      <c r="SDS18" s="123"/>
      <c r="SDT18" s="123"/>
      <c r="SDU18" s="123"/>
      <c r="SDV18" s="123"/>
      <c r="SDW18" s="123"/>
      <c r="SDX18" s="123"/>
      <c r="SDY18" s="123"/>
      <c r="SDZ18" s="123"/>
      <c r="SEA18" s="123"/>
      <c r="SEB18" s="123"/>
      <c r="SEC18" s="123"/>
      <c r="SED18" s="123"/>
      <c r="SEE18" s="123"/>
      <c r="SEF18" s="123"/>
      <c r="SEG18" s="123"/>
      <c r="SEH18" s="123"/>
      <c r="SEI18" s="123"/>
      <c r="SEJ18" s="123"/>
      <c r="SEK18" s="123"/>
      <c r="SEL18" s="123"/>
      <c r="SEM18" s="123"/>
      <c r="SEN18" s="123"/>
      <c r="SEO18" s="123"/>
      <c r="SEP18" s="123"/>
      <c r="SEQ18" s="123"/>
      <c r="SER18" s="123"/>
      <c r="SES18" s="123"/>
      <c r="SET18" s="123"/>
      <c r="SEU18" s="123"/>
      <c r="SEV18" s="123"/>
      <c r="SEW18" s="123"/>
      <c r="SEX18" s="123"/>
      <c r="SEY18" s="123"/>
      <c r="SEZ18" s="123"/>
      <c r="SFA18" s="123"/>
      <c r="SFB18" s="123"/>
      <c r="SFC18" s="123"/>
      <c r="SFD18" s="123"/>
      <c r="SFE18" s="123"/>
      <c r="SFF18" s="123"/>
      <c r="SFG18" s="123"/>
      <c r="SFH18" s="123"/>
      <c r="SFI18" s="123"/>
      <c r="SFJ18" s="123"/>
      <c r="SFK18" s="123"/>
      <c r="SFL18" s="123"/>
      <c r="SFM18" s="123"/>
      <c r="SFN18" s="123"/>
      <c r="SFO18" s="123"/>
      <c r="SFP18" s="123"/>
      <c r="SFQ18" s="123"/>
      <c r="SFR18" s="123"/>
      <c r="SFS18" s="123"/>
      <c r="SFT18" s="123"/>
      <c r="SFU18" s="123"/>
      <c r="SFV18" s="123"/>
      <c r="SFW18" s="123"/>
      <c r="SFX18" s="123"/>
      <c r="SFY18" s="123"/>
      <c r="SFZ18" s="123"/>
      <c r="SGA18" s="123"/>
      <c r="SGB18" s="123"/>
      <c r="SGC18" s="123"/>
      <c r="SGD18" s="123"/>
      <c r="SGE18" s="123"/>
      <c r="SGF18" s="123"/>
      <c r="SGG18" s="123"/>
      <c r="SGH18" s="123"/>
      <c r="SGI18" s="123"/>
      <c r="SGJ18" s="123"/>
      <c r="SGK18" s="123"/>
      <c r="SGL18" s="123"/>
      <c r="SGM18" s="123"/>
      <c r="SGN18" s="123"/>
      <c r="SGO18" s="123"/>
      <c r="SGP18" s="123"/>
      <c r="SGQ18" s="123"/>
      <c r="SGR18" s="123"/>
      <c r="SGS18" s="123"/>
      <c r="SGT18" s="123"/>
      <c r="SGU18" s="123"/>
      <c r="SGV18" s="123"/>
      <c r="SGW18" s="123"/>
      <c r="SGX18" s="123"/>
      <c r="SGY18" s="123"/>
      <c r="SGZ18" s="123"/>
      <c r="SHA18" s="123"/>
      <c r="SHB18" s="123"/>
      <c r="SHC18" s="123"/>
      <c r="SHD18" s="123"/>
      <c r="SHE18" s="123"/>
      <c r="SHF18" s="123"/>
      <c r="SHG18" s="123"/>
      <c r="SHH18" s="123"/>
      <c r="SHI18" s="123"/>
      <c r="SHJ18" s="123"/>
      <c r="SHK18" s="123"/>
      <c r="SHL18" s="123"/>
      <c r="SHM18" s="123"/>
      <c r="SHN18" s="123"/>
      <c r="SHO18" s="123"/>
      <c r="SHP18" s="123"/>
      <c r="SHQ18" s="123"/>
      <c r="SHR18" s="123"/>
      <c r="SHS18" s="123"/>
      <c r="SHT18" s="123"/>
      <c r="SHU18" s="123"/>
      <c r="SHV18" s="123"/>
      <c r="SHW18" s="123"/>
      <c r="SHX18" s="123"/>
      <c r="SHY18" s="123"/>
      <c r="SHZ18" s="123"/>
      <c r="SIA18" s="123"/>
      <c r="SIB18" s="123"/>
      <c r="SIC18" s="123"/>
      <c r="SID18" s="123"/>
      <c r="SIE18" s="123"/>
      <c r="SIF18" s="123"/>
      <c r="SIG18" s="123"/>
      <c r="SIH18" s="123"/>
      <c r="SII18" s="123"/>
      <c r="SIJ18" s="123"/>
      <c r="SIK18" s="123"/>
      <c r="SIL18" s="123"/>
      <c r="SIM18" s="123"/>
      <c r="SIN18" s="123"/>
      <c r="SIO18" s="123"/>
      <c r="SIP18" s="123"/>
      <c r="SIQ18" s="123"/>
      <c r="SIR18" s="123"/>
      <c r="SIS18" s="123"/>
      <c r="SIT18" s="123"/>
      <c r="SIU18" s="123"/>
      <c r="SIV18" s="123"/>
      <c r="SIW18" s="123"/>
      <c r="SIX18" s="123"/>
      <c r="SIY18" s="123"/>
      <c r="SIZ18" s="123"/>
      <c r="SJA18" s="123"/>
      <c r="SJB18" s="123"/>
      <c r="SJC18" s="123"/>
      <c r="SJD18" s="123"/>
      <c r="SJE18" s="123"/>
      <c r="SJF18" s="123"/>
      <c r="SJG18" s="123"/>
      <c r="SJH18" s="123"/>
      <c r="SJI18" s="123"/>
      <c r="SJJ18" s="123"/>
      <c r="SJK18" s="123"/>
      <c r="SJL18" s="123"/>
      <c r="SJM18" s="123"/>
      <c r="SJN18" s="123"/>
      <c r="SJO18" s="123"/>
      <c r="SJP18" s="123"/>
      <c r="SJQ18" s="123"/>
      <c r="SJR18" s="123"/>
      <c r="SJS18" s="123"/>
      <c r="SJT18" s="123"/>
      <c r="SJU18" s="123"/>
      <c r="SJV18" s="123"/>
      <c r="SJW18" s="123"/>
      <c r="SJX18" s="123"/>
      <c r="SJY18" s="123"/>
      <c r="SJZ18" s="123"/>
      <c r="SKA18" s="123"/>
      <c r="SKB18" s="123"/>
      <c r="SKC18" s="123"/>
      <c r="SKD18" s="123"/>
      <c r="SKE18" s="123"/>
      <c r="SKF18" s="123"/>
      <c r="SKG18" s="123"/>
      <c r="SKH18" s="123"/>
      <c r="SKI18" s="123"/>
      <c r="SKJ18" s="123"/>
      <c r="SKK18" s="123"/>
      <c r="SKL18" s="123"/>
      <c r="SKM18" s="123"/>
      <c r="SKN18" s="123"/>
      <c r="SKO18" s="123"/>
      <c r="SKP18" s="123"/>
      <c r="SKQ18" s="123"/>
      <c r="SKR18" s="123"/>
      <c r="SKS18" s="123"/>
      <c r="SKT18" s="123"/>
      <c r="SKU18" s="123"/>
      <c r="SKV18" s="123"/>
      <c r="SKW18" s="123"/>
      <c r="SKX18" s="123"/>
      <c r="SKY18" s="123"/>
      <c r="SKZ18" s="123"/>
      <c r="SLA18" s="123"/>
      <c r="SLB18" s="123"/>
      <c r="SLC18" s="123"/>
      <c r="SLD18" s="123"/>
      <c r="SLE18" s="123"/>
      <c r="SLF18" s="123"/>
      <c r="SLG18" s="123"/>
      <c r="SLH18" s="123"/>
      <c r="SLI18" s="123"/>
      <c r="SLJ18" s="123"/>
      <c r="SLK18" s="123"/>
      <c r="SLL18" s="123"/>
      <c r="SLM18" s="123"/>
      <c r="SLN18" s="123"/>
      <c r="SLO18" s="123"/>
      <c r="SLP18" s="123"/>
      <c r="SLQ18" s="123"/>
      <c r="SLR18" s="123"/>
      <c r="SLS18" s="123"/>
      <c r="SLT18" s="123"/>
      <c r="SLU18" s="123"/>
      <c r="SLV18" s="123"/>
      <c r="SLW18" s="123"/>
      <c r="SLX18" s="123"/>
      <c r="SLY18" s="123"/>
      <c r="SLZ18" s="123"/>
      <c r="SMA18" s="123"/>
      <c r="SMB18" s="123"/>
      <c r="SMC18" s="123"/>
      <c r="SMD18" s="123"/>
      <c r="SME18" s="123"/>
      <c r="SMF18" s="123"/>
      <c r="SMG18" s="123"/>
      <c r="SMH18" s="123"/>
      <c r="SMI18" s="123"/>
      <c r="SMJ18" s="123"/>
      <c r="SMK18" s="123"/>
      <c r="SML18" s="123"/>
      <c r="SMM18" s="123"/>
      <c r="SMN18" s="123"/>
      <c r="SMO18" s="123"/>
      <c r="SMP18" s="123"/>
      <c r="SMQ18" s="123"/>
      <c r="SMR18" s="123"/>
      <c r="SMS18" s="123"/>
      <c r="SMT18" s="123"/>
      <c r="SMU18" s="123"/>
      <c r="SMV18" s="123"/>
      <c r="SMW18" s="123"/>
      <c r="SMX18" s="123"/>
      <c r="SMY18" s="123"/>
      <c r="SMZ18" s="123"/>
      <c r="SNA18" s="123"/>
      <c r="SNB18" s="123"/>
      <c r="SNC18" s="123"/>
      <c r="SND18" s="123"/>
      <c r="SNE18" s="123"/>
      <c r="SNF18" s="123"/>
      <c r="SNG18" s="123"/>
      <c r="SNH18" s="123"/>
      <c r="SNI18" s="123"/>
      <c r="SNJ18" s="123"/>
      <c r="SNK18" s="123"/>
      <c r="SNL18" s="123"/>
      <c r="SNM18" s="123"/>
      <c r="SNN18" s="123"/>
      <c r="SNO18" s="123"/>
      <c r="SNP18" s="123"/>
      <c r="SNQ18" s="123"/>
      <c r="SNR18" s="123"/>
      <c r="SNS18" s="123"/>
      <c r="SNT18" s="123"/>
      <c r="SNU18" s="123"/>
      <c r="SNV18" s="123"/>
      <c r="SNW18" s="123"/>
      <c r="SNX18" s="123"/>
      <c r="SNY18" s="123"/>
      <c r="SNZ18" s="123"/>
      <c r="SOA18" s="123"/>
      <c r="SOB18" s="123"/>
      <c r="SOC18" s="123"/>
      <c r="SOD18" s="123"/>
      <c r="SOE18" s="123"/>
      <c r="SOF18" s="123"/>
      <c r="SOG18" s="123"/>
      <c r="SOH18" s="123"/>
      <c r="SOI18" s="123"/>
      <c r="SOJ18" s="123"/>
      <c r="SOK18" s="123"/>
      <c r="SOL18" s="123"/>
      <c r="SOM18" s="123"/>
      <c r="SON18" s="123"/>
      <c r="SOO18" s="123"/>
      <c r="SOP18" s="123"/>
      <c r="SOQ18" s="123"/>
      <c r="SOR18" s="123"/>
      <c r="SOS18" s="123"/>
      <c r="SOT18" s="123"/>
      <c r="SOU18" s="123"/>
      <c r="SOV18" s="123"/>
      <c r="SOW18" s="123"/>
      <c r="SOX18" s="123"/>
      <c r="SOY18" s="123"/>
      <c r="SOZ18" s="123"/>
      <c r="SPA18" s="123"/>
      <c r="SPB18" s="123"/>
      <c r="SPC18" s="123"/>
      <c r="SPD18" s="123"/>
      <c r="SPE18" s="123"/>
      <c r="SPF18" s="123"/>
      <c r="SPG18" s="123"/>
      <c r="SPH18" s="123"/>
      <c r="SPI18" s="123"/>
      <c r="SPJ18" s="123"/>
      <c r="SPK18" s="123"/>
      <c r="SPL18" s="123"/>
      <c r="SPM18" s="123"/>
      <c r="SPN18" s="123"/>
      <c r="SPO18" s="123"/>
      <c r="SPP18" s="123"/>
      <c r="SPQ18" s="123"/>
      <c r="SPR18" s="123"/>
      <c r="SPS18" s="123"/>
      <c r="SPT18" s="123"/>
      <c r="SPU18" s="123"/>
      <c r="SPV18" s="123"/>
      <c r="SPW18" s="123"/>
      <c r="SPX18" s="123"/>
      <c r="SPY18" s="123"/>
      <c r="SPZ18" s="123"/>
      <c r="SQA18" s="123"/>
      <c r="SQB18" s="123"/>
      <c r="SQC18" s="123"/>
      <c r="SQD18" s="123"/>
      <c r="SQE18" s="123"/>
      <c r="SQF18" s="123"/>
      <c r="SQG18" s="123"/>
      <c r="SQH18" s="123"/>
      <c r="SQI18" s="123"/>
      <c r="SQJ18" s="123"/>
      <c r="SQK18" s="123"/>
      <c r="SQL18" s="123"/>
      <c r="SQM18" s="123"/>
      <c r="SQN18" s="123"/>
      <c r="SQO18" s="123"/>
      <c r="SQP18" s="123"/>
      <c r="SQQ18" s="123"/>
      <c r="SQR18" s="123"/>
      <c r="SQS18" s="123"/>
      <c r="SQT18" s="123"/>
      <c r="SQU18" s="123"/>
      <c r="SQV18" s="123"/>
      <c r="SQW18" s="123"/>
      <c r="SQX18" s="123"/>
      <c r="SQY18" s="123"/>
      <c r="SQZ18" s="123"/>
      <c r="SRA18" s="123"/>
      <c r="SRB18" s="123"/>
      <c r="SRC18" s="123"/>
      <c r="SRD18" s="123"/>
      <c r="SRE18" s="123"/>
      <c r="SRF18" s="123"/>
      <c r="SRG18" s="123"/>
      <c r="SRH18" s="123"/>
      <c r="SRI18" s="123"/>
      <c r="SRJ18" s="123"/>
      <c r="SRK18" s="123"/>
      <c r="SRL18" s="123"/>
      <c r="SRM18" s="123"/>
      <c r="SRN18" s="123"/>
      <c r="SRO18" s="123"/>
      <c r="SRP18" s="123"/>
      <c r="SRQ18" s="123"/>
      <c r="SRR18" s="123"/>
      <c r="SRS18" s="123"/>
      <c r="SRT18" s="123"/>
      <c r="SRU18" s="123"/>
      <c r="SRV18" s="123"/>
      <c r="SRW18" s="123"/>
      <c r="SRX18" s="123"/>
      <c r="SRY18" s="123"/>
      <c r="SRZ18" s="123"/>
      <c r="SSA18" s="123"/>
      <c r="SSB18" s="123"/>
      <c r="SSC18" s="123"/>
      <c r="SSD18" s="123"/>
      <c r="SSE18" s="123"/>
      <c r="SSF18" s="123"/>
      <c r="SSG18" s="123"/>
      <c r="SSH18" s="123"/>
      <c r="SSI18" s="123"/>
      <c r="SSJ18" s="123"/>
      <c r="SSK18" s="123"/>
      <c r="SSL18" s="123"/>
      <c r="SSM18" s="123"/>
      <c r="SSN18" s="123"/>
      <c r="SSO18" s="123"/>
      <c r="SSP18" s="123"/>
      <c r="SSQ18" s="123"/>
      <c r="SSR18" s="123"/>
      <c r="SSS18" s="123"/>
      <c r="SST18" s="123"/>
      <c r="SSU18" s="123"/>
      <c r="SSV18" s="123"/>
      <c r="SSW18" s="123"/>
      <c r="SSX18" s="123"/>
      <c r="SSY18" s="123"/>
      <c r="SSZ18" s="123"/>
      <c r="STA18" s="123"/>
      <c r="STB18" s="123"/>
      <c r="STC18" s="123"/>
      <c r="STD18" s="123"/>
      <c r="STE18" s="123"/>
      <c r="STF18" s="123"/>
      <c r="STG18" s="123"/>
      <c r="STH18" s="123"/>
      <c r="STI18" s="123"/>
      <c r="STJ18" s="123"/>
      <c r="STK18" s="123"/>
      <c r="STL18" s="123"/>
      <c r="STM18" s="123"/>
      <c r="STN18" s="123"/>
      <c r="STO18" s="123"/>
      <c r="STP18" s="123"/>
      <c r="STQ18" s="123"/>
      <c r="STR18" s="123"/>
      <c r="STS18" s="123"/>
      <c r="STT18" s="123"/>
      <c r="STU18" s="123"/>
      <c r="STV18" s="123"/>
      <c r="STW18" s="123"/>
      <c r="STX18" s="123"/>
      <c r="STY18" s="123"/>
      <c r="STZ18" s="123"/>
      <c r="SUA18" s="123"/>
      <c r="SUB18" s="123"/>
      <c r="SUC18" s="123"/>
      <c r="SUD18" s="123"/>
      <c r="SUE18" s="123"/>
      <c r="SUF18" s="123"/>
      <c r="SUG18" s="123"/>
      <c r="SUH18" s="123"/>
      <c r="SUI18" s="123"/>
      <c r="SUJ18" s="123"/>
      <c r="SUK18" s="123"/>
      <c r="SUL18" s="123"/>
      <c r="SUM18" s="123"/>
      <c r="SUN18" s="123"/>
      <c r="SUO18" s="123"/>
      <c r="SUP18" s="123"/>
      <c r="SUQ18" s="123"/>
      <c r="SUR18" s="123"/>
      <c r="SUS18" s="123"/>
      <c r="SUT18" s="123"/>
      <c r="SUU18" s="123"/>
      <c r="SUV18" s="123"/>
      <c r="SUW18" s="123"/>
      <c r="SUX18" s="123"/>
      <c r="SUY18" s="123"/>
      <c r="SUZ18" s="123"/>
      <c r="SVA18" s="123"/>
      <c r="SVB18" s="123"/>
      <c r="SVC18" s="123"/>
      <c r="SVD18" s="123"/>
      <c r="SVE18" s="123"/>
      <c r="SVF18" s="123"/>
      <c r="SVG18" s="123"/>
      <c r="SVH18" s="123"/>
      <c r="SVI18" s="123"/>
      <c r="SVJ18" s="123"/>
      <c r="SVK18" s="123"/>
      <c r="SVL18" s="123"/>
      <c r="SVM18" s="123"/>
      <c r="SVN18" s="123"/>
      <c r="SVO18" s="123"/>
      <c r="SVP18" s="123"/>
      <c r="SVQ18" s="123"/>
      <c r="SVR18" s="123"/>
      <c r="SVS18" s="123"/>
      <c r="SVT18" s="123"/>
      <c r="SVU18" s="123"/>
      <c r="SVV18" s="123"/>
      <c r="SVW18" s="123"/>
      <c r="SVX18" s="123"/>
      <c r="SVY18" s="123"/>
      <c r="SVZ18" s="123"/>
      <c r="SWA18" s="123"/>
      <c r="SWB18" s="123"/>
      <c r="SWC18" s="123"/>
      <c r="SWD18" s="123"/>
      <c r="SWE18" s="123"/>
      <c r="SWF18" s="123"/>
      <c r="SWG18" s="123"/>
      <c r="SWH18" s="123"/>
      <c r="SWI18" s="123"/>
      <c r="SWJ18" s="123"/>
      <c r="SWK18" s="123"/>
      <c r="SWL18" s="123"/>
      <c r="SWM18" s="123"/>
      <c r="SWN18" s="123"/>
      <c r="SWO18" s="123"/>
      <c r="SWP18" s="123"/>
      <c r="SWQ18" s="123"/>
      <c r="SWR18" s="123"/>
      <c r="SWS18" s="123"/>
      <c r="SWT18" s="123"/>
      <c r="SWU18" s="123"/>
      <c r="SWV18" s="123"/>
      <c r="SWW18" s="123"/>
      <c r="SWX18" s="123"/>
      <c r="SWY18" s="123"/>
      <c r="SWZ18" s="123"/>
      <c r="SXA18" s="123"/>
      <c r="SXB18" s="123"/>
      <c r="SXC18" s="123"/>
      <c r="SXD18" s="123"/>
      <c r="SXE18" s="123"/>
      <c r="SXF18" s="123"/>
      <c r="SXG18" s="123"/>
      <c r="SXH18" s="123"/>
      <c r="SXI18" s="123"/>
      <c r="SXJ18" s="123"/>
      <c r="SXK18" s="123"/>
      <c r="SXL18" s="123"/>
      <c r="SXM18" s="123"/>
      <c r="SXN18" s="123"/>
      <c r="SXO18" s="123"/>
      <c r="SXP18" s="123"/>
      <c r="SXQ18" s="123"/>
      <c r="SXR18" s="123"/>
      <c r="SXS18" s="123"/>
      <c r="SXT18" s="123"/>
      <c r="SXU18" s="123"/>
      <c r="SXV18" s="123"/>
      <c r="SXW18" s="123"/>
      <c r="SXX18" s="123"/>
      <c r="SXY18" s="123"/>
      <c r="SXZ18" s="123"/>
      <c r="SYA18" s="123"/>
      <c r="SYB18" s="123"/>
      <c r="SYC18" s="123"/>
      <c r="SYD18" s="123"/>
      <c r="SYE18" s="123"/>
      <c r="SYF18" s="123"/>
      <c r="SYG18" s="123"/>
      <c r="SYH18" s="123"/>
      <c r="SYI18" s="123"/>
      <c r="SYJ18" s="123"/>
      <c r="SYK18" s="123"/>
      <c r="SYL18" s="123"/>
      <c r="SYM18" s="123"/>
      <c r="SYN18" s="123"/>
      <c r="SYO18" s="123"/>
      <c r="SYP18" s="123"/>
      <c r="SYQ18" s="123"/>
      <c r="SYR18" s="123"/>
      <c r="SYS18" s="123"/>
      <c r="SYT18" s="123"/>
      <c r="SYU18" s="123"/>
      <c r="SYV18" s="123"/>
      <c r="SYW18" s="123"/>
      <c r="SYX18" s="123"/>
      <c r="SYY18" s="123"/>
      <c r="SYZ18" s="123"/>
      <c r="SZA18" s="123"/>
      <c r="SZB18" s="123"/>
      <c r="SZC18" s="123"/>
      <c r="SZD18" s="123"/>
      <c r="SZE18" s="123"/>
      <c r="SZF18" s="123"/>
      <c r="SZG18" s="123"/>
      <c r="SZH18" s="123"/>
      <c r="SZI18" s="123"/>
      <c r="SZJ18" s="123"/>
      <c r="SZK18" s="123"/>
      <c r="SZL18" s="123"/>
      <c r="SZM18" s="123"/>
      <c r="SZN18" s="123"/>
      <c r="SZO18" s="123"/>
      <c r="SZP18" s="123"/>
      <c r="SZQ18" s="123"/>
      <c r="SZR18" s="123"/>
      <c r="SZS18" s="123"/>
      <c r="SZT18" s="123"/>
      <c r="SZU18" s="123"/>
      <c r="SZV18" s="123"/>
      <c r="SZW18" s="123"/>
      <c r="SZX18" s="123"/>
      <c r="SZY18" s="123"/>
      <c r="SZZ18" s="123"/>
      <c r="TAA18" s="123"/>
      <c r="TAB18" s="123"/>
      <c r="TAC18" s="123"/>
      <c r="TAD18" s="123"/>
      <c r="TAE18" s="123"/>
      <c r="TAF18" s="123"/>
      <c r="TAG18" s="123"/>
      <c r="TAH18" s="123"/>
      <c r="TAI18" s="123"/>
      <c r="TAJ18" s="123"/>
      <c r="TAK18" s="123"/>
      <c r="TAL18" s="123"/>
      <c r="TAM18" s="123"/>
      <c r="TAN18" s="123"/>
      <c r="TAO18" s="123"/>
      <c r="TAP18" s="123"/>
      <c r="TAQ18" s="123"/>
      <c r="TAR18" s="123"/>
      <c r="TAS18" s="123"/>
      <c r="TAT18" s="123"/>
      <c r="TAU18" s="123"/>
      <c r="TAV18" s="123"/>
      <c r="TAW18" s="123"/>
      <c r="TAX18" s="123"/>
      <c r="TAY18" s="123"/>
      <c r="TAZ18" s="123"/>
      <c r="TBA18" s="123"/>
      <c r="TBB18" s="123"/>
      <c r="TBC18" s="123"/>
      <c r="TBD18" s="123"/>
      <c r="TBE18" s="123"/>
      <c r="TBF18" s="123"/>
      <c r="TBG18" s="123"/>
      <c r="TBH18" s="123"/>
      <c r="TBI18" s="123"/>
      <c r="TBJ18" s="123"/>
      <c r="TBK18" s="123"/>
      <c r="TBL18" s="123"/>
      <c r="TBM18" s="123"/>
      <c r="TBN18" s="123"/>
      <c r="TBO18" s="123"/>
      <c r="TBP18" s="123"/>
      <c r="TBQ18" s="123"/>
      <c r="TBR18" s="123"/>
      <c r="TBS18" s="123"/>
      <c r="TBT18" s="123"/>
      <c r="TBU18" s="123"/>
      <c r="TBV18" s="123"/>
      <c r="TBW18" s="123"/>
      <c r="TBX18" s="123"/>
      <c r="TBY18" s="123"/>
      <c r="TBZ18" s="123"/>
      <c r="TCA18" s="123"/>
      <c r="TCB18" s="123"/>
      <c r="TCC18" s="123"/>
      <c r="TCD18" s="123"/>
      <c r="TCE18" s="123"/>
      <c r="TCF18" s="123"/>
      <c r="TCG18" s="123"/>
      <c r="TCH18" s="123"/>
      <c r="TCI18" s="123"/>
      <c r="TCJ18" s="123"/>
      <c r="TCK18" s="123"/>
      <c r="TCL18" s="123"/>
      <c r="TCM18" s="123"/>
      <c r="TCN18" s="123"/>
      <c r="TCO18" s="123"/>
      <c r="TCP18" s="123"/>
      <c r="TCQ18" s="123"/>
      <c r="TCR18" s="123"/>
      <c r="TCS18" s="123"/>
      <c r="TCT18" s="123"/>
      <c r="TCU18" s="123"/>
      <c r="TCV18" s="123"/>
      <c r="TCW18" s="123"/>
      <c r="TCX18" s="123"/>
      <c r="TCY18" s="123"/>
      <c r="TCZ18" s="123"/>
      <c r="TDA18" s="123"/>
      <c r="TDB18" s="123"/>
      <c r="TDC18" s="123"/>
      <c r="TDD18" s="123"/>
      <c r="TDE18" s="123"/>
      <c r="TDF18" s="123"/>
      <c r="TDG18" s="123"/>
      <c r="TDH18" s="123"/>
      <c r="TDI18" s="123"/>
      <c r="TDJ18" s="123"/>
      <c r="TDK18" s="123"/>
      <c r="TDL18" s="123"/>
      <c r="TDM18" s="123"/>
      <c r="TDN18" s="123"/>
      <c r="TDO18" s="123"/>
      <c r="TDP18" s="123"/>
      <c r="TDQ18" s="123"/>
      <c r="TDR18" s="123"/>
      <c r="TDS18" s="123"/>
      <c r="TDT18" s="123"/>
      <c r="TDU18" s="123"/>
      <c r="TDV18" s="123"/>
      <c r="TDW18" s="123"/>
      <c r="TDX18" s="123"/>
      <c r="TDY18" s="123"/>
      <c r="TDZ18" s="123"/>
      <c r="TEA18" s="123"/>
      <c r="TEB18" s="123"/>
      <c r="TEC18" s="123"/>
      <c r="TED18" s="123"/>
      <c r="TEE18" s="123"/>
      <c r="TEF18" s="123"/>
      <c r="TEG18" s="123"/>
      <c r="TEH18" s="123"/>
      <c r="TEI18" s="123"/>
      <c r="TEJ18" s="123"/>
      <c r="TEK18" s="123"/>
      <c r="TEL18" s="123"/>
      <c r="TEM18" s="123"/>
      <c r="TEN18" s="123"/>
      <c r="TEO18" s="123"/>
      <c r="TEP18" s="123"/>
      <c r="TEQ18" s="123"/>
      <c r="TER18" s="123"/>
      <c r="TES18" s="123"/>
      <c r="TET18" s="123"/>
      <c r="TEU18" s="123"/>
      <c r="TEV18" s="123"/>
      <c r="TEW18" s="123"/>
      <c r="TEX18" s="123"/>
      <c r="TEY18" s="123"/>
      <c r="TEZ18" s="123"/>
      <c r="TFA18" s="123"/>
      <c r="TFB18" s="123"/>
      <c r="TFC18" s="123"/>
      <c r="TFD18" s="123"/>
      <c r="TFE18" s="123"/>
      <c r="TFF18" s="123"/>
      <c r="TFG18" s="123"/>
      <c r="TFH18" s="123"/>
      <c r="TFI18" s="123"/>
      <c r="TFJ18" s="123"/>
      <c r="TFK18" s="123"/>
      <c r="TFL18" s="123"/>
      <c r="TFM18" s="123"/>
      <c r="TFN18" s="123"/>
      <c r="TFO18" s="123"/>
      <c r="TFP18" s="123"/>
      <c r="TFQ18" s="123"/>
      <c r="TFR18" s="123"/>
      <c r="TFS18" s="123"/>
      <c r="TFT18" s="123"/>
      <c r="TFU18" s="123"/>
      <c r="TFV18" s="123"/>
      <c r="TFW18" s="123"/>
      <c r="TFX18" s="123"/>
      <c r="TFY18" s="123"/>
      <c r="TFZ18" s="123"/>
      <c r="TGA18" s="123"/>
      <c r="TGB18" s="123"/>
      <c r="TGC18" s="123"/>
      <c r="TGD18" s="123"/>
      <c r="TGE18" s="123"/>
      <c r="TGF18" s="123"/>
      <c r="TGG18" s="123"/>
      <c r="TGH18" s="123"/>
      <c r="TGI18" s="123"/>
      <c r="TGJ18" s="123"/>
      <c r="TGK18" s="123"/>
      <c r="TGL18" s="123"/>
      <c r="TGM18" s="123"/>
      <c r="TGN18" s="123"/>
      <c r="TGO18" s="123"/>
      <c r="TGP18" s="123"/>
      <c r="TGQ18" s="123"/>
      <c r="TGR18" s="123"/>
      <c r="TGS18" s="123"/>
      <c r="TGT18" s="123"/>
      <c r="TGU18" s="123"/>
      <c r="TGV18" s="123"/>
      <c r="TGW18" s="123"/>
      <c r="TGX18" s="123"/>
      <c r="TGY18" s="123"/>
      <c r="TGZ18" s="123"/>
      <c r="THA18" s="123"/>
      <c r="THB18" s="123"/>
      <c r="THC18" s="123"/>
      <c r="THD18" s="123"/>
      <c r="THE18" s="123"/>
      <c r="THF18" s="123"/>
      <c r="THG18" s="123"/>
      <c r="THH18" s="123"/>
      <c r="THI18" s="123"/>
      <c r="THJ18" s="123"/>
      <c r="THK18" s="123"/>
      <c r="THL18" s="123"/>
      <c r="THM18" s="123"/>
      <c r="THN18" s="123"/>
      <c r="THO18" s="123"/>
      <c r="THP18" s="123"/>
      <c r="THQ18" s="123"/>
      <c r="THR18" s="123"/>
      <c r="THS18" s="123"/>
      <c r="THT18" s="123"/>
      <c r="THU18" s="123"/>
      <c r="THV18" s="123"/>
      <c r="THW18" s="123"/>
      <c r="THX18" s="123"/>
      <c r="THY18" s="123"/>
      <c r="THZ18" s="123"/>
      <c r="TIA18" s="123"/>
      <c r="TIB18" s="123"/>
      <c r="TIC18" s="123"/>
      <c r="TID18" s="123"/>
      <c r="TIE18" s="123"/>
      <c r="TIF18" s="123"/>
      <c r="TIG18" s="123"/>
      <c r="TIH18" s="123"/>
      <c r="TII18" s="123"/>
      <c r="TIJ18" s="123"/>
      <c r="TIK18" s="123"/>
      <c r="TIL18" s="123"/>
      <c r="TIM18" s="123"/>
      <c r="TIN18" s="123"/>
      <c r="TIO18" s="123"/>
      <c r="TIP18" s="123"/>
      <c r="TIQ18" s="123"/>
      <c r="TIR18" s="123"/>
      <c r="TIS18" s="123"/>
      <c r="TIT18" s="123"/>
      <c r="TIU18" s="123"/>
      <c r="TIV18" s="123"/>
      <c r="TIW18" s="123"/>
      <c r="TIX18" s="123"/>
      <c r="TIY18" s="123"/>
      <c r="TIZ18" s="123"/>
      <c r="TJA18" s="123"/>
      <c r="TJB18" s="123"/>
      <c r="TJC18" s="123"/>
      <c r="TJD18" s="123"/>
      <c r="TJE18" s="123"/>
      <c r="TJF18" s="123"/>
      <c r="TJG18" s="123"/>
      <c r="TJH18" s="123"/>
      <c r="TJI18" s="123"/>
      <c r="TJJ18" s="123"/>
      <c r="TJK18" s="123"/>
      <c r="TJL18" s="123"/>
      <c r="TJM18" s="123"/>
      <c r="TJN18" s="123"/>
      <c r="TJO18" s="123"/>
      <c r="TJP18" s="123"/>
      <c r="TJQ18" s="123"/>
      <c r="TJR18" s="123"/>
      <c r="TJS18" s="123"/>
      <c r="TJT18" s="123"/>
      <c r="TJU18" s="123"/>
      <c r="TJV18" s="123"/>
      <c r="TJW18" s="123"/>
      <c r="TJX18" s="123"/>
      <c r="TJY18" s="123"/>
      <c r="TJZ18" s="123"/>
      <c r="TKA18" s="123"/>
      <c r="TKB18" s="123"/>
      <c r="TKC18" s="123"/>
      <c r="TKD18" s="123"/>
      <c r="TKE18" s="123"/>
      <c r="TKF18" s="123"/>
      <c r="TKG18" s="123"/>
      <c r="TKH18" s="123"/>
      <c r="TKI18" s="123"/>
      <c r="TKJ18" s="123"/>
      <c r="TKK18" s="123"/>
      <c r="TKL18" s="123"/>
      <c r="TKM18" s="123"/>
      <c r="TKN18" s="123"/>
      <c r="TKO18" s="123"/>
      <c r="TKP18" s="123"/>
      <c r="TKQ18" s="123"/>
      <c r="TKR18" s="123"/>
      <c r="TKS18" s="123"/>
      <c r="TKT18" s="123"/>
      <c r="TKU18" s="123"/>
      <c r="TKV18" s="123"/>
      <c r="TKW18" s="123"/>
      <c r="TKX18" s="123"/>
      <c r="TKY18" s="123"/>
      <c r="TKZ18" s="123"/>
      <c r="TLA18" s="123"/>
      <c r="TLB18" s="123"/>
      <c r="TLC18" s="123"/>
      <c r="TLD18" s="123"/>
      <c r="TLE18" s="123"/>
      <c r="TLF18" s="123"/>
      <c r="TLG18" s="123"/>
      <c r="TLH18" s="123"/>
      <c r="TLI18" s="123"/>
      <c r="TLJ18" s="123"/>
      <c r="TLK18" s="123"/>
      <c r="TLL18" s="123"/>
      <c r="TLM18" s="123"/>
      <c r="TLN18" s="123"/>
      <c r="TLO18" s="123"/>
      <c r="TLP18" s="123"/>
      <c r="TLQ18" s="123"/>
      <c r="TLR18" s="123"/>
      <c r="TLS18" s="123"/>
      <c r="TLT18" s="123"/>
      <c r="TLU18" s="123"/>
      <c r="TLV18" s="123"/>
      <c r="TLW18" s="123"/>
      <c r="TLX18" s="123"/>
      <c r="TLY18" s="123"/>
      <c r="TLZ18" s="123"/>
      <c r="TMA18" s="123"/>
      <c r="TMB18" s="123"/>
      <c r="TMC18" s="123"/>
      <c r="TMD18" s="123"/>
      <c r="TME18" s="123"/>
      <c r="TMF18" s="123"/>
      <c r="TMG18" s="123"/>
      <c r="TMH18" s="123"/>
      <c r="TMI18" s="123"/>
      <c r="TMJ18" s="123"/>
      <c r="TMK18" s="123"/>
      <c r="TML18" s="123"/>
      <c r="TMM18" s="123"/>
      <c r="TMN18" s="123"/>
      <c r="TMO18" s="123"/>
      <c r="TMP18" s="123"/>
      <c r="TMQ18" s="123"/>
      <c r="TMR18" s="123"/>
      <c r="TMS18" s="123"/>
      <c r="TMT18" s="123"/>
      <c r="TMU18" s="123"/>
      <c r="TMV18" s="123"/>
      <c r="TMW18" s="123"/>
      <c r="TMX18" s="123"/>
      <c r="TMY18" s="123"/>
      <c r="TMZ18" s="123"/>
      <c r="TNA18" s="123"/>
      <c r="TNB18" s="123"/>
      <c r="TNC18" s="123"/>
      <c r="TND18" s="123"/>
      <c r="TNE18" s="123"/>
      <c r="TNF18" s="123"/>
      <c r="TNG18" s="123"/>
      <c r="TNH18" s="123"/>
      <c r="TNI18" s="123"/>
      <c r="TNJ18" s="123"/>
      <c r="TNK18" s="123"/>
      <c r="TNL18" s="123"/>
      <c r="TNM18" s="123"/>
      <c r="TNN18" s="123"/>
      <c r="TNO18" s="123"/>
      <c r="TNP18" s="123"/>
      <c r="TNQ18" s="123"/>
      <c r="TNR18" s="123"/>
      <c r="TNS18" s="123"/>
      <c r="TNT18" s="123"/>
      <c r="TNU18" s="123"/>
      <c r="TNV18" s="123"/>
      <c r="TNW18" s="123"/>
      <c r="TNX18" s="123"/>
      <c r="TNY18" s="123"/>
      <c r="TNZ18" s="123"/>
      <c r="TOA18" s="123"/>
      <c r="TOB18" s="123"/>
      <c r="TOC18" s="123"/>
      <c r="TOD18" s="123"/>
      <c r="TOE18" s="123"/>
      <c r="TOF18" s="123"/>
      <c r="TOG18" s="123"/>
      <c r="TOH18" s="123"/>
      <c r="TOI18" s="123"/>
      <c r="TOJ18" s="123"/>
      <c r="TOK18" s="123"/>
      <c r="TOL18" s="123"/>
      <c r="TOM18" s="123"/>
      <c r="TON18" s="123"/>
      <c r="TOO18" s="123"/>
      <c r="TOP18" s="123"/>
      <c r="TOQ18" s="123"/>
      <c r="TOR18" s="123"/>
      <c r="TOS18" s="123"/>
      <c r="TOT18" s="123"/>
      <c r="TOU18" s="123"/>
      <c r="TOV18" s="123"/>
      <c r="TOW18" s="123"/>
      <c r="TOX18" s="123"/>
      <c r="TOY18" s="123"/>
      <c r="TOZ18" s="123"/>
      <c r="TPA18" s="123"/>
      <c r="TPB18" s="123"/>
      <c r="TPC18" s="123"/>
      <c r="TPD18" s="123"/>
      <c r="TPE18" s="123"/>
      <c r="TPF18" s="123"/>
      <c r="TPG18" s="123"/>
      <c r="TPH18" s="123"/>
      <c r="TPI18" s="123"/>
      <c r="TPJ18" s="123"/>
      <c r="TPK18" s="123"/>
      <c r="TPL18" s="123"/>
      <c r="TPM18" s="123"/>
      <c r="TPN18" s="123"/>
      <c r="TPO18" s="123"/>
      <c r="TPP18" s="123"/>
      <c r="TPQ18" s="123"/>
      <c r="TPR18" s="123"/>
      <c r="TPS18" s="123"/>
      <c r="TPT18" s="123"/>
      <c r="TPU18" s="123"/>
      <c r="TPV18" s="123"/>
      <c r="TPW18" s="123"/>
      <c r="TPX18" s="123"/>
      <c r="TPY18" s="123"/>
      <c r="TPZ18" s="123"/>
      <c r="TQA18" s="123"/>
      <c r="TQB18" s="123"/>
      <c r="TQC18" s="123"/>
      <c r="TQD18" s="123"/>
      <c r="TQE18" s="123"/>
      <c r="TQF18" s="123"/>
      <c r="TQG18" s="123"/>
      <c r="TQH18" s="123"/>
      <c r="TQI18" s="123"/>
      <c r="TQJ18" s="123"/>
      <c r="TQK18" s="123"/>
      <c r="TQL18" s="123"/>
      <c r="TQM18" s="123"/>
      <c r="TQN18" s="123"/>
      <c r="TQO18" s="123"/>
      <c r="TQP18" s="123"/>
      <c r="TQQ18" s="123"/>
      <c r="TQR18" s="123"/>
      <c r="TQS18" s="123"/>
      <c r="TQT18" s="123"/>
      <c r="TQU18" s="123"/>
      <c r="TQV18" s="123"/>
      <c r="TQW18" s="123"/>
      <c r="TQX18" s="123"/>
      <c r="TQY18" s="123"/>
      <c r="TQZ18" s="123"/>
      <c r="TRA18" s="123"/>
      <c r="TRB18" s="123"/>
      <c r="TRC18" s="123"/>
      <c r="TRD18" s="123"/>
      <c r="TRE18" s="123"/>
      <c r="TRF18" s="123"/>
      <c r="TRG18" s="123"/>
      <c r="TRH18" s="123"/>
      <c r="TRI18" s="123"/>
      <c r="TRJ18" s="123"/>
      <c r="TRK18" s="123"/>
      <c r="TRL18" s="123"/>
      <c r="TRM18" s="123"/>
      <c r="TRN18" s="123"/>
      <c r="TRO18" s="123"/>
      <c r="TRP18" s="123"/>
      <c r="TRQ18" s="123"/>
      <c r="TRR18" s="123"/>
      <c r="TRS18" s="123"/>
      <c r="TRT18" s="123"/>
      <c r="TRU18" s="123"/>
      <c r="TRV18" s="123"/>
      <c r="TRW18" s="123"/>
      <c r="TRX18" s="123"/>
      <c r="TRY18" s="123"/>
      <c r="TRZ18" s="123"/>
      <c r="TSA18" s="123"/>
      <c r="TSB18" s="123"/>
      <c r="TSC18" s="123"/>
      <c r="TSD18" s="123"/>
      <c r="TSE18" s="123"/>
      <c r="TSF18" s="123"/>
      <c r="TSG18" s="123"/>
      <c r="TSH18" s="123"/>
      <c r="TSI18" s="123"/>
      <c r="TSJ18" s="123"/>
      <c r="TSK18" s="123"/>
      <c r="TSL18" s="123"/>
      <c r="TSM18" s="123"/>
      <c r="TSN18" s="123"/>
      <c r="TSO18" s="123"/>
      <c r="TSP18" s="123"/>
      <c r="TSQ18" s="123"/>
      <c r="TSR18" s="123"/>
      <c r="TSS18" s="123"/>
      <c r="TST18" s="123"/>
      <c r="TSU18" s="123"/>
      <c r="TSV18" s="123"/>
      <c r="TSW18" s="123"/>
      <c r="TSX18" s="123"/>
      <c r="TSY18" s="123"/>
      <c r="TSZ18" s="123"/>
      <c r="TTA18" s="123"/>
      <c r="TTB18" s="123"/>
      <c r="TTC18" s="123"/>
      <c r="TTD18" s="123"/>
      <c r="TTE18" s="123"/>
      <c r="TTF18" s="123"/>
      <c r="TTG18" s="123"/>
      <c r="TTH18" s="123"/>
      <c r="TTI18" s="123"/>
      <c r="TTJ18" s="123"/>
      <c r="TTK18" s="123"/>
      <c r="TTL18" s="123"/>
      <c r="TTM18" s="123"/>
      <c r="TTN18" s="123"/>
      <c r="TTO18" s="123"/>
      <c r="TTP18" s="123"/>
      <c r="TTQ18" s="123"/>
      <c r="TTR18" s="123"/>
      <c r="TTS18" s="123"/>
      <c r="TTT18" s="123"/>
      <c r="TTU18" s="123"/>
      <c r="TTV18" s="123"/>
      <c r="TTW18" s="123"/>
      <c r="TTX18" s="123"/>
      <c r="TTY18" s="123"/>
      <c r="TTZ18" s="123"/>
      <c r="TUA18" s="123"/>
      <c r="TUB18" s="123"/>
      <c r="TUC18" s="123"/>
      <c r="TUD18" s="123"/>
      <c r="TUE18" s="123"/>
      <c r="TUF18" s="123"/>
      <c r="TUG18" s="123"/>
      <c r="TUH18" s="123"/>
      <c r="TUI18" s="123"/>
      <c r="TUJ18" s="123"/>
      <c r="TUK18" s="123"/>
      <c r="TUL18" s="123"/>
      <c r="TUM18" s="123"/>
      <c r="TUN18" s="123"/>
      <c r="TUO18" s="123"/>
      <c r="TUP18" s="123"/>
      <c r="TUQ18" s="123"/>
      <c r="TUR18" s="123"/>
      <c r="TUS18" s="123"/>
      <c r="TUT18" s="123"/>
      <c r="TUU18" s="123"/>
      <c r="TUV18" s="123"/>
      <c r="TUW18" s="123"/>
      <c r="TUX18" s="123"/>
      <c r="TUY18" s="123"/>
      <c r="TUZ18" s="123"/>
      <c r="TVA18" s="123"/>
      <c r="TVB18" s="123"/>
      <c r="TVC18" s="123"/>
      <c r="TVD18" s="123"/>
      <c r="TVE18" s="123"/>
      <c r="TVF18" s="123"/>
      <c r="TVG18" s="123"/>
      <c r="TVH18" s="123"/>
      <c r="TVI18" s="123"/>
      <c r="TVJ18" s="123"/>
      <c r="TVK18" s="123"/>
      <c r="TVL18" s="123"/>
      <c r="TVM18" s="123"/>
      <c r="TVN18" s="123"/>
      <c r="TVO18" s="123"/>
      <c r="TVP18" s="123"/>
      <c r="TVQ18" s="123"/>
      <c r="TVR18" s="123"/>
      <c r="TVS18" s="123"/>
      <c r="TVT18" s="123"/>
      <c r="TVU18" s="123"/>
      <c r="TVV18" s="123"/>
      <c r="TVW18" s="123"/>
      <c r="TVX18" s="123"/>
      <c r="TVY18" s="123"/>
      <c r="TVZ18" s="123"/>
      <c r="TWA18" s="123"/>
      <c r="TWB18" s="123"/>
      <c r="TWC18" s="123"/>
      <c r="TWD18" s="123"/>
      <c r="TWE18" s="123"/>
      <c r="TWF18" s="123"/>
      <c r="TWG18" s="123"/>
      <c r="TWH18" s="123"/>
      <c r="TWI18" s="123"/>
      <c r="TWJ18" s="123"/>
      <c r="TWK18" s="123"/>
      <c r="TWL18" s="123"/>
      <c r="TWM18" s="123"/>
      <c r="TWN18" s="123"/>
      <c r="TWO18" s="123"/>
      <c r="TWP18" s="123"/>
      <c r="TWQ18" s="123"/>
      <c r="TWR18" s="123"/>
      <c r="TWS18" s="123"/>
      <c r="TWT18" s="123"/>
      <c r="TWU18" s="123"/>
      <c r="TWV18" s="123"/>
      <c r="TWW18" s="123"/>
      <c r="TWX18" s="123"/>
      <c r="TWY18" s="123"/>
      <c r="TWZ18" s="123"/>
      <c r="TXA18" s="123"/>
      <c r="TXB18" s="123"/>
      <c r="TXC18" s="123"/>
      <c r="TXD18" s="123"/>
      <c r="TXE18" s="123"/>
      <c r="TXF18" s="123"/>
      <c r="TXG18" s="123"/>
      <c r="TXH18" s="123"/>
      <c r="TXI18" s="123"/>
      <c r="TXJ18" s="123"/>
      <c r="TXK18" s="123"/>
      <c r="TXL18" s="123"/>
      <c r="TXM18" s="123"/>
      <c r="TXN18" s="123"/>
      <c r="TXO18" s="123"/>
      <c r="TXP18" s="123"/>
      <c r="TXQ18" s="123"/>
      <c r="TXR18" s="123"/>
      <c r="TXS18" s="123"/>
      <c r="TXT18" s="123"/>
      <c r="TXU18" s="123"/>
      <c r="TXV18" s="123"/>
      <c r="TXW18" s="123"/>
      <c r="TXX18" s="123"/>
      <c r="TXY18" s="123"/>
      <c r="TXZ18" s="123"/>
      <c r="TYA18" s="123"/>
      <c r="TYB18" s="123"/>
      <c r="TYC18" s="123"/>
      <c r="TYD18" s="123"/>
      <c r="TYE18" s="123"/>
      <c r="TYF18" s="123"/>
      <c r="TYG18" s="123"/>
      <c r="TYH18" s="123"/>
      <c r="TYI18" s="123"/>
      <c r="TYJ18" s="123"/>
      <c r="TYK18" s="123"/>
      <c r="TYL18" s="123"/>
      <c r="TYM18" s="123"/>
      <c r="TYN18" s="123"/>
      <c r="TYO18" s="123"/>
      <c r="TYP18" s="123"/>
      <c r="TYQ18" s="123"/>
      <c r="TYR18" s="123"/>
      <c r="TYS18" s="123"/>
      <c r="TYT18" s="123"/>
      <c r="TYU18" s="123"/>
      <c r="TYV18" s="123"/>
      <c r="TYW18" s="123"/>
      <c r="TYX18" s="123"/>
      <c r="TYY18" s="123"/>
      <c r="TYZ18" s="123"/>
      <c r="TZA18" s="123"/>
      <c r="TZB18" s="123"/>
      <c r="TZC18" s="123"/>
      <c r="TZD18" s="123"/>
      <c r="TZE18" s="123"/>
      <c r="TZF18" s="123"/>
      <c r="TZG18" s="123"/>
      <c r="TZH18" s="123"/>
      <c r="TZI18" s="123"/>
      <c r="TZJ18" s="123"/>
      <c r="TZK18" s="123"/>
      <c r="TZL18" s="123"/>
      <c r="TZM18" s="123"/>
      <c r="TZN18" s="123"/>
      <c r="TZO18" s="123"/>
      <c r="TZP18" s="123"/>
      <c r="TZQ18" s="123"/>
      <c r="TZR18" s="123"/>
      <c r="TZS18" s="123"/>
      <c r="TZT18" s="123"/>
      <c r="TZU18" s="123"/>
      <c r="TZV18" s="123"/>
      <c r="TZW18" s="123"/>
      <c r="TZX18" s="123"/>
      <c r="TZY18" s="123"/>
      <c r="TZZ18" s="123"/>
      <c r="UAA18" s="123"/>
      <c r="UAB18" s="123"/>
      <c r="UAC18" s="123"/>
      <c r="UAD18" s="123"/>
      <c r="UAE18" s="123"/>
      <c r="UAF18" s="123"/>
      <c r="UAG18" s="123"/>
      <c r="UAH18" s="123"/>
      <c r="UAI18" s="123"/>
      <c r="UAJ18" s="123"/>
      <c r="UAK18" s="123"/>
      <c r="UAL18" s="123"/>
      <c r="UAM18" s="123"/>
      <c r="UAN18" s="123"/>
      <c r="UAO18" s="123"/>
      <c r="UAP18" s="123"/>
      <c r="UAQ18" s="123"/>
      <c r="UAR18" s="123"/>
      <c r="UAS18" s="123"/>
      <c r="UAT18" s="123"/>
      <c r="UAU18" s="123"/>
      <c r="UAV18" s="123"/>
      <c r="UAW18" s="123"/>
      <c r="UAX18" s="123"/>
      <c r="UAY18" s="123"/>
      <c r="UAZ18" s="123"/>
      <c r="UBA18" s="123"/>
      <c r="UBB18" s="123"/>
      <c r="UBC18" s="123"/>
      <c r="UBD18" s="123"/>
      <c r="UBE18" s="123"/>
      <c r="UBF18" s="123"/>
      <c r="UBG18" s="123"/>
      <c r="UBH18" s="123"/>
      <c r="UBI18" s="123"/>
      <c r="UBJ18" s="123"/>
      <c r="UBK18" s="123"/>
      <c r="UBL18" s="123"/>
      <c r="UBM18" s="123"/>
      <c r="UBN18" s="123"/>
      <c r="UBO18" s="123"/>
      <c r="UBP18" s="123"/>
      <c r="UBQ18" s="123"/>
      <c r="UBR18" s="123"/>
      <c r="UBS18" s="123"/>
      <c r="UBT18" s="123"/>
      <c r="UBU18" s="123"/>
      <c r="UBV18" s="123"/>
      <c r="UBW18" s="123"/>
      <c r="UBX18" s="123"/>
      <c r="UBY18" s="123"/>
      <c r="UBZ18" s="123"/>
      <c r="UCA18" s="123"/>
      <c r="UCB18" s="123"/>
      <c r="UCC18" s="123"/>
      <c r="UCD18" s="123"/>
      <c r="UCE18" s="123"/>
      <c r="UCF18" s="123"/>
      <c r="UCG18" s="123"/>
      <c r="UCH18" s="123"/>
      <c r="UCI18" s="123"/>
      <c r="UCJ18" s="123"/>
      <c r="UCK18" s="123"/>
      <c r="UCL18" s="123"/>
      <c r="UCM18" s="123"/>
      <c r="UCN18" s="123"/>
      <c r="UCO18" s="123"/>
      <c r="UCP18" s="123"/>
      <c r="UCQ18" s="123"/>
      <c r="UCR18" s="123"/>
      <c r="UCS18" s="123"/>
      <c r="UCT18" s="123"/>
      <c r="UCU18" s="123"/>
      <c r="UCV18" s="123"/>
      <c r="UCW18" s="123"/>
      <c r="UCX18" s="123"/>
      <c r="UCY18" s="123"/>
      <c r="UCZ18" s="123"/>
      <c r="UDA18" s="123"/>
      <c r="UDB18" s="123"/>
      <c r="UDC18" s="123"/>
      <c r="UDD18" s="123"/>
      <c r="UDE18" s="123"/>
      <c r="UDF18" s="123"/>
      <c r="UDG18" s="123"/>
      <c r="UDH18" s="123"/>
      <c r="UDI18" s="123"/>
      <c r="UDJ18" s="123"/>
      <c r="UDK18" s="123"/>
      <c r="UDL18" s="123"/>
      <c r="UDM18" s="123"/>
      <c r="UDN18" s="123"/>
      <c r="UDO18" s="123"/>
      <c r="UDP18" s="123"/>
      <c r="UDQ18" s="123"/>
      <c r="UDR18" s="123"/>
      <c r="UDS18" s="123"/>
      <c r="UDT18" s="123"/>
      <c r="UDU18" s="123"/>
      <c r="UDV18" s="123"/>
      <c r="UDW18" s="123"/>
      <c r="UDX18" s="123"/>
      <c r="UDY18" s="123"/>
      <c r="UDZ18" s="123"/>
      <c r="UEA18" s="123"/>
      <c r="UEB18" s="123"/>
      <c r="UEC18" s="123"/>
      <c r="UED18" s="123"/>
      <c r="UEE18" s="123"/>
      <c r="UEF18" s="123"/>
      <c r="UEG18" s="123"/>
      <c r="UEH18" s="123"/>
      <c r="UEI18" s="123"/>
      <c r="UEJ18" s="123"/>
      <c r="UEK18" s="123"/>
      <c r="UEL18" s="123"/>
      <c r="UEM18" s="123"/>
      <c r="UEN18" s="123"/>
      <c r="UEO18" s="123"/>
      <c r="UEP18" s="123"/>
      <c r="UEQ18" s="123"/>
      <c r="UER18" s="123"/>
      <c r="UES18" s="123"/>
      <c r="UET18" s="123"/>
      <c r="UEU18" s="123"/>
      <c r="UEV18" s="123"/>
      <c r="UEW18" s="123"/>
      <c r="UEX18" s="123"/>
      <c r="UEY18" s="123"/>
      <c r="UEZ18" s="123"/>
      <c r="UFA18" s="123"/>
      <c r="UFB18" s="123"/>
      <c r="UFC18" s="123"/>
      <c r="UFD18" s="123"/>
      <c r="UFE18" s="123"/>
      <c r="UFF18" s="123"/>
      <c r="UFG18" s="123"/>
      <c r="UFH18" s="123"/>
      <c r="UFI18" s="123"/>
      <c r="UFJ18" s="123"/>
      <c r="UFK18" s="123"/>
      <c r="UFL18" s="123"/>
      <c r="UFM18" s="123"/>
      <c r="UFN18" s="123"/>
      <c r="UFO18" s="123"/>
      <c r="UFP18" s="123"/>
      <c r="UFQ18" s="123"/>
      <c r="UFR18" s="123"/>
      <c r="UFS18" s="123"/>
      <c r="UFT18" s="123"/>
      <c r="UFU18" s="123"/>
      <c r="UFV18" s="123"/>
      <c r="UFW18" s="123"/>
      <c r="UFX18" s="123"/>
      <c r="UFY18" s="123"/>
      <c r="UFZ18" s="123"/>
      <c r="UGA18" s="123"/>
      <c r="UGB18" s="123"/>
      <c r="UGC18" s="123"/>
      <c r="UGD18" s="123"/>
      <c r="UGE18" s="123"/>
      <c r="UGF18" s="123"/>
      <c r="UGG18" s="123"/>
      <c r="UGH18" s="123"/>
      <c r="UGI18" s="123"/>
      <c r="UGJ18" s="123"/>
      <c r="UGK18" s="123"/>
      <c r="UGL18" s="123"/>
      <c r="UGM18" s="123"/>
      <c r="UGN18" s="123"/>
      <c r="UGO18" s="123"/>
      <c r="UGP18" s="123"/>
      <c r="UGQ18" s="123"/>
      <c r="UGR18" s="123"/>
      <c r="UGS18" s="123"/>
      <c r="UGT18" s="123"/>
      <c r="UGU18" s="123"/>
      <c r="UGV18" s="123"/>
      <c r="UGW18" s="123"/>
      <c r="UGX18" s="123"/>
      <c r="UGY18" s="123"/>
      <c r="UGZ18" s="123"/>
      <c r="UHA18" s="123"/>
      <c r="UHB18" s="123"/>
      <c r="UHC18" s="123"/>
      <c r="UHD18" s="123"/>
      <c r="UHE18" s="123"/>
      <c r="UHF18" s="123"/>
      <c r="UHG18" s="123"/>
      <c r="UHH18" s="123"/>
      <c r="UHI18" s="123"/>
      <c r="UHJ18" s="123"/>
      <c r="UHK18" s="123"/>
      <c r="UHL18" s="123"/>
      <c r="UHM18" s="123"/>
      <c r="UHN18" s="123"/>
      <c r="UHO18" s="123"/>
      <c r="UHP18" s="123"/>
      <c r="UHQ18" s="123"/>
      <c r="UHR18" s="123"/>
      <c r="UHS18" s="123"/>
      <c r="UHT18" s="123"/>
      <c r="UHU18" s="123"/>
      <c r="UHV18" s="123"/>
      <c r="UHW18" s="123"/>
      <c r="UHX18" s="123"/>
      <c r="UHY18" s="123"/>
      <c r="UHZ18" s="123"/>
      <c r="UIA18" s="123"/>
      <c r="UIB18" s="123"/>
      <c r="UIC18" s="123"/>
      <c r="UID18" s="123"/>
      <c r="UIE18" s="123"/>
      <c r="UIF18" s="123"/>
      <c r="UIG18" s="123"/>
      <c r="UIH18" s="123"/>
      <c r="UII18" s="123"/>
      <c r="UIJ18" s="123"/>
      <c r="UIK18" s="123"/>
      <c r="UIL18" s="123"/>
      <c r="UIM18" s="123"/>
      <c r="UIN18" s="123"/>
      <c r="UIO18" s="123"/>
      <c r="UIP18" s="123"/>
      <c r="UIQ18" s="123"/>
      <c r="UIR18" s="123"/>
      <c r="UIS18" s="123"/>
      <c r="UIT18" s="123"/>
      <c r="UIU18" s="123"/>
      <c r="UIV18" s="123"/>
      <c r="UIW18" s="123"/>
      <c r="UIX18" s="123"/>
      <c r="UIY18" s="123"/>
      <c r="UIZ18" s="123"/>
      <c r="UJA18" s="123"/>
      <c r="UJB18" s="123"/>
      <c r="UJC18" s="123"/>
      <c r="UJD18" s="123"/>
      <c r="UJE18" s="123"/>
      <c r="UJF18" s="123"/>
      <c r="UJG18" s="123"/>
      <c r="UJH18" s="123"/>
      <c r="UJI18" s="123"/>
      <c r="UJJ18" s="123"/>
      <c r="UJK18" s="123"/>
      <c r="UJL18" s="123"/>
      <c r="UJM18" s="123"/>
      <c r="UJN18" s="123"/>
      <c r="UJO18" s="123"/>
      <c r="UJP18" s="123"/>
      <c r="UJQ18" s="123"/>
      <c r="UJR18" s="123"/>
      <c r="UJS18" s="123"/>
      <c r="UJT18" s="123"/>
      <c r="UJU18" s="123"/>
      <c r="UJV18" s="123"/>
      <c r="UJW18" s="123"/>
      <c r="UJX18" s="123"/>
      <c r="UJY18" s="123"/>
      <c r="UJZ18" s="123"/>
      <c r="UKA18" s="123"/>
      <c r="UKB18" s="123"/>
      <c r="UKC18" s="123"/>
      <c r="UKD18" s="123"/>
      <c r="UKE18" s="123"/>
      <c r="UKF18" s="123"/>
      <c r="UKG18" s="123"/>
      <c r="UKH18" s="123"/>
      <c r="UKI18" s="123"/>
      <c r="UKJ18" s="123"/>
      <c r="UKK18" s="123"/>
      <c r="UKL18" s="123"/>
      <c r="UKM18" s="123"/>
      <c r="UKN18" s="123"/>
      <c r="UKO18" s="123"/>
      <c r="UKP18" s="123"/>
      <c r="UKQ18" s="123"/>
      <c r="UKR18" s="123"/>
      <c r="UKS18" s="123"/>
      <c r="UKT18" s="123"/>
      <c r="UKU18" s="123"/>
      <c r="UKV18" s="123"/>
      <c r="UKW18" s="123"/>
      <c r="UKX18" s="123"/>
      <c r="UKY18" s="123"/>
      <c r="UKZ18" s="123"/>
      <c r="ULA18" s="123"/>
      <c r="ULB18" s="123"/>
      <c r="ULC18" s="123"/>
      <c r="ULD18" s="123"/>
      <c r="ULE18" s="123"/>
      <c r="ULF18" s="123"/>
      <c r="ULG18" s="123"/>
      <c r="ULH18" s="123"/>
      <c r="ULI18" s="123"/>
      <c r="ULJ18" s="123"/>
      <c r="ULK18" s="123"/>
      <c r="ULL18" s="123"/>
      <c r="ULM18" s="123"/>
      <c r="ULN18" s="123"/>
      <c r="ULO18" s="123"/>
      <c r="ULP18" s="123"/>
      <c r="ULQ18" s="123"/>
      <c r="ULR18" s="123"/>
      <c r="ULS18" s="123"/>
      <c r="ULT18" s="123"/>
      <c r="ULU18" s="123"/>
      <c r="ULV18" s="123"/>
      <c r="ULW18" s="123"/>
      <c r="ULX18" s="123"/>
      <c r="ULY18" s="123"/>
      <c r="ULZ18" s="123"/>
      <c r="UMA18" s="123"/>
      <c r="UMB18" s="123"/>
      <c r="UMC18" s="123"/>
      <c r="UMD18" s="123"/>
      <c r="UME18" s="123"/>
      <c r="UMF18" s="123"/>
      <c r="UMG18" s="123"/>
      <c r="UMH18" s="123"/>
      <c r="UMI18" s="123"/>
      <c r="UMJ18" s="123"/>
      <c r="UMK18" s="123"/>
      <c r="UML18" s="123"/>
      <c r="UMM18" s="123"/>
      <c r="UMN18" s="123"/>
      <c r="UMO18" s="123"/>
      <c r="UMP18" s="123"/>
      <c r="UMQ18" s="123"/>
      <c r="UMR18" s="123"/>
      <c r="UMS18" s="123"/>
      <c r="UMT18" s="123"/>
      <c r="UMU18" s="123"/>
      <c r="UMV18" s="123"/>
      <c r="UMW18" s="123"/>
      <c r="UMX18" s="123"/>
      <c r="UMY18" s="123"/>
      <c r="UMZ18" s="123"/>
      <c r="UNA18" s="123"/>
      <c r="UNB18" s="123"/>
      <c r="UNC18" s="123"/>
      <c r="UND18" s="123"/>
      <c r="UNE18" s="123"/>
      <c r="UNF18" s="123"/>
      <c r="UNG18" s="123"/>
      <c r="UNH18" s="123"/>
      <c r="UNI18" s="123"/>
      <c r="UNJ18" s="123"/>
      <c r="UNK18" s="123"/>
      <c r="UNL18" s="123"/>
      <c r="UNM18" s="123"/>
      <c r="UNN18" s="123"/>
      <c r="UNO18" s="123"/>
      <c r="UNP18" s="123"/>
      <c r="UNQ18" s="123"/>
      <c r="UNR18" s="123"/>
      <c r="UNS18" s="123"/>
      <c r="UNT18" s="123"/>
      <c r="UNU18" s="123"/>
      <c r="UNV18" s="123"/>
      <c r="UNW18" s="123"/>
      <c r="UNX18" s="123"/>
      <c r="UNY18" s="123"/>
      <c r="UNZ18" s="123"/>
      <c r="UOA18" s="123"/>
      <c r="UOB18" s="123"/>
      <c r="UOC18" s="123"/>
      <c r="UOD18" s="123"/>
      <c r="UOE18" s="123"/>
      <c r="UOF18" s="123"/>
      <c r="UOG18" s="123"/>
      <c r="UOH18" s="123"/>
      <c r="UOI18" s="123"/>
      <c r="UOJ18" s="123"/>
      <c r="UOK18" s="123"/>
      <c r="UOL18" s="123"/>
      <c r="UOM18" s="123"/>
      <c r="UON18" s="123"/>
      <c r="UOO18" s="123"/>
      <c r="UOP18" s="123"/>
      <c r="UOQ18" s="123"/>
      <c r="UOR18" s="123"/>
      <c r="UOS18" s="123"/>
      <c r="UOT18" s="123"/>
      <c r="UOU18" s="123"/>
      <c r="UOV18" s="123"/>
      <c r="UOW18" s="123"/>
      <c r="UOX18" s="123"/>
      <c r="UOY18" s="123"/>
      <c r="UOZ18" s="123"/>
      <c r="UPA18" s="123"/>
      <c r="UPB18" s="123"/>
      <c r="UPC18" s="123"/>
      <c r="UPD18" s="123"/>
      <c r="UPE18" s="123"/>
      <c r="UPF18" s="123"/>
      <c r="UPG18" s="123"/>
      <c r="UPH18" s="123"/>
      <c r="UPI18" s="123"/>
      <c r="UPJ18" s="123"/>
      <c r="UPK18" s="123"/>
      <c r="UPL18" s="123"/>
      <c r="UPM18" s="123"/>
      <c r="UPN18" s="123"/>
      <c r="UPO18" s="123"/>
      <c r="UPP18" s="123"/>
      <c r="UPQ18" s="123"/>
      <c r="UPR18" s="123"/>
      <c r="UPS18" s="123"/>
      <c r="UPT18" s="123"/>
      <c r="UPU18" s="123"/>
      <c r="UPV18" s="123"/>
      <c r="UPW18" s="123"/>
      <c r="UPX18" s="123"/>
      <c r="UPY18" s="123"/>
      <c r="UPZ18" s="123"/>
      <c r="UQA18" s="123"/>
      <c r="UQB18" s="123"/>
      <c r="UQC18" s="123"/>
      <c r="UQD18" s="123"/>
      <c r="UQE18" s="123"/>
      <c r="UQF18" s="123"/>
      <c r="UQG18" s="123"/>
      <c r="UQH18" s="123"/>
      <c r="UQI18" s="123"/>
      <c r="UQJ18" s="123"/>
      <c r="UQK18" s="123"/>
      <c r="UQL18" s="123"/>
      <c r="UQM18" s="123"/>
      <c r="UQN18" s="123"/>
      <c r="UQO18" s="123"/>
      <c r="UQP18" s="123"/>
      <c r="UQQ18" s="123"/>
      <c r="UQR18" s="123"/>
      <c r="UQS18" s="123"/>
      <c r="UQT18" s="123"/>
      <c r="UQU18" s="123"/>
      <c r="UQV18" s="123"/>
      <c r="UQW18" s="123"/>
      <c r="UQX18" s="123"/>
      <c r="UQY18" s="123"/>
      <c r="UQZ18" s="123"/>
      <c r="URA18" s="123"/>
      <c r="URB18" s="123"/>
      <c r="URC18" s="123"/>
      <c r="URD18" s="123"/>
      <c r="URE18" s="123"/>
      <c r="URF18" s="123"/>
      <c r="URG18" s="123"/>
      <c r="URH18" s="123"/>
      <c r="URI18" s="123"/>
      <c r="URJ18" s="123"/>
      <c r="URK18" s="123"/>
      <c r="URL18" s="123"/>
      <c r="URM18" s="123"/>
      <c r="URN18" s="123"/>
      <c r="URO18" s="123"/>
      <c r="URP18" s="123"/>
      <c r="URQ18" s="123"/>
      <c r="URR18" s="123"/>
      <c r="URS18" s="123"/>
      <c r="URT18" s="123"/>
      <c r="URU18" s="123"/>
      <c r="URV18" s="123"/>
      <c r="URW18" s="123"/>
      <c r="URX18" s="123"/>
      <c r="URY18" s="123"/>
      <c r="URZ18" s="123"/>
      <c r="USA18" s="123"/>
      <c r="USB18" s="123"/>
      <c r="USC18" s="123"/>
      <c r="USD18" s="123"/>
      <c r="USE18" s="123"/>
      <c r="USF18" s="123"/>
      <c r="USG18" s="123"/>
      <c r="USH18" s="123"/>
      <c r="USI18" s="123"/>
      <c r="USJ18" s="123"/>
      <c r="USK18" s="123"/>
      <c r="USL18" s="123"/>
      <c r="USM18" s="123"/>
      <c r="USN18" s="123"/>
      <c r="USO18" s="123"/>
      <c r="USP18" s="123"/>
      <c r="USQ18" s="123"/>
      <c r="USR18" s="123"/>
      <c r="USS18" s="123"/>
      <c r="UST18" s="123"/>
      <c r="USU18" s="123"/>
      <c r="USV18" s="123"/>
      <c r="USW18" s="123"/>
      <c r="USX18" s="123"/>
      <c r="USY18" s="123"/>
      <c r="USZ18" s="123"/>
      <c r="UTA18" s="123"/>
      <c r="UTB18" s="123"/>
      <c r="UTC18" s="123"/>
      <c r="UTD18" s="123"/>
      <c r="UTE18" s="123"/>
      <c r="UTF18" s="123"/>
      <c r="UTG18" s="123"/>
      <c r="UTH18" s="123"/>
      <c r="UTI18" s="123"/>
      <c r="UTJ18" s="123"/>
      <c r="UTK18" s="123"/>
      <c r="UTL18" s="123"/>
      <c r="UTM18" s="123"/>
      <c r="UTN18" s="123"/>
      <c r="UTO18" s="123"/>
      <c r="UTP18" s="123"/>
      <c r="UTQ18" s="123"/>
      <c r="UTR18" s="123"/>
      <c r="UTS18" s="123"/>
      <c r="UTT18" s="123"/>
      <c r="UTU18" s="123"/>
      <c r="UTV18" s="123"/>
      <c r="UTW18" s="123"/>
      <c r="UTX18" s="123"/>
      <c r="UTY18" s="123"/>
      <c r="UTZ18" s="123"/>
      <c r="UUA18" s="123"/>
      <c r="UUB18" s="123"/>
      <c r="UUC18" s="123"/>
      <c r="UUD18" s="123"/>
      <c r="UUE18" s="123"/>
      <c r="UUF18" s="123"/>
      <c r="UUG18" s="123"/>
      <c r="UUH18" s="123"/>
      <c r="UUI18" s="123"/>
      <c r="UUJ18" s="123"/>
      <c r="UUK18" s="123"/>
      <c r="UUL18" s="123"/>
      <c r="UUM18" s="123"/>
      <c r="UUN18" s="123"/>
      <c r="UUO18" s="123"/>
      <c r="UUP18" s="123"/>
      <c r="UUQ18" s="123"/>
      <c r="UUR18" s="123"/>
      <c r="UUS18" s="123"/>
      <c r="UUT18" s="123"/>
      <c r="UUU18" s="123"/>
      <c r="UUV18" s="123"/>
      <c r="UUW18" s="123"/>
      <c r="UUX18" s="123"/>
      <c r="UUY18" s="123"/>
      <c r="UUZ18" s="123"/>
      <c r="UVA18" s="123"/>
      <c r="UVB18" s="123"/>
      <c r="UVC18" s="123"/>
      <c r="UVD18" s="123"/>
      <c r="UVE18" s="123"/>
      <c r="UVF18" s="123"/>
      <c r="UVG18" s="123"/>
      <c r="UVH18" s="123"/>
      <c r="UVI18" s="123"/>
      <c r="UVJ18" s="123"/>
      <c r="UVK18" s="123"/>
      <c r="UVL18" s="123"/>
      <c r="UVM18" s="123"/>
      <c r="UVN18" s="123"/>
      <c r="UVO18" s="123"/>
      <c r="UVP18" s="123"/>
      <c r="UVQ18" s="123"/>
      <c r="UVR18" s="123"/>
      <c r="UVS18" s="123"/>
      <c r="UVT18" s="123"/>
      <c r="UVU18" s="123"/>
      <c r="UVV18" s="123"/>
      <c r="UVW18" s="123"/>
      <c r="UVX18" s="123"/>
      <c r="UVY18" s="123"/>
      <c r="UVZ18" s="123"/>
      <c r="UWA18" s="123"/>
      <c r="UWB18" s="123"/>
      <c r="UWC18" s="123"/>
      <c r="UWD18" s="123"/>
      <c r="UWE18" s="123"/>
      <c r="UWF18" s="123"/>
      <c r="UWG18" s="123"/>
      <c r="UWH18" s="123"/>
      <c r="UWI18" s="123"/>
      <c r="UWJ18" s="123"/>
      <c r="UWK18" s="123"/>
      <c r="UWL18" s="123"/>
      <c r="UWM18" s="123"/>
      <c r="UWN18" s="123"/>
      <c r="UWO18" s="123"/>
      <c r="UWP18" s="123"/>
      <c r="UWQ18" s="123"/>
      <c r="UWR18" s="123"/>
      <c r="UWS18" s="123"/>
      <c r="UWT18" s="123"/>
      <c r="UWU18" s="123"/>
      <c r="UWV18" s="123"/>
      <c r="UWW18" s="123"/>
      <c r="UWX18" s="123"/>
      <c r="UWY18" s="123"/>
      <c r="UWZ18" s="123"/>
      <c r="UXA18" s="123"/>
      <c r="UXB18" s="123"/>
      <c r="UXC18" s="123"/>
      <c r="UXD18" s="123"/>
      <c r="UXE18" s="123"/>
      <c r="UXF18" s="123"/>
      <c r="UXG18" s="123"/>
      <c r="UXH18" s="123"/>
      <c r="UXI18" s="123"/>
      <c r="UXJ18" s="123"/>
      <c r="UXK18" s="123"/>
      <c r="UXL18" s="123"/>
      <c r="UXM18" s="123"/>
      <c r="UXN18" s="123"/>
      <c r="UXO18" s="123"/>
      <c r="UXP18" s="123"/>
      <c r="UXQ18" s="123"/>
      <c r="UXR18" s="123"/>
      <c r="UXS18" s="123"/>
      <c r="UXT18" s="123"/>
      <c r="UXU18" s="123"/>
      <c r="UXV18" s="123"/>
      <c r="UXW18" s="123"/>
      <c r="UXX18" s="123"/>
      <c r="UXY18" s="123"/>
      <c r="UXZ18" s="123"/>
      <c r="UYA18" s="123"/>
      <c r="UYB18" s="123"/>
      <c r="UYC18" s="123"/>
      <c r="UYD18" s="123"/>
      <c r="UYE18" s="123"/>
      <c r="UYF18" s="123"/>
      <c r="UYG18" s="123"/>
      <c r="UYH18" s="123"/>
      <c r="UYI18" s="123"/>
      <c r="UYJ18" s="123"/>
      <c r="UYK18" s="123"/>
      <c r="UYL18" s="123"/>
      <c r="UYM18" s="123"/>
      <c r="UYN18" s="123"/>
      <c r="UYO18" s="123"/>
      <c r="UYP18" s="123"/>
      <c r="UYQ18" s="123"/>
      <c r="UYR18" s="123"/>
      <c r="UYS18" s="123"/>
      <c r="UYT18" s="123"/>
      <c r="UYU18" s="123"/>
      <c r="UYV18" s="123"/>
      <c r="UYW18" s="123"/>
      <c r="UYX18" s="123"/>
      <c r="UYY18" s="123"/>
      <c r="UYZ18" s="123"/>
      <c r="UZA18" s="123"/>
      <c r="UZB18" s="123"/>
      <c r="UZC18" s="123"/>
      <c r="UZD18" s="123"/>
      <c r="UZE18" s="123"/>
      <c r="UZF18" s="123"/>
      <c r="UZG18" s="123"/>
      <c r="UZH18" s="123"/>
      <c r="UZI18" s="123"/>
      <c r="UZJ18" s="123"/>
      <c r="UZK18" s="123"/>
      <c r="UZL18" s="123"/>
      <c r="UZM18" s="123"/>
      <c r="UZN18" s="123"/>
      <c r="UZO18" s="123"/>
      <c r="UZP18" s="123"/>
      <c r="UZQ18" s="123"/>
      <c r="UZR18" s="123"/>
      <c r="UZS18" s="123"/>
      <c r="UZT18" s="123"/>
      <c r="UZU18" s="123"/>
      <c r="UZV18" s="123"/>
      <c r="UZW18" s="123"/>
      <c r="UZX18" s="123"/>
      <c r="UZY18" s="123"/>
      <c r="UZZ18" s="123"/>
      <c r="VAA18" s="123"/>
      <c r="VAB18" s="123"/>
      <c r="VAC18" s="123"/>
      <c r="VAD18" s="123"/>
      <c r="VAE18" s="123"/>
      <c r="VAF18" s="123"/>
      <c r="VAG18" s="123"/>
      <c r="VAH18" s="123"/>
      <c r="VAI18" s="123"/>
      <c r="VAJ18" s="123"/>
      <c r="VAK18" s="123"/>
      <c r="VAL18" s="123"/>
      <c r="VAM18" s="123"/>
      <c r="VAN18" s="123"/>
      <c r="VAO18" s="123"/>
      <c r="VAP18" s="123"/>
      <c r="VAQ18" s="123"/>
      <c r="VAR18" s="123"/>
      <c r="VAS18" s="123"/>
      <c r="VAT18" s="123"/>
      <c r="VAU18" s="123"/>
      <c r="VAV18" s="123"/>
      <c r="VAW18" s="123"/>
      <c r="VAX18" s="123"/>
      <c r="VAY18" s="123"/>
      <c r="VAZ18" s="123"/>
      <c r="VBA18" s="123"/>
      <c r="VBB18" s="123"/>
      <c r="VBC18" s="123"/>
      <c r="VBD18" s="123"/>
      <c r="VBE18" s="123"/>
      <c r="VBF18" s="123"/>
      <c r="VBG18" s="123"/>
      <c r="VBH18" s="123"/>
      <c r="VBI18" s="123"/>
      <c r="VBJ18" s="123"/>
      <c r="VBK18" s="123"/>
      <c r="VBL18" s="123"/>
      <c r="VBM18" s="123"/>
      <c r="VBN18" s="123"/>
      <c r="VBO18" s="123"/>
      <c r="VBP18" s="123"/>
      <c r="VBQ18" s="123"/>
      <c r="VBR18" s="123"/>
      <c r="VBS18" s="123"/>
      <c r="VBT18" s="123"/>
      <c r="VBU18" s="123"/>
      <c r="VBV18" s="123"/>
      <c r="VBW18" s="123"/>
      <c r="VBX18" s="123"/>
      <c r="VBY18" s="123"/>
      <c r="VBZ18" s="123"/>
      <c r="VCA18" s="123"/>
      <c r="VCB18" s="123"/>
      <c r="VCC18" s="123"/>
      <c r="VCD18" s="123"/>
      <c r="VCE18" s="123"/>
      <c r="VCF18" s="123"/>
      <c r="VCG18" s="123"/>
      <c r="VCH18" s="123"/>
      <c r="VCI18" s="123"/>
      <c r="VCJ18" s="123"/>
      <c r="VCK18" s="123"/>
      <c r="VCL18" s="123"/>
      <c r="VCM18" s="123"/>
      <c r="VCN18" s="123"/>
      <c r="VCO18" s="123"/>
      <c r="VCP18" s="123"/>
      <c r="VCQ18" s="123"/>
      <c r="VCR18" s="123"/>
      <c r="VCS18" s="123"/>
      <c r="VCT18" s="123"/>
      <c r="VCU18" s="123"/>
      <c r="VCV18" s="123"/>
      <c r="VCW18" s="123"/>
      <c r="VCX18" s="123"/>
      <c r="VCY18" s="123"/>
      <c r="VCZ18" s="123"/>
      <c r="VDA18" s="123"/>
      <c r="VDB18" s="123"/>
      <c r="VDC18" s="123"/>
      <c r="VDD18" s="123"/>
      <c r="VDE18" s="123"/>
      <c r="VDF18" s="123"/>
      <c r="VDG18" s="123"/>
      <c r="VDH18" s="123"/>
      <c r="VDI18" s="123"/>
      <c r="VDJ18" s="123"/>
      <c r="VDK18" s="123"/>
      <c r="VDL18" s="123"/>
      <c r="VDM18" s="123"/>
      <c r="VDN18" s="123"/>
      <c r="VDO18" s="123"/>
      <c r="VDP18" s="123"/>
      <c r="VDQ18" s="123"/>
      <c r="VDR18" s="123"/>
      <c r="VDS18" s="123"/>
      <c r="VDT18" s="123"/>
      <c r="VDU18" s="123"/>
      <c r="VDV18" s="123"/>
      <c r="VDW18" s="123"/>
      <c r="VDX18" s="123"/>
      <c r="VDY18" s="123"/>
      <c r="VDZ18" s="123"/>
      <c r="VEA18" s="123"/>
      <c r="VEB18" s="123"/>
      <c r="VEC18" s="123"/>
      <c r="VED18" s="123"/>
      <c r="VEE18" s="123"/>
      <c r="VEF18" s="123"/>
      <c r="VEG18" s="123"/>
      <c r="VEH18" s="123"/>
      <c r="VEI18" s="123"/>
      <c r="VEJ18" s="123"/>
      <c r="VEK18" s="123"/>
      <c r="VEL18" s="123"/>
      <c r="VEM18" s="123"/>
      <c r="VEN18" s="123"/>
      <c r="VEO18" s="123"/>
      <c r="VEP18" s="123"/>
      <c r="VEQ18" s="123"/>
      <c r="VER18" s="123"/>
      <c r="VES18" s="123"/>
      <c r="VET18" s="123"/>
      <c r="VEU18" s="123"/>
      <c r="VEV18" s="123"/>
      <c r="VEW18" s="123"/>
      <c r="VEX18" s="123"/>
      <c r="VEY18" s="123"/>
      <c r="VEZ18" s="123"/>
      <c r="VFA18" s="123"/>
      <c r="VFB18" s="123"/>
      <c r="VFC18" s="123"/>
      <c r="VFD18" s="123"/>
      <c r="VFE18" s="123"/>
      <c r="VFF18" s="123"/>
      <c r="VFG18" s="123"/>
      <c r="VFH18" s="123"/>
      <c r="VFI18" s="123"/>
      <c r="VFJ18" s="123"/>
      <c r="VFK18" s="123"/>
      <c r="VFL18" s="123"/>
      <c r="VFM18" s="123"/>
      <c r="VFN18" s="123"/>
      <c r="VFO18" s="123"/>
      <c r="VFP18" s="123"/>
      <c r="VFQ18" s="123"/>
      <c r="VFR18" s="123"/>
      <c r="VFS18" s="123"/>
      <c r="VFT18" s="123"/>
      <c r="VFU18" s="123"/>
      <c r="VFV18" s="123"/>
      <c r="VFW18" s="123"/>
      <c r="VFX18" s="123"/>
      <c r="VFY18" s="123"/>
      <c r="VFZ18" s="123"/>
      <c r="VGA18" s="123"/>
      <c r="VGB18" s="123"/>
      <c r="VGC18" s="123"/>
      <c r="VGD18" s="123"/>
      <c r="VGE18" s="123"/>
      <c r="VGF18" s="123"/>
      <c r="VGG18" s="123"/>
      <c r="VGH18" s="123"/>
      <c r="VGI18" s="123"/>
      <c r="VGJ18" s="123"/>
      <c r="VGK18" s="123"/>
      <c r="VGL18" s="123"/>
      <c r="VGM18" s="123"/>
      <c r="VGN18" s="123"/>
      <c r="VGO18" s="123"/>
      <c r="VGP18" s="123"/>
      <c r="VGQ18" s="123"/>
      <c r="VGR18" s="123"/>
      <c r="VGS18" s="123"/>
      <c r="VGT18" s="123"/>
      <c r="VGU18" s="123"/>
      <c r="VGV18" s="123"/>
      <c r="VGW18" s="123"/>
      <c r="VGX18" s="123"/>
      <c r="VGY18" s="123"/>
      <c r="VGZ18" s="123"/>
      <c r="VHA18" s="123"/>
      <c r="VHB18" s="123"/>
      <c r="VHC18" s="123"/>
      <c r="VHD18" s="123"/>
      <c r="VHE18" s="123"/>
      <c r="VHF18" s="123"/>
      <c r="VHG18" s="123"/>
      <c r="VHH18" s="123"/>
      <c r="VHI18" s="123"/>
      <c r="VHJ18" s="123"/>
      <c r="VHK18" s="123"/>
      <c r="VHL18" s="123"/>
      <c r="VHM18" s="123"/>
      <c r="VHN18" s="123"/>
      <c r="VHO18" s="123"/>
      <c r="VHP18" s="123"/>
      <c r="VHQ18" s="123"/>
      <c r="VHR18" s="123"/>
      <c r="VHS18" s="123"/>
      <c r="VHT18" s="123"/>
      <c r="VHU18" s="123"/>
      <c r="VHV18" s="123"/>
      <c r="VHW18" s="123"/>
      <c r="VHX18" s="123"/>
      <c r="VHY18" s="123"/>
      <c r="VHZ18" s="123"/>
      <c r="VIA18" s="123"/>
      <c r="VIB18" s="123"/>
      <c r="VIC18" s="123"/>
      <c r="VID18" s="123"/>
      <c r="VIE18" s="123"/>
      <c r="VIF18" s="123"/>
      <c r="VIG18" s="123"/>
      <c r="VIH18" s="123"/>
      <c r="VII18" s="123"/>
      <c r="VIJ18" s="123"/>
      <c r="VIK18" s="123"/>
      <c r="VIL18" s="123"/>
      <c r="VIM18" s="123"/>
      <c r="VIN18" s="123"/>
      <c r="VIO18" s="123"/>
      <c r="VIP18" s="123"/>
      <c r="VIQ18" s="123"/>
      <c r="VIR18" s="123"/>
      <c r="VIS18" s="123"/>
      <c r="VIT18" s="123"/>
      <c r="VIU18" s="123"/>
      <c r="VIV18" s="123"/>
      <c r="VIW18" s="123"/>
      <c r="VIX18" s="123"/>
      <c r="VIY18" s="123"/>
      <c r="VIZ18" s="123"/>
      <c r="VJA18" s="123"/>
      <c r="VJB18" s="123"/>
      <c r="VJC18" s="123"/>
      <c r="VJD18" s="123"/>
      <c r="VJE18" s="123"/>
      <c r="VJF18" s="123"/>
      <c r="VJG18" s="123"/>
      <c r="VJH18" s="123"/>
      <c r="VJI18" s="123"/>
      <c r="VJJ18" s="123"/>
      <c r="VJK18" s="123"/>
      <c r="VJL18" s="123"/>
      <c r="VJM18" s="123"/>
      <c r="VJN18" s="123"/>
      <c r="VJO18" s="123"/>
      <c r="VJP18" s="123"/>
      <c r="VJQ18" s="123"/>
      <c r="VJR18" s="123"/>
      <c r="VJS18" s="123"/>
      <c r="VJT18" s="123"/>
      <c r="VJU18" s="123"/>
      <c r="VJV18" s="123"/>
      <c r="VJW18" s="123"/>
      <c r="VJX18" s="123"/>
      <c r="VJY18" s="123"/>
      <c r="VJZ18" s="123"/>
      <c r="VKA18" s="123"/>
      <c r="VKB18" s="123"/>
      <c r="VKC18" s="123"/>
      <c r="VKD18" s="123"/>
      <c r="VKE18" s="123"/>
      <c r="VKF18" s="123"/>
      <c r="VKG18" s="123"/>
      <c r="VKH18" s="123"/>
      <c r="VKI18" s="123"/>
      <c r="VKJ18" s="123"/>
      <c r="VKK18" s="123"/>
      <c r="VKL18" s="123"/>
      <c r="VKM18" s="123"/>
      <c r="VKN18" s="123"/>
      <c r="VKO18" s="123"/>
      <c r="VKP18" s="123"/>
      <c r="VKQ18" s="123"/>
      <c r="VKR18" s="123"/>
      <c r="VKS18" s="123"/>
      <c r="VKT18" s="123"/>
      <c r="VKU18" s="123"/>
      <c r="VKV18" s="123"/>
      <c r="VKW18" s="123"/>
      <c r="VKX18" s="123"/>
      <c r="VKY18" s="123"/>
      <c r="VKZ18" s="123"/>
      <c r="VLA18" s="123"/>
      <c r="VLB18" s="123"/>
      <c r="VLC18" s="123"/>
      <c r="VLD18" s="123"/>
      <c r="VLE18" s="123"/>
      <c r="VLF18" s="123"/>
      <c r="VLG18" s="123"/>
      <c r="VLH18" s="123"/>
      <c r="VLI18" s="123"/>
      <c r="VLJ18" s="123"/>
      <c r="VLK18" s="123"/>
      <c r="VLL18" s="123"/>
      <c r="VLM18" s="123"/>
      <c r="VLN18" s="123"/>
      <c r="VLO18" s="123"/>
      <c r="VLP18" s="123"/>
      <c r="VLQ18" s="123"/>
      <c r="VLR18" s="123"/>
      <c r="VLS18" s="123"/>
      <c r="VLT18" s="123"/>
      <c r="VLU18" s="123"/>
      <c r="VLV18" s="123"/>
      <c r="VLW18" s="123"/>
      <c r="VLX18" s="123"/>
      <c r="VLY18" s="123"/>
      <c r="VLZ18" s="123"/>
      <c r="VMA18" s="123"/>
      <c r="VMB18" s="123"/>
      <c r="VMC18" s="123"/>
      <c r="VMD18" s="123"/>
      <c r="VME18" s="123"/>
      <c r="VMF18" s="123"/>
      <c r="VMG18" s="123"/>
      <c r="VMH18" s="123"/>
      <c r="VMI18" s="123"/>
      <c r="VMJ18" s="123"/>
      <c r="VMK18" s="123"/>
      <c r="VML18" s="123"/>
      <c r="VMM18" s="123"/>
      <c r="VMN18" s="123"/>
      <c r="VMO18" s="123"/>
      <c r="VMP18" s="123"/>
      <c r="VMQ18" s="123"/>
      <c r="VMR18" s="123"/>
      <c r="VMS18" s="123"/>
      <c r="VMT18" s="123"/>
      <c r="VMU18" s="123"/>
      <c r="VMV18" s="123"/>
      <c r="VMW18" s="123"/>
      <c r="VMX18" s="123"/>
      <c r="VMY18" s="123"/>
      <c r="VMZ18" s="123"/>
      <c r="VNA18" s="123"/>
      <c r="VNB18" s="123"/>
      <c r="VNC18" s="123"/>
      <c r="VND18" s="123"/>
      <c r="VNE18" s="123"/>
      <c r="VNF18" s="123"/>
      <c r="VNG18" s="123"/>
      <c r="VNH18" s="123"/>
      <c r="VNI18" s="123"/>
      <c r="VNJ18" s="123"/>
      <c r="VNK18" s="123"/>
      <c r="VNL18" s="123"/>
      <c r="VNM18" s="123"/>
      <c r="VNN18" s="123"/>
      <c r="VNO18" s="123"/>
      <c r="VNP18" s="123"/>
      <c r="VNQ18" s="123"/>
      <c r="VNR18" s="123"/>
      <c r="VNS18" s="123"/>
      <c r="VNT18" s="123"/>
      <c r="VNU18" s="123"/>
      <c r="VNV18" s="123"/>
      <c r="VNW18" s="123"/>
      <c r="VNX18" s="123"/>
      <c r="VNY18" s="123"/>
      <c r="VNZ18" s="123"/>
      <c r="VOA18" s="123"/>
      <c r="VOB18" s="123"/>
      <c r="VOC18" s="123"/>
      <c r="VOD18" s="123"/>
      <c r="VOE18" s="123"/>
      <c r="VOF18" s="123"/>
      <c r="VOG18" s="123"/>
      <c r="VOH18" s="123"/>
      <c r="VOI18" s="123"/>
      <c r="VOJ18" s="123"/>
      <c r="VOK18" s="123"/>
      <c r="VOL18" s="123"/>
      <c r="VOM18" s="123"/>
      <c r="VON18" s="123"/>
      <c r="VOO18" s="123"/>
      <c r="VOP18" s="123"/>
      <c r="VOQ18" s="123"/>
      <c r="VOR18" s="123"/>
      <c r="VOS18" s="123"/>
      <c r="VOT18" s="123"/>
      <c r="VOU18" s="123"/>
      <c r="VOV18" s="123"/>
      <c r="VOW18" s="123"/>
      <c r="VOX18" s="123"/>
      <c r="VOY18" s="123"/>
      <c r="VOZ18" s="123"/>
      <c r="VPA18" s="123"/>
      <c r="VPB18" s="123"/>
      <c r="VPC18" s="123"/>
      <c r="VPD18" s="123"/>
      <c r="VPE18" s="123"/>
      <c r="VPF18" s="123"/>
      <c r="VPG18" s="123"/>
      <c r="VPH18" s="123"/>
      <c r="VPI18" s="123"/>
      <c r="VPJ18" s="123"/>
      <c r="VPK18" s="123"/>
      <c r="VPL18" s="123"/>
      <c r="VPM18" s="123"/>
      <c r="VPN18" s="123"/>
      <c r="VPO18" s="123"/>
      <c r="VPP18" s="123"/>
      <c r="VPQ18" s="123"/>
      <c r="VPR18" s="123"/>
      <c r="VPS18" s="123"/>
      <c r="VPT18" s="123"/>
      <c r="VPU18" s="123"/>
      <c r="VPV18" s="123"/>
      <c r="VPW18" s="123"/>
      <c r="VPX18" s="123"/>
      <c r="VPY18" s="123"/>
      <c r="VPZ18" s="123"/>
      <c r="VQA18" s="123"/>
      <c r="VQB18" s="123"/>
      <c r="VQC18" s="123"/>
      <c r="VQD18" s="123"/>
      <c r="VQE18" s="123"/>
      <c r="VQF18" s="123"/>
      <c r="VQG18" s="123"/>
      <c r="VQH18" s="123"/>
      <c r="VQI18" s="123"/>
      <c r="VQJ18" s="123"/>
      <c r="VQK18" s="123"/>
      <c r="VQL18" s="123"/>
      <c r="VQM18" s="123"/>
      <c r="VQN18" s="123"/>
      <c r="VQO18" s="123"/>
      <c r="VQP18" s="123"/>
      <c r="VQQ18" s="123"/>
      <c r="VQR18" s="123"/>
      <c r="VQS18" s="123"/>
      <c r="VQT18" s="123"/>
      <c r="VQU18" s="123"/>
      <c r="VQV18" s="123"/>
      <c r="VQW18" s="123"/>
      <c r="VQX18" s="123"/>
      <c r="VQY18" s="123"/>
      <c r="VQZ18" s="123"/>
      <c r="VRA18" s="123"/>
      <c r="VRB18" s="123"/>
      <c r="VRC18" s="123"/>
      <c r="VRD18" s="123"/>
      <c r="VRE18" s="123"/>
      <c r="VRF18" s="123"/>
      <c r="VRG18" s="123"/>
      <c r="VRH18" s="123"/>
      <c r="VRI18" s="123"/>
      <c r="VRJ18" s="123"/>
      <c r="VRK18" s="123"/>
      <c r="VRL18" s="123"/>
      <c r="VRM18" s="123"/>
      <c r="VRN18" s="123"/>
      <c r="VRO18" s="123"/>
      <c r="VRP18" s="123"/>
      <c r="VRQ18" s="123"/>
      <c r="VRR18" s="123"/>
      <c r="VRS18" s="123"/>
      <c r="VRT18" s="123"/>
      <c r="VRU18" s="123"/>
      <c r="VRV18" s="123"/>
      <c r="VRW18" s="123"/>
      <c r="VRX18" s="123"/>
      <c r="VRY18" s="123"/>
      <c r="VRZ18" s="123"/>
      <c r="VSA18" s="123"/>
      <c r="VSB18" s="123"/>
      <c r="VSC18" s="123"/>
      <c r="VSD18" s="123"/>
      <c r="VSE18" s="123"/>
      <c r="VSF18" s="123"/>
      <c r="VSG18" s="123"/>
      <c r="VSH18" s="123"/>
      <c r="VSI18" s="123"/>
      <c r="VSJ18" s="123"/>
      <c r="VSK18" s="123"/>
      <c r="VSL18" s="123"/>
      <c r="VSM18" s="123"/>
      <c r="VSN18" s="123"/>
      <c r="VSO18" s="123"/>
      <c r="VSP18" s="123"/>
      <c r="VSQ18" s="123"/>
      <c r="VSR18" s="123"/>
      <c r="VSS18" s="123"/>
      <c r="VST18" s="123"/>
      <c r="VSU18" s="123"/>
      <c r="VSV18" s="123"/>
      <c r="VSW18" s="123"/>
      <c r="VSX18" s="123"/>
      <c r="VSY18" s="123"/>
      <c r="VSZ18" s="123"/>
      <c r="VTA18" s="123"/>
      <c r="VTB18" s="123"/>
      <c r="VTC18" s="123"/>
      <c r="VTD18" s="123"/>
      <c r="VTE18" s="123"/>
      <c r="VTF18" s="123"/>
      <c r="VTG18" s="123"/>
      <c r="VTH18" s="123"/>
      <c r="VTI18" s="123"/>
      <c r="VTJ18" s="123"/>
      <c r="VTK18" s="123"/>
      <c r="VTL18" s="123"/>
      <c r="VTM18" s="123"/>
      <c r="VTN18" s="123"/>
      <c r="VTO18" s="123"/>
      <c r="VTP18" s="123"/>
      <c r="VTQ18" s="123"/>
      <c r="VTR18" s="123"/>
      <c r="VTS18" s="123"/>
      <c r="VTT18" s="123"/>
      <c r="VTU18" s="123"/>
      <c r="VTV18" s="123"/>
      <c r="VTW18" s="123"/>
      <c r="VTX18" s="123"/>
      <c r="VTY18" s="123"/>
      <c r="VTZ18" s="123"/>
      <c r="VUA18" s="123"/>
      <c r="VUB18" s="123"/>
      <c r="VUC18" s="123"/>
      <c r="VUD18" s="123"/>
      <c r="VUE18" s="123"/>
      <c r="VUF18" s="123"/>
      <c r="VUG18" s="123"/>
      <c r="VUH18" s="123"/>
      <c r="VUI18" s="123"/>
      <c r="VUJ18" s="123"/>
      <c r="VUK18" s="123"/>
      <c r="VUL18" s="123"/>
      <c r="VUM18" s="123"/>
      <c r="VUN18" s="123"/>
      <c r="VUO18" s="123"/>
      <c r="VUP18" s="123"/>
      <c r="VUQ18" s="123"/>
      <c r="VUR18" s="123"/>
      <c r="VUS18" s="123"/>
      <c r="VUT18" s="123"/>
      <c r="VUU18" s="123"/>
      <c r="VUV18" s="123"/>
      <c r="VUW18" s="123"/>
      <c r="VUX18" s="123"/>
      <c r="VUY18" s="123"/>
      <c r="VUZ18" s="123"/>
      <c r="VVA18" s="123"/>
      <c r="VVB18" s="123"/>
      <c r="VVC18" s="123"/>
      <c r="VVD18" s="123"/>
      <c r="VVE18" s="123"/>
      <c r="VVF18" s="123"/>
      <c r="VVG18" s="123"/>
      <c r="VVH18" s="123"/>
      <c r="VVI18" s="123"/>
      <c r="VVJ18" s="123"/>
      <c r="VVK18" s="123"/>
      <c r="VVL18" s="123"/>
      <c r="VVM18" s="123"/>
      <c r="VVN18" s="123"/>
      <c r="VVO18" s="123"/>
      <c r="VVP18" s="123"/>
      <c r="VVQ18" s="123"/>
      <c r="VVR18" s="123"/>
      <c r="VVS18" s="123"/>
      <c r="VVT18" s="123"/>
      <c r="VVU18" s="123"/>
      <c r="VVV18" s="123"/>
      <c r="VVW18" s="123"/>
      <c r="VVX18" s="123"/>
      <c r="VVY18" s="123"/>
      <c r="VVZ18" s="123"/>
      <c r="VWA18" s="123"/>
      <c r="VWB18" s="123"/>
      <c r="VWC18" s="123"/>
      <c r="VWD18" s="123"/>
      <c r="VWE18" s="123"/>
      <c r="VWF18" s="123"/>
      <c r="VWG18" s="123"/>
      <c r="VWH18" s="123"/>
      <c r="VWI18" s="123"/>
      <c r="VWJ18" s="123"/>
      <c r="VWK18" s="123"/>
      <c r="VWL18" s="123"/>
      <c r="VWM18" s="123"/>
      <c r="VWN18" s="123"/>
      <c r="VWO18" s="123"/>
      <c r="VWP18" s="123"/>
      <c r="VWQ18" s="123"/>
      <c r="VWR18" s="123"/>
      <c r="VWS18" s="123"/>
      <c r="VWT18" s="123"/>
      <c r="VWU18" s="123"/>
      <c r="VWV18" s="123"/>
      <c r="VWW18" s="123"/>
      <c r="VWX18" s="123"/>
      <c r="VWY18" s="123"/>
      <c r="VWZ18" s="123"/>
      <c r="VXA18" s="123"/>
      <c r="VXB18" s="123"/>
      <c r="VXC18" s="123"/>
      <c r="VXD18" s="123"/>
      <c r="VXE18" s="123"/>
      <c r="VXF18" s="123"/>
      <c r="VXG18" s="123"/>
      <c r="VXH18" s="123"/>
      <c r="VXI18" s="123"/>
      <c r="VXJ18" s="123"/>
      <c r="VXK18" s="123"/>
      <c r="VXL18" s="123"/>
      <c r="VXM18" s="123"/>
      <c r="VXN18" s="123"/>
      <c r="VXO18" s="123"/>
      <c r="VXP18" s="123"/>
      <c r="VXQ18" s="123"/>
      <c r="VXR18" s="123"/>
      <c r="VXS18" s="123"/>
      <c r="VXT18" s="123"/>
      <c r="VXU18" s="123"/>
      <c r="VXV18" s="123"/>
      <c r="VXW18" s="123"/>
      <c r="VXX18" s="123"/>
      <c r="VXY18" s="123"/>
      <c r="VXZ18" s="123"/>
      <c r="VYA18" s="123"/>
      <c r="VYB18" s="123"/>
      <c r="VYC18" s="123"/>
      <c r="VYD18" s="123"/>
      <c r="VYE18" s="123"/>
      <c r="VYF18" s="123"/>
      <c r="VYG18" s="123"/>
      <c r="VYH18" s="123"/>
      <c r="VYI18" s="123"/>
      <c r="VYJ18" s="123"/>
      <c r="VYK18" s="123"/>
      <c r="VYL18" s="123"/>
      <c r="VYM18" s="123"/>
      <c r="VYN18" s="123"/>
      <c r="VYO18" s="123"/>
      <c r="VYP18" s="123"/>
      <c r="VYQ18" s="123"/>
      <c r="VYR18" s="123"/>
      <c r="VYS18" s="123"/>
      <c r="VYT18" s="123"/>
      <c r="VYU18" s="123"/>
      <c r="VYV18" s="123"/>
      <c r="VYW18" s="123"/>
      <c r="VYX18" s="123"/>
      <c r="VYY18" s="123"/>
      <c r="VYZ18" s="123"/>
      <c r="VZA18" s="123"/>
      <c r="VZB18" s="123"/>
      <c r="VZC18" s="123"/>
      <c r="VZD18" s="123"/>
      <c r="VZE18" s="123"/>
      <c r="VZF18" s="123"/>
      <c r="VZG18" s="123"/>
      <c r="VZH18" s="123"/>
      <c r="VZI18" s="123"/>
      <c r="VZJ18" s="123"/>
      <c r="VZK18" s="123"/>
      <c r="VZL18" s="123"/>
      <c r="VZM18" s="123"/>
      <c r="VZN18" s="123"/>
      <c r="VZO18" s="123"/>
      <c r="VZP18" s="123"/>
      <c r="VZQ18" s="123"/>
      <c r="VZR18" s="123"/>
      <c r="VZS18" s="123"/>
      <c r="VZT18" s="123"/>
      <c r="VZU18" s="123"/>
      <c r="VZV18" s="123"/>
      <c r="VZW18" s="123"/>
      <c r="VZX18" s="123"/>
      <c r="VZY18" s="123"/>
      <c r="VZZ18" s="123"/>
      <c r="WAA18" s="123"/>
      <c r="WAB18" s="123"/>
      <c r="WAC18" s="123"/>
      <c r="WAD18" s="123"/>
      <c r="WAE18" s="123"/>
      <c r="WAF18" s="123"/>
      <c r="WAG18" s="123"/>
      <c r="WAH18" s="123"/>
      <c r="WAI18" s="123"/>
      <c r="WAJ18" s="123"/>
      <c r="WAK18" s="123"/>
      <c r="WAL18" s="123"/>
      <c r="WAM18" s="123"/>
      <c r="WAN18" s="123"/>
      <c r="WAO18" s="123"/>
      <c r="WAP18" s="123"/>
      <c r="WAQ18" s="123"/>
      <c r="WAR18" s="123"/>
      <c r="WAS18" s="123"/>
      <c r="WAT18" s="123"/>
      <c r="WAU18" s="123"/>
      <c r="WAV18" s="123"/>
      <c r="WAW18" s="123"/>
      <c r="WAX18" s="123"/>
      <c r="WAY18" s="123"/>
      <c r="WAZ18" s="123"/>
      <c r="WBA18" s="123"/>
      <c r="WBB18" s="123"/>
      <c r="WBC18" s="123"/>
      <c r="WBD18" s="123"/>
      <c r="WBE18" s="123"/>
      <c r="WBF18" s="123"/>
      <c r="WBG18" s="123"/>
      <c r="WBH18" s="123"/>
      <c r="WBI18" s="123"/>
      <c r="WBJ18" s="123"/>
      <c r="WBK18" s="123"/>
      <c r="WBL18" s="123"/>
      <c r="WBM18" s="123"/>
      <c r="WBN18" s="123"/>
      <c r="WBO18" s="123"/>
      <c r="WBP18" s="123"/>
      <c r="WBQ18" s="123"/>
      <c r="WBR18" s="123"/>
      <c r="WBS18" s="123"/>
      <c r="WBT18" s="123"/>
      <c r="WBU18" s="123"/>
      <c r="WBV18" s="123"/>
      <c r="WBW18" s="123"/>
      <c r="WBX18" s="123"/>
      <c r="WBY18" s="123"/>
      <c r="WBZ18" s="123"/>
      <c r="WCA18" s="123"/>
      <c r="WCB18" s="123"/>
      <c r="WCC18" s="123"/>
      <c r="WCD18" s="123"/>
      <c r="WCE18" s="123"/>
      <c r="WCF18" s="123"/>
      <c r="WCG18" s="123"/>
      <c r="WCH18" s="123"/>
      <c r="WCI18" s="123"/>
      <c r="WCJ18" s="123"/>
      <c r="WCK18" s="123"/>
      <c r="WCL18" s="123"/>
      <c r="WCM18" s="123"/>
      <c r="WCN18" s="123"/>
      <c r="WCO18" s="123"/>
      <c r="WCP18" s="123"/>
      <c r="WCQ18" s="123"/>
      <c r="WCR18" s="123"/>
      <c r="WCS18" s="123"/>
      <c r="WCT18" s="123"/>
      <c r="WCU18" s="123"/>
      <c r="WCV18" s="123"/>
      <c r="WCW18" s="123"/>
      <c r="WCX18" s="123"/>
      <c r="WCY18" s="123"/>
      <c r="WCZ18" s="123"/>
      <c r="WDA18" s="123"/>
      <c r="WDB18" s="123"/>
      <c r="WDC18" s="123"/>
      <c r="WDD18" s="123"/>
      <c r="WDE18" s="123"/>
      <c r="WDF18" s="123"/>
      <c r="WDG18" s="123"/>
      <c r="WDH18" s="123"/>
      <c r="WDI18" s="123"/>
      <c r="WDJ18" s="123"/>
      <c r="WDK18" s="123"/>
      <c r="WDL18" s="123"/>
      <c r="WDM18" s="123"/>
      <c r="WDN18" s="123"/>
      <c r="WDO18" s="123"/>
      <c r="WDP18" s="123"/>
      <c r="WDQ18" s="123"/>
      <c r="WDR18" s="123"/>
      <c r="WDS18" s="123"/>
      <c r="WDT18" s="123"/>
      <c r="WDU18" s="123"/>
      <c r="WDV18" s="123"/>
      <c r="WDW18" s="123"/>
      <c r="WDX18" s="123"/>
      <c r="WDY18" s="123"/>
      <c r="WDZ18" s="123"/>
      <c r="WEA18" s="123"/>
      <c r="WEB18" s="123"/>
      <c r="WEC18" s="123"/>
      <c r="WED18" s="123"/>
      <c r="WEE18" s="123"/>
      <c r="WEF18" s="123"/>
      <c r="WEG18" s="123"/>
      <c r="WEH18" s="123"/>
      <c r="WEI18" s="123"/>
      <c r="WEJ18" s="123"/>
      <c r="WEK18" s="123"/>
      <c r="WEL18" s="123"/>
      <c r="WEM18" s="123"/>
      <c r="WEN18" s="123"/>
      <c r="WEO18" s="123"/>
      <c r="WEP18" s="123"/>
      <c r="WEQ18" s="123"/>
      <c r="WER18" s="123"/>
      <c r="WES18" s="123"/>
      <c r="WET18" s="123"/>
      <c r="WEU18" s="123"/>
      <c r="WEV18" s="123"/>
      <c r="WEW18" s="123"/>
      <c r="WEX18" s="123"/>
      <c r="WEY18" s="123"/>
      <c r="WEZ18" s="123"/>
      <c r="WFA18" s="123"/>
      <c r="WFB18" s="123"/>
      <c r="WFC18" s="123"/>
      <c r="WFD18" s="123"/>
      <c r="WFE18" s="123"/>
      <c r="WFF18" s="123"/>
      <c r="WFG18" s="123"/>
      <c r="WFH18" s="123"/>
      <c r="WFI18" s="123"/>
      <c r="WFJ18" s="123"/>
      <c r="WFK18" s="123"/>
      <c r="WFL18" s="123"/>
      <c r="WFM18" s="123"/>
      <c r="WFN18" s="123"/>
      <c r="WFO18" s="123"/>
      <c r="WFP18" s="123"/>
      <c r="WFQ18" s="123"/>
      <c r="WFR18" s="123"/>
      <c r="WFS18" s="123"/>
      <c r="WFT18" s="123"/>
      <c r="WFU18" s="123"/>
      <c r="WFV18" s="123"/>
      <c r="WFW18" s="123"/>
      <c r="WFX18" s="123"/>
      <c r="WFY18" s="123"/>
      <c r="WFZ18" s="123"/>
      <c r="WGA18" s="123"/>
      <c r="WGB18" s="123"/>
      <c r="WGC18" s="123"/>
      <c r="WGD18" s="123"/>
      <c r="WGE18" s="123"/>
      <c r="WGF18" s="123"/>
      <c r="WGG18" s="123"/>
      <c r="WGH18" s="123"/>
      <c r="WGI18" s="123"/>
      <c r="WGJ18" s="123"/>
      <c r="WGK18" s="123"/>
      <c r="WGL18" s="123"/>
      <c r="WGM18" s="123"/>
      <c r="WGN18" s="123"/>
      <c r="WGO18" s="123"/>
      <c r="WGP18" s="123"/>
      <c r="WGQ18" s="123"/>
      <c r="WGR18" s="123"/>
      <c r="WGS18" s="123"/>
      <c r="WGT18" s="123"/>
      <c r="WGU18" s="123"/>
      <c r="WGV18" s="123"/>
      <c r="WGW18" s="123"/>
      <c r="WGX18" s="123"/>
      <c r="WGY18" s="123"/>
      <c r="WGZ18" s="123"/>
      <c r="WHA18" s="123"/>
      <c r="WHB18" s="123"/>
      <c r="WHC18" s="123"/>
      <c r="WHD18" s="123"/>
      <c r="WHE18" s="123"/>
      <c r="WHF18" s="123"/>
      <c r="WHG18" s="123"/>
      <c r="WHH18" s="123"/>
      <c r="WHI18" s="123"/>
      <c r="WHJ18" s="123"/>
      <c r="WHK18" s="123"/>
      <c r="WHL18" s="123"/>
      <c r="WHM18" s="123"/>
      <c r="WHN18" s="123"/>
      <c r="WHO18" s="123"/>
      <c r="WHP18" s="123"/>
      <c r="WHQ18" s="123"/>
      <c r="WHR18" s="123"/>
      <c r="WHS18" s="123"/>
      <c r="WHT18" s="123"/>
      <c r="WHU18" s="123"/>
      <c r="WHV18" s="123"/>
      <c r="WHW18" s="123"/>
      <c r="WHX18" s="123"/>
      <c r="WHY18" s="123"/>
      <c r="WHZ18" s="123"/>
      <c r="WIA18" s="123"/>
      <c r="WIB18" s="123"/>
      <c r="WIC18" s="123"/>
      <c r="WID18" s="123"/>
      <c r="WIE18" s="123"/>
      <c r="WIF18" s="123"/>
      <c r="WIG18" s="123"/>
      <c r="WIH18" s="123"/>
      <c r="WII18" s="123"/>
      <c r="WIJ18" s="123"/>
      <c r="WIK18" s="123"/>
      <c r="WIL18" s="123"/>
      <c r="WIM18" s="123"/>
      <c r="WIN18" s="123"/>
      <c r="WIO18" s="123"/>
      <c r="WIP18" s="123"/>
      <c r="WIQ18" s="123"/>
      <c r="WIR18" s="123"/>
      <c r="WIS18" s="123"/>
      <c r="WIT18" s="123"/>
      <c r="WIU18" s="123"/>
      <c r="WIV18" s="123"/>
      <c r="WIW18" s="123"/>
      <c r="WIX18" s="123"/>
      <c r="WIY18" s="123"/>
      <c r="WIZ18" s="123"/>
      <c r="WJA18" s="123"/>
      <c r="WJB18" s="123"/>
      <c r="WJC18" s="123"/>
      <c r="WJD18" s="123"/>
      <c r="WJE18" s="123"/>
      <c r="WJF18" s="123"/>
      <c r="WJG18" s="123"/>
      <c r="WJH18" s="123"/>
      <c r="WJI18" s="123"/>
      <c r="WJJ18" s="123"/>
      <c r="WJK18" s="123"/>
      <c r="WJL18" s="123"/>
      <c r="WJM18" s="123"/>
      <c r="WJN18" s="123"/>
      <c r="WJO18" s="123"/>
      <c r="WJP18" s="123"/>
      <c r="WJQ18" s="123"/>
      <c r="WJR18" s="123"/>
      <c r="WJS18" s="123"/>
      <c r="WJT18" s="123"/>
      <c r="WJU18" s="123"/>
      <c r="WJV18" s="123"/>
      <c r="WJW18" s="123"/>
      <c r="WJX18" s="123"/>
      <c r="WJY18" s="123"/>
      <c r="WJZ18" s="123"/>
      <c r="WKA18" s="123"/>
      <c r="WKB18" s="123"/>
      <c r="WKC18" s="123"/>
      <c r="WKD18" s="123"/>
      <c r="WKE18" s="123"/>
      <c r="WKF18" s="123"/>
      <c r="WKG18" s="123"/>
      <c r="WKH18" s="123"/>
      <c r="WKI18" s="123"/>
      <c r="WKJ18" s="123"/>
      <c r="WKK18" s="123"/>
      <c r="WKL18" s="123"/>
      <c r="WKM18" s="123"/>
      <c r="WKN18" s="123"/>
      <c r="WKO18" s="123"/>
      <c r="WKP18" s="123"/>
      <c r="WKQ18" s="123"/>
      <c r="WKR18" s="123"/>
      <c r="WKS18" s="123"/>
      <c r="WKT18" s="123"/>
      <c r="WKU18" s="123"/>
      <c r="WKV18" s="123"/>
      <c r="WKW18" s="123"/>
      <c r="WKX18" s="123"/>
      <c r="WKY18" s="123"/>
      <c r="WKZ18" s="123"/>
      <c r="WLA18" s="123"/>
      <c r="WLB18" s="123"/>
      <c r="WLC18" s="123"/>
      <c r="WLD18" s="123"/>
      <c r="WLE18" s="123"/>
      <c r="WLF18" s="123"/>
      <c r="WLG18" s="123"/>
      <c r="WLH18" s="123"/>
      <c r="WLI18" s="123"/>
      <c r="WLJ18" s="123"/>
      <c r="WLK18" s="123"/>
      <c r="WLL18" s="123"/>
      <c r="WLM18" s="123"/>
      <c r="WLN18" s="123"/>
      <c r="WLO18" s="123"/>
      <c r="WLP18" s="123"/>
      <c r="WLQ18" s="123"/>
      <c r="WLR18" s="123"/>
      <c r="WLS18" s="123"/>
      <c r="WLT18" s="123"/>
      <c r="WLU18" s="123"/>
      <c r="WLV18" s="123"/>
      <c r="WLW18" s="123"/>
      <c r="WLX18" s="123"/>
      <c r="WLY18" s="123"/>
      <c r="WLZ18" s="123"/>
      <c r="WMA18" s="123"/>
      <c r="WMB18" s="123"/>
      <c r="WMC18" s="123"/>
      <c r="WMD18" s="123"/>
      <c r="WME18" s="123"/>
      <c r="WMF18" s="123"/>
      <c r="WMG18" s="123"/>
      <c r="WMH18" s="123"/>
      <c r="WMI18" s="123"/>
      <c r="WMJ18" s="123"/>
      <c r="WMK18" s="123"/>
      <c r="WML18" s="123"/>
      <c r="WMM18" s="123"/>
      <c r="WMN18" s="123"/>
      <c r="WMO18" s="123"/>
      <c r="WMP18" s="123"/>
      <c r="WMQ18" s="123"/>
      <c r="WMR18" s="123"/>
      <c r="WMS18" s="123"/>
      <c r="WMT18" s="123"/>
      <c r="WMU18" s="123"/>
      <c r="WMV18" s="123"/>
      <c r="WMW18" s="123"/>
      <c r="WMX18" s="123"/>
      <c r="WMY18" s="123"/>
      <c r="WMZ18" s="123"/>
      <c r="WNA18" s="123"/>
      <c r="WNB18" s="123"/>
      <c r="WNC18" s="123"/>
      <c r="WND18" s="123"/>
      <c r="WNE18" s="123"/>
      <c r="WNF18" s="123"/>
      <c r="WNG18" s="123"/>
      <c r="WNH18" s="123"/>
      <c r="WNI18" s="123"/>
      <c r="WNJ18" s="123"/>
      <c r="WNK18" s="123"/>
      <c r="WNL18" s="123"/>
      <c r="WNM18" s="123"/>
      <c r="WNN18" s="123"/>
      <c r="WNO18" s="123"/>
      <c r="WNP18" s="123"/>
      <c r="WNQ18" s="123"/>
      <c r="WNR18" s="123"/>
      <c r="WNS18" s="123"/>
      <c r="WNT18" s="123"/>
      <c r="WNU18" s="123"/>
      <c r="WNV18" s="123"/>
      <c r="WNW18" s="123"/>
      <c r="WNX18" s="123"/>
      <c r="WNY18" s="123"/>
      <c r="WNZ18" s="123"/>
      <c r="WOA18" s="123"/>
      <c r="WOB18" s="123"/>
      <c r="WOC18" s="123"/>
      <c r="WOD18" s="123"/>
      <c r="WOE18" s="123"/>
      <c r="WOF18" s="123"/>
      <c r="WOG18" s="123"/>
      <c r="WOH18" s="123"/>
      <c r="WOI18" s="123"/>
      <c r="WOJ18" s="123"/>
      <c r="WOK18" s="123"/>
      <c r="WOL18" s="123"/>
      <c r="WOM18" s="123"/>
      <c r="WON18" s="123"/>
      <c r="WOO18" s="123"/>
      <c r="WOP18" s="123"/>
      <c r="WOQ18" s="123"/>
      <c r="WOR18" s="123"/>
      <c r="WOS18" s="123"/>
      <c r="WOT18" s="123"/>
      <c r="WOU18" s="123"/>
      <c r="WOV18" s="123"/>
      <c r="WOW18" s="123"/>
      <c r="WOX18" s="123"/>
      <c r="WOY18" s="123"/>
      <c r="WOZ18" s="123"/>
      <c r="WPA18" s="123"/>
      <c r="WPB18" s="123"/>
      <c r="WPC18" s="123"/>
      <c r="WPD18" s="123"/>
      <c r="WPE18" s="123"/>
      <c r="WPF18" s="123"/>
      <c r="WPG18" s="123"/>
      <c r="WPH18" s="123"/>
      <c r="WPI18" s="123"/>
      <c r="WPJ18" s="123"/>
      <c r="WPK18" s="123"/>
      <c r="WPL18" s="123"/>
      <c r="WPM18" s="123"/>
      <c r="WPN18" s="123"/>
      <c r="WPO18" s="123"/>
      <c r="WPP18" s="123"/>
      <c r="WPQ18" s="123"/>
      <c r="WPR18" s="123"/>
      <c r="WPS18" s="123"/>
      <c r="WPT18" s="123"/>
      <c r="WPU18" s="123"/>
      <c r="WPV18" s="123"/>
      <c r="WPW18" s="123"/>
      <c r="WPX18" s="123"/>
      <c r="WPY18" s="123"/>
      <c r="WPZ18" s="123"/>
      <c r="WQA18" s="123"/>
      <c r="WQB18" s="123"/>
      <c r="WQC18" s="123"/>
      <c r="WQD18" s="123"/>
      <c r="WQE18" s="123"/>
      <c r="WQF18" s="123"/>
      <c r="WQG18" s="123"/>
      <c r="WQH18" s="123"/>
      <c r="WQI18" s="123"/>
      <c r="WQJ18" s="123"/>
      <c r="WQK18" s="123"/>
      <c r="WQL18" s="123"/>
      <c r="WQM18" s="123"/>
      <c r="WQN18" s="123"/>
      <c r="WQO18" s="123"/>
      <c r="WQP18" s="123"/>
      <c r="WQQ18" s="123"/>
      <c r="WQR18" s="123"/>
      <c r="WQS18" s="123"/>
      <c r="WQT18" s="123"/>
      <c r="WQU18" s="123"/>
      <c r="WQV18" s="123"/>
      <c r="WQW18" s="123"/>
      <c r="WQX18" s="123"/>
      <c r="WQY18" s="123"/>
      <c r="WQZ18" s="123"/>
      <c r="WRA18" s="123"/>
      <c r="WRB18" s="123"/>
      <c r="WRC18" s="123"/>
      <c r="WRD18" s="123"/>
      <c r="WRE18" s="123"/>
      <c r="WRF18" s="123"/>
      <c r="WRG18" s="123"/>
      <c r="WRH18" s="123"/>
      <c r="WRI18" s="123"/>
      <c r="WRJ18" s="123"/>
      <c r="WRK18" s="123"/>
      <c r="WRL18" s="123"/>
      <c r="WRM18" s="123"/>
      <c r="WRN18" s="123"/>
      <c r="WRO18" s="123"/>
      <c r="WRP18" s="123"/>
      <c r="WRQ18" s="123"/>
      <c r="WRR18" s="123"/>
      <c r="WRS18" s="123"/>
      <c r="WRT18" s="123"/>
      <c r="WRU18" s="123"/>
      <c r="WRV18" s="123"/>
      <c r="WRW18" s="123"/>
      <c r="WRX18" s="123"/>
      <c r="WRY18" s="123"/>
      <c r="WRZ18" s="123"/>
      <c r="WSA18" s="123"/>
      <c r="WSB18" s="123"/>
      <c r="WSC18" s="123"/>
      <c r="WSD18" s="123"/>
      <c r="WSE18" s="123"/>
      <c r="WSF18" s="123"/>
      <c r="WSG18" s="123"/>
      <c r="WSH18" s="123"/>
      <c r="WSI18" s="123"/>
      <c r="WSJ18" s="123"/>
      <c r="WSK18" s="123"/>
      <c r="WSL18" s="123"/>
      <c r="WSM18" s="123"/>
      <c r="WSN18" s="123"/>
      <c r="WSO18" s="123"/>
      <c r="WSP18" s="123"/>
      <c r="WSQ18" s="123"/>
      <c r="WSR18" s="123"/>
      <c r="WSS18" s="123"/>
      <c r="WST18" s="123"/>
      <c r="WSU18" s="123"/>
      <c r="WSV18" s="123"/>
      <c r="WSW18" s="123"/>
      <c r="WSX18" s="123"/>
      <c r="WSY18" s="123"/>
      <c r="WSZ18" s="123"/>
      <c r="WTA18" s="123"/>
      <c r="WTB18" s="123"/>
      <c r="WTC18" s="123"/>
      <c r="WTD18" s="123"/>
      <c r="WTE18" s="123"/>
      <c r="WTF18" s="123"/>
      <c r="WTG18" s="123"/>
      <c r="WTH18" s="123"/>
      <c r="WTI18" s="123"/>
      <c r="WTJ18" s="123"/>
      <c r="WTK18" s="123"/>
      <c r="WTL18" s="123"/>
      <c r="WTM18" s="123"/>
      <c r="WTN18" s="123"/>
      <c r="WTO18" s="123"/>
      <c r="WTP18" s="123"/>
      <c r="WTQ18" s="123"/>
      <c r="WTR18" s="123"/>
      <c r="WTS18" s="123"/>
      <c r="WTT18" s="123"/>
      <c r="WTU18" s="123"/>
      <c r="WTV18" s="123"/>
      <c r="WTW18" s="123"/>
      <c r="WTX18" s="123"/>
      <c r="WTY18" s="123"/>
      <c r="WTZ18" s="123"/>
      <c r="WUA18" s="123"/>
      <c r="WUB18" s="123"/>
      <c r="WUC18" s="123"/>
      <c r="WUD18" s="123"/>
      <c r="WUE18" s="123"/>
      <c r="WUF18" s="123"/>
      <c r="WUG18" s="123"/>
      <c r="WUH18" s="123"/>
      <c r="WUI18" s="123"/>
      <c r="WUJ18" s="123"/>
      <c r="WUK18" s="123"/>
      <c r="WUL18" s="123"/>
      <c r="WUM18" s="123"/>
      <c r="WUN18" s="123"/>
      <c r="WUO18" s="123"/>
      <c r="WUP18" s="123"/>
      <c r="WUQ18" s="123"/>
      <c r="WUR18" s="123"/>
      <c r="WUS18" s="123"/>
      <c r="WUT18" s="123"/>
      <c r="WUU18" s="123"/>
      <c r="WUV18" s="123"/>
      <c r="WUW18" s="123"/>
      <c r="WUX18" s="123"/>
      <c r="WUY18" s="123"/>
      <c r="WUZ18" s="123"/>
      <c r="WVA18" s="123"/>
      <c r="WVB18" s="123"/>
      <c r="WVC18" s="123"/>
      <c r="WVD18" s="123"/>
      <c r="WVE18" s="123"/>
      <c r="WVF18" s="123"/>
      <c r="WVG18" s="123"/>
      <c r="WVH18" s="123"/>
      <c r="WVI18" s="123"/>
      <c r="WVJ18" s="123"/>
      <c r="WVK18" s="123"/>
      <c r="WVL18" s="123"/>
      <c r="WVM18" s="123"/>
      <c r="WVN18" s="123"/>
      <c r="WVO18" s="123"/>
      <c r="WVP18" s="123"/>
      <c r="WVQ18" s="123"/>
      <c r="WVR18" s="123"/>
      <c r="WVS18" s="123"/>
      <c r="WVT18" s="123"/>
      <c r="WVU18" s="123"/>
      <c r="WVV18" s="123"/>
      <c r="WVW18" s="123"/>
      <c r="WVX18" s="123"/>
      <c r="WVY18" s="123"/>
      <c r="WVZ18" s="123"/>
      <c r="WWA18" s="123"/>
      <c r="WWB18" s="123"/>
      <c r="WWC18" s="123"/>
      <c r="WWD18" s="123"/>
      <c r="WWE18" s="123"/>
      <c r="WWF18" s="123"/>
      <c r="WWG18" s="123"/>
      <c r="WWH18" s="123"/>
      <c r="WWI18" s="123"/>
      <c r="WWJ18" s="123"/>
      <c r="WWK18" s="123"/>
      <c r="WWL18" s="123"/>
      <c r="WWM18" s="123"/>
      <c r="WWN18" s="123"/>
      <c r="WWO18" s="123"/>
      <c r="WWP18" s="123"/>
      <c r="WWQ18" s="123"/>
      <c r="WWR18" s="123"/>
      <c r="WWS18" s="123"/>
      <c r="WWT18" s="123"/>
      <c r="WWU18" s="123"/>
      <c r="WWV18" s="123"/>
      <c r="WWW18" s="123"/>
      <c r="WWX18" s="123"/>
      <c r="WWY18" s="123"/>
      <c r="WWZ18" s="123"/>
      <c r="WXA18" s="123"/>
      <c r="WXB18" s="123"/>
      <c r="WXC18" s="123"/>
      <c r="WXD18" s="123"/>
      <c r="WXE18" s="123"/>
      <c r="WXF18" s="123"/>
      <c r="WXG18" s="123"/>
      <c r="WXH18" s="123"/>
      <c r="WXI18" s="123"/>
      <c r="WXJ18" s="123"/>
      <c r="WXK18" s="123"/>
      <c r="WXL18" s="123"/>
      <c r="WXM18" s="123"/>
      <c r="WXN18" s="123"/>
      <c r="WXO18" s="123"/>
      <c r="WXP18" s="123"/>
      <c r="WXQ18" s="123"/>
      <c r="WXR18" s="123"/>
      <c r="WXS18" s="123"/>
      <c r="WXT18" s="123"/>
      <c r="WXU18" s="123"/>
      <c r="WXV18" s="123"/>
      <c r="WXW18" s="123"/>
      <c r="WXX18" s="123"/>
      <c r="WXY18" s="123"/>
      <c r="WXZ18" s="123"/>
      <c r="WYA18" s="123"/>
      <c r="WYB18" s="123"/>
      <c r="WYC18" s="123"/>
      <c r="WYD18" s="123"/>
      <c r="WYE18" s="123"/>
      <c r="WYF18" s="123"/>
      <c r="WYG18" s="123"/>
      <c r="WYH18" s="123"/>
      <c r="WYI18" s="123"/>
      <c r="WYJ18" s="123"/>
      <c r="WYK18" s="123"/>
      <c r="WYL18" s="123"/>
      <c r="WYM18" s="123"/>
      <c r="WYN18" s="123"/>
      <c r="WYO18" s="123"/>
      <c r="WYP18" s="123"/>
      <c r="WYQ18" s="123"/>
      <c r="WYR18" s="123"/>
      <c r="WYS18" s="123"/>
      <c r="WYT18" s="123"/>
      <c r="WYU18" s="123"/>
      <c r="WYV18" s="123"/>
      <c r="WYW18" s="123"/>
      <c r="WYX18" s="123"/>
      <c r="WYY18" s="123"/>
      <c r="WYZ18" s="123"/>
      <c r="WZA18" s="123"/>
      <c r="WZB18" s="123"/>
      <c r="WZC18" s="123"/>
      <c r="WZD18" s="123"/>
      <c r="WZE18" s="123"/>
      <c r="WZF18" s="123"/>
      <c r="WZG18" s="123"/>
      <c r="WZH18" s="123"/>
      <c r="WZI18" s="123"/>
      <c r="WZJ18" s="123"/>
      <c r="WZK18" s="123"/>
      <c r="WZL18" s="123"/>
      <c r="WZM18" s="123"/>
      <c r="WZN18" s="123"/>
      <c r="WZO18" s="123"/>
      <c r="WZP18" s="123"/>
      <c r="WZQ18" s="123"/>
      <c r="WZR18" s="123"/>
      <c r="WZS18" s="123"/>
      <c r="WZT18" s="123"/>
      <c r="WZU18" s="123"/>
      <c r="WZV18" s="123"/>
      <c r="WZW18" s="123"/>
      <c r="WZX18" s="123"/>
      <c r="WZY18" s="123"/>
      <c r="WZZ18" s="123"/>
      <c r="XAA18" s="123"/>
      <c r="XAB18" s="123"/>
      <c r="XAC18" s="123"/>
      <c r="XAD18" s="123"/>
      <c r="XAE18" s="123"/>
      <c r="XAF18" s="123"/>
      <c r="XAG18" s="123"/>
      <c r="XAH18" s="123"/>
      <c r="XAI18" s="123"/>
      <c r="XAJ18" s="123"/>
      <c r="XAK18" s="123"/>
      <c r="XAL18" s="123"/>
      <c r="XAM18" s="123"/>
      <c r="XAN18" s="123"/>
      <c r="XAO18" s="123"/>
      <c r="XAP18" s="123"/>
      <c r="XAQ18" s="123"/>
      <c r="XAR18" s="123"/>
      <c r="XAS18" s="123"/>
      <c r="XAT18" s="123"/>
      <c r="XAU18" s="123"/>
      <c r="XAV18" s="123"/>
      <c r="XAW18" s="123"/>
      <c r="XAX18" s="123"/>
      <c r="XAY18" s="123"/>
      <c r="XAZ18" s="123"/>
      <c r="XBA18" s="123"/>
      <c r="XBB18" s="123"/>
      <c r="XBC18" s="123"/>
      <c r="XBD18" s="123"/>
      <c r="XBE18" s="123"/>
      <c r="XBF18" s="123"/>
      <c r="XBG18" s="123"/>
      <c r="XBH18" s="123"/>
      <c r="XBI18" s="123"/>
      <c r="XBJ18" s="123"/>
      <c r="XBK18" s="123"/>
      <c r="XBL18" s="123"/>
      <c r="XBM18" s="123"/>
      <c r="XBN18" s="123"/>
      <c r="XBO18" s="123"/>
      <c r="XBP18" s="123"/>
      <c r="XBQ18" s="123"/>
      <c r="XBR18" s="123"/>
      <c r="XBS18" s="123"/>
      <c r="XBT18" s="123"/>
      <c r="XBU18" s="123"/>
      <c r="XBV18" s="123"/>
      <c r="XBW18" s="123"/>
      <c r="XBX18" s="123"/>
      <c r="XBY18" s="123"/>
      <c r="XBZ18" s="123"/>
      <c r="XCA18" s="123"/>
      <c r="XCB18" s="123"/>
      <c r="XCC18" s="123"/>
      <c r="XCD18" s="123"/>
      <c r="XCE18" s="123"/>
      <c r="XCF18" s="123"/>
      <c r="XCG18" s="123"/>
      <c r="XCH18" s="123"/>
      <c r="XCI18" s="123"/>
      <c r="XCJ18" s="123"/>
      <c r="XCK18" s="123"/>
      <c r="XCL18" s="123"/>
      <c r="XCM18" s="123"/>
      <c r="XCN18" s="123"/>
      <c r="XCO18" s="123"/>
      <c r="XCP18" s="123"/>
      <c r="XCQ18" s="123"/>
      <c r="XCR18" s="123"/>
      <c r="XCS18" s="123"/>
      <c r="XCT18" s="123"/>
      <c r="XCU18" s="123"/>
      <c r="XCV18" s="123"/>
      <c r="XCW18" s="123"/>
      <c r="XCX18" s="123"/>
      <c r="XCY18" s="123"/>
      <c r="XCZ18" s="123"/>
      <c r="XDA18" s="123"/>
      <c r="XDB18" s="123"/>
      <c r="XDC18" s="123"/>
      <c r="XDD18" s="123"/>
      <c r="XDE18" s="123"/>
      <c r="XDF18" s="123"/>
      <c r="XDG18" s="123"/>
      <c r="XDH18" s="123"/>
      <c r="XDI18" s="123"/>
      <c r="XDJ18" s="123"/>
      <c r="XDK18" s="123"/>
      <c r="XDL18" s="123"/>
      <c r="XDM18" s="123"/>
      <c r="XDN18" s="123"/>
      <c r="XDO18" s="123"/>
      <c r="XDP18" s="123"/>
      <c r="XDQ18" s="123"/>
      <c r="XDR18" s="123"/>
    </row>
    <row r="19" spans="1:16346" x14ac:dyDescent="0.35">
      <c r="A19" s="443" t="s">
        <v>447</v>
      </c>
      <c r="B19" s="443"/>
      <c r="C19" s="443"/>
      <c r="D19" s="17"/>
      <c r="E19" s="17"/>
      <c r="F19" s="17"/>
      <c r="G19" s="17"/>
      <c r="H19" s="17"/>
      <c r="I19" s="17"/>
      <c r="J19" s="17"/>
      <c r="K19" s="17"/>
      <c r="L19" s="17"/>
      <c r="M19" s="17"/>
      <c r="N19" s="17"/>
      <c r="O19" s="17"/>
      <c r="P19" s="17"/>
      <c r="Q19" s="17"/>
      <c r="R19" s="17"/>
      <c r="S19" s="17"/>
    </row>
    <row r="20" spans="1:16346" ht="47.25" x14ac:dyDescent="0.35">
      <c r="A20" s="45"/>
      <c r="B20" s="45"/>
      <c r="C20" s="45" t="s">
        <v>323</v>
      </c>
      <c r="D20" s="45" t="str">
        <f>D2</f>
        <v xml:space="preserve">1. 
Gamle Oslo </v>
      </c>
      <c r="E20" s="45" t="str">
        <f t="shared" ref="E20:S20" si="6">E2</f>
        <v>2. 
Grünerløkka</v>
      </c>
      <c r="F20" s="45" t="str">
        <f t="shared" si="6"/>
        <v>3. 
Sagene</v>
      </c>
      <c r="G20" s="45" t="str">
        <f t="shared" si="6"/>
        <v>4. 
St. Hanshaugen</v>
      </c>
      <c r="H20" s="45" t="str">
        <f t="shared" si="6"/>
        <v>5. 
Frogner</v>
      </c>
      <c r="I20" s="45" t="str">
        <f t="shared" si="6"/>
        <v>6. 
Ullern</v>
      </c>
      <c r="J20" s="45" t="str">
        <f t="shared" si="6"/>
        <v>7. 
Vestre Aker</v>
      </c>
      <c r="K20" s="45" t="str">
        <f t="shared" si="6"/>
        <v>8. 
Nordre Aker</v>
      </c>
      <c r="L20" s="45" t="str">
        <f t="shared" si="6"/>
        <v>9. 
Bjerke</v>
      </c>
      <c r="M20" s="45" t="str">
        <f t="shared" si="6"/>
        <v>10. 
Grorud</v>
      </c>
      <c r="N20" s="45" t="str">
        <f t="shared" si="6"/>
        <v>11. 
Stovner</v>
      </c>
      <c r="O20" s="45" t="str">
        <f t="shared" si="6"/>
        <v>12. 
Alna</v>
      </c>
      <c r="P20" s="45" t="str">
        <f t="shared" si="6"/>
        <v>13. 
Østensjø</v>
      </c>
      <c r="Q20" s="45" t="str">
        <f t="shared" si="6"/>
        <v>14.
Nordstrand</v>
      </c>
      <c r="R20" s="45" t="str">
        <f t="shared" si="6"/>
        <v>15. 
Søndre Nordstrand</v>
      </c>
      <c r="S20" s="45" t="str">
        <f t="shared" si="6"/>
        <v>Sum</v>
      </c>
    </row>
    <row r="21" spans="1:16346" ht="16.5" customHeight="1" x14ac:dyDescent="0.35">
      <c r="A21" s="69" t="s">
        <v>324</v>
      </c>
      <c r="B21" s="36"/>
      <c r="C21" s="125" t="s">
        <v>202</v>
      </c>
      <c r="D21" s="126">
        <f>SUM(D22:D23)</f>
        <v>2695.89</v>
      </c>
      <c r="E21" s="126">
        <f t="shared" ref="E21:R21" si="7">SUM(E22:E23)</f>
        <v>2787.17</v>
      </c>
      <c r="F21" s="126">
        <f t="shared" si="7"/>
        <v>2046.06</v>
      </c>
      <c r="G21" s="126">
        <f t="shared" si="7"/>
        <v>1100.98</v>
      </c>
      <c r="H21" s="126">
        <f t="shared" si="7"/>
        <v>1087.1599999999999</v>
      </c>
      <c r="I21" s="126">
        <f t="shared" si="7"/>
        <v>1579.65</v>
      </c>
      <c r="J21" s="126">
        <f t="shared" si="7"/>
        <v>1611.47</v>
      </c>
      <c r="K21" s="126">
        <f t="shared" si="7"/>
        <v>1830.96</v>
      </c>
      <c r="L21" s="126">
        <f t="shared" si="7"/>
        <v>1693.77</v>
      </c>
      <c r="M21" s="126">
        <f t="shared" si="7"/>
        <v>1464.87</v>
      </c>
      <c r="N21" s="126">
        <f t="shared" si="7"/>
        <v>1657.32</v>
      </c>
      <c r="O21" s="126">
        <f t="shared" si="7"/>
        <v>1744.8600000000001</v>
      </c>
      <c r="P21" s="126">
        <f t="shared" si="7"/>
        <v>2598.91</v>
      </c>
      <c r="Q21" s="126">
        <f t="shared" si="7"/>
        <v>2392.83</v>
      </c>
      <c r="R21" s="126">
        <f t="shared" si="7"/>
        <v>1505.2</v>
      </c>
      <c r="S21" s="126">
        <f t="shared" ref="S21" si="8">SUM(S22:S23)</f>
        <v>27797.100000000002</v>
      </c>
    </row>
    <row r="22" spans="1:16346" ht="16.5" customHeight="1" x14ac:dyDescent="0.35">
      <c r="A22" s="19" t="s">
        <v>310</v>
      </c>
      <c r="B22" s="140">
        <v>1</v>
      </c>
      <c r="C22" s="104">
        <v>1.97</v>
      </c>
      <c r="D22" s="28">
        <f>D15*$C22</f>
        <v>1648.8899999999999</v>
      </c>
      <c r="E22" s="28">
        <f t="shared" ref="E22:R22" si="9">E15*$C22</f>
        <v>1696.17</v>
      </c>
      <c r="F22" s="28">
        <f t="shared" si="9"/>
        <v>1375.06</v>
      </c>
      <c r="G22" s="28">
        <f t="shared" si="9"/>
        <v>657.98</v>
      </c>
      <c r="H22" s="28">
        <f t="shared" si="9"/>
        <v>646.16</v>
      </c>
      <c r="I22" s="28">
        <f t="shared" si="9"/>
        <v>876.65</v>
      </c>
      <c r="J22" s="28">
        <f t="shared" si="9"/>
        <v>888.47</v>
      </c>
      <c r="K22" s="28">
        <f t="shared" si="9"/>
        <v>921.96</v>
      </c>
      <c r="L22" s="28">
        <f t="shared" si="9"/>
        <v>908.17</v>
      </c>
      <c r="M22" s="28">
        <f t="shared" si="9"/>
        <v>730.87</v>
      </c>
      <c r="N22" s="28">
        <f t="shared" si="9"/>
        <v>701.31999999999994</v>
      </c>
      <c r="O22" s="28">
        <f t="shared" si="9"/>
        <v>862.86</v>
      </c>
      <c r="P22" s="28">
        <f t="shared" si="9"/>
        <v>1384.91</v>
      </c>
      <c r="Q22" s="28">
        <f t="shared" si="9"/>
        <v>1258.83</v>
      </c>
      <c r="R22" s="28">
        <f t="shared" si="9"/>
        <v>709.2</v>
      </c>
      <c r="S22" s="28">
        <f>SUM(D22:R22)</f>
        <v>15267.500000000002</v>
      </c>
    </row>
    <row r="23" spans="1:16346" ht="16.5" customHeight="1" x14ac:dyDescent="0.35">
      <c r="A23" s="19" t="s">
        <v>318</v>
      </c>
      <c r="B23" s="140">
        <v>1</v>
      </c>
      <c r="C23" s="104">
        <v>1</v>
      </c>
      <c r="D23" s="28">
        <f>D16*$C23</f>
        <v>1047</v>
      </c>
      <c r="E23" s="28">
        <f t="shared" ref="E23:R23" si="10">E16*$C23</f>
        <v>1091</v>
      </c>
      <c r="F23" s="28">
        <f t="shared" si="10"/>
        <v>671</v>
      </c>
      <c r="G23" s="28">
        <f t="shared" si="10"/>
        <v>443</v>
      </c>
      <c r="H23" s="28">
        <f t="shared" si="10"/>
        <v>441</v>
      </c>
      <c r="I23" s="28">
        <f t="shared" si="10"/>
        <v>703</v>
      </c>
      <c r="J23" s="28">
        <f t="shared" si="10"/>
        <v>723</v>
      </c>
      <c r="K23" s="28">
        <f t="shared" si="10"/>
        <v>909</v>
      </c>
      <c r="L23" s="28">
        <f t="shared" si="10"/>
        <v>785.6</v>
      </c>
      <c r="M23" s="28">
        <f t="shared" si="10"/>
        <v>734</v>
      </c>
      <c r="N23" s="28">
        <f t="shared" si="10"/>
        <v>956</v>
      </c>
      <c r="O23" s="28">
        <f t="shared" si="10"/>
        <v>882</v>
      </c>
      <c r="P23" s="28">
        <f t="shared" si="10"/>
        <v>1214</v>
      </c>
      <c r="Q23" s="28">
        <f t="shared" si="10"/>
        <v>1134</v>
      </c>
      <c r="R23" s="28">
        <f t="shared" si="10"/>
        <v>796</v>
      </c>
      <c r="S23" s="28">
        <f>SUM(D23:R23)</f>
        <v>12529.6</v>
      </c>
    </row>
    <row r="24" spans="1:16346" ht="16.5" customHeight="1" x14ac:dyDescent="0.35">
      <c r="A24" s="17"/>
      <c r="B24" s="17"/>
      <c r="C24" s="17"/>
      <c r="D24" s="28"/>
      <c r="E24" s="28"/>
      <c r="F24" s="28"/>
      <c r="G24" s="28"/>
      <c r="H24" s="28"/>
      <c r="I24" s="28"/>
      <c r="J24" s="28"/>
      <c r="K24" s="28"/>
      <c r="L24" s="28"/>
      <c r="M24" s="28"/>
      <c r="N24" s="28"/>
      <c r="O24" s="28"/>
      <c r="P24" s="28"/>
      <c r="Q24" s="28"/>
      <c r="R24" s="28"/>
      <c r="S24" s="28"/>
    </row>
    <row r="25" spans="1:16346" x14ac:dyDescent="0.35">
      <c r="A25" s="17"/>
      <c r="B25" s="17"/>
      <c r="C25" s="17"/>
      <c r="D25" s="17"/>
      <c r="E25" s="17"/>
      <c r="F25" s="17"/>
      <c r="G25" s="17"/>
      <c r="H25" s="17"/>
      <c r="I25" s="17"/>
      <c r="J25" s="17"/>
      <c r="K25" s="17"/>
      <c r="L25" s="17"/>
      <c r="M25" s="17"/>
      <c r="N25" s="17"/>
      <c r="O25" s="17"/>
      <c r="P25" s="17"/>
      <c r="Q25" s="17"/>
      <c r="R25" s="17"/>
      <c r="S25" s="17"/>
    </row>
    <row r="26" spans="1:16346" x14ac:dyDescent="0.35">
      <c r="A26" s="17"/>
      <c r="B26" s="17"/>
      <c r="C26" s="17"/>
      <c r="D26" s="17"/>
      <c r="E26" s="17"/>
      <c r="F26" s="17"/>
      <c r="G26" s="17"/>
      <c r="H26" s="17"/>
      <c r="I26" s="17"/>
      <c r="J26" s="17"/>
      <c r="K26" s="17"/>
      <c r="L26" s="17"/>
      <c r="M26" s="17"/>
      <c r="N26" s="17"/>
      <c r="O26" s="17"/>
      <c r="P26" s="17"/>
      <c r="Q26" s="17"/>
      <c r="R26" s="17"/>
      <c r="S26" s="17"/>
    </row>
    <row r="27" spans="1:16346" x14ac:dyDescent="0.35">
      <c r="D27" s="99"/>
      <c r="E27" s="99"/>
      <c r="F27" s="99"/>
      <c r="G27" s="99"/>
      <c r="H27" s="99"/>
      <c r="I27" s="99"/>
      <c r="J27" s="99"/>
      <c r="K27" s="99"/>
      <c r="L27" s="99"/>
      <c r="M27" s="99"/>
      <c r="N27" s="99"/>
      <c r="O27" s="99"/>
      <c r="P27" s="99"/>
      <c r="Q27" s="99"/>
      <c r="R27" s="99"/>
      <c r="S27" s="99"/>
    </row>
    <row r="30" spans="1:16346" x14ac:dyDescent="0.35">
      <c r="D30" s="29"/>
      <c r="E30" s="29"/>
      <c r="F30" s="29"/>
      <c r="G30" s="29"/>
      <c r="H30" s="29"/>
      <c r="I30" s="29"/>
      <c r="J30" s="29"/>
      <c r="K30" s="29"/>
      <c r="L30" s="29"/>
      <c r="M30" s="29"/>
      <c r="N30" s="29"/>
      <c r="O30" s="29"/>
      <c r="P30" s="29"/>
      <c r="Q30" s="29"/>
      <c r="R30" s="29"/>
      <c r="S30" s="29"/>
    </row>
    <row r="33" spans="4:19" x14ac:dyDescent="0.35">
      <c r="D33" s="29"/>
      <c r="E33" s="29"/>
      <c r="F33" s="29"/>
      <c r="G33" s="29"/>
      <c r="H33" s="29"/>
      <c r="I33" s="29"/>
      <c r="J33" s="29"/>
      <c r="K33" s="29"/>
      <c r="L33" s="29"/>
      <c r="M33" s="29"/>
      <c r="N33" s="29"/>
      <c r="O33" s="29"/>
      <c r="P33" s="29"/>
      <c r="Q33" s="29"/>
      <c r="R33" s="29"/>
      <c r="S33" s="29"/>
    </row>
    <row r="34" spans="4:19" x14ac:dyDescent="0.35">
      <c r="D34" s="29"/>
      <c r="E34" s="29"/>
      <c r="F34" s="29"/>
      <c r="G34" s="29"/>
      <c r="H34" s="29"/>
      <c r="I34" s="29"/>
      <c r="J34" s="29"/>
      <c r="K34" s="29"/>
      <c r="L34" s="29"/>
      <c r="M34" s="29"/>
      <c r="N34" s="29"/>
      <c r="O34" s="29"/>
      <c r="P34" s="29"/>
      <c r="Q34" s="29"/>
      <c r="R34" s="29"/>
      <c r="S34" s="29"/>
    </row>
    <row r="35" spans="4:19" x14ac:dyDescent="0.35">
      <c r="D35" s="29"/>
      <c r="E35" s="29"/>
      <c r="F35" s="29"/>
      <c r="G35" s="29"/>
      <c r="H35" s="29"/>
      <c r="I35" s="29"/>
      <c r="J35" s="29"/>
      <c r="K35" s="29"/>
      <c r="L35" s="29"/>
      <c r="M35" s="29"/>
      <c r="N35" s="29"/>
      <c r="O35" s="29"/>
      <c r="P35" s="29"/>
      <c r="Q35" s="29"/>
      <c r="R35" s="29"/>
      <c r="S35" s="29"/>
    </row>
    <row r="36" spans="4:19" x14ac:dyDescent="0.35">
      <c r="D36" s="29"/>
      <c r="E36" s="29"/>
      <c r="F36" s="29"/>
      <c r="G36" s="29"/>
      <c r="H36" s="29"/>
      <c r="I36" s="29"/>
      <c r="J36" s="29"/>
      <c r="K36" s="29"/>
      <c r="L36" s="29"/>
      <c r="M36" s="29"/>
      <c r="N36" s="29"/>
      <c r="O36" s="29"/>
      <c r="P36" s="29"/>
      <c r="Q36" s="29"/>
      <c r="R36" s="29"/>
      <c r="S36" s="29"/>
    </row>
  </sheetData>
  <mergeCells count="2">
    <mergeCell ref="A1:C1"/>
    <mergeCell ref="A19:C19"/>
  </mergeCells>
  <pageMargins left="0.51181102362204722" right="0.39370078740157483" top="0.74803149606299213" bottom="0.74803149606299213" header="0.31496062992125984" footer="0.31496062992125984"/>
  <pageSetup paperSize="9" scale="61" orientation="portrait" r:id="rId1"/>
  <ignoredErrors>
    <ignoredError sqref="S8 S5:S6 S10:S12 E16:R16 S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58"/>
  <sheetViews>
    <sheetView topLeftCell="A5" zoomScale="70" zoomScaleNormal="70" workbookViewId="0">
      <selection activeCell="G23" sqref="G23"/>
    </sheetView>
  </sheetViews>
  <sheetFormatPr baseColWidth="10" defaultColWidth="11.42578125" defaultRowHeight="15.75" x14ac:dyDescent="0.35"/>
  <cols>
    <col min="1" max="16384" width="11.42578125" style="18"/>
  </cols>
  <sheetData>
    <row r="1" spans="1:12" x14ac:dyDescent="0.35">
      <c r="A1" s="17"/>
      <c r="B1" s="17"/>
      <c r="C1" s="17"/>
      <c r="D1" s="17"/>
      <c r="E1" s="17"/>
      <c r="F1" s="17"/>
      <c r="G1" s="17"/>
      <c r="H1" s="17"/>
      <c r="I1" s="17"/>
      <c r="J1" s="17"/>
      <c r="K1" s="17"/>
      <c r="L1" s="17"/>
    </row>
    <row r="2" spans="1:12" x14ac:dyDescent="0.35">
      <c r="A2" s="17"/>
      <c r="B2" s="17"/>
      <c r="C2" s="17"/>
      <c r="D2" s="17"/>
      <c r="E2" s="17"/>
      <c r="F2" s="17"/>
      <c r="G2" s="17"/>
      <c r="H2" s="17"/>
      <c r="I2" s="17"/>
      <c r="J2" s="17"/>
      <c r="K2" s="17"/>
      <c r="L2" s="17"/>
    </row>
    <row r="3" spans="1:12" x14ac:dyDescent="0.35">
      <c r="A3" s="19" t="s">
        <v>0</v>
      </c>
      <c r="B3" s="17"/>
      <c r="C3" s="17"/>
      <c r="D3" s="17"/>
      <c r="E3" s="17"/>
      <c r="F3" s="17"/>
      <c r="G3" s="17"/>
      <c r="H3" s="17"/>
      <c r="I3" s="17"/>
      <c r="J3" s="17"/>
      <c r="K3" s="17"/>
      <c r="L3" s="17"/>
    </row>
    <row r="4" spans="1:12" x14ac:dyDescent="0.35">
      <c r="A4" s="17"/>
      <c r="B4" s="17"/>
      <c r="C4" s="17"/>
      <c r="D4" s="17"/>
      <c r="E4" s="17"/>
      <c r="F4" s="17"/>
      <c r="G4" s="17"/>
      <c r="H4" s="17"/>
      <c r="I4" s="17"/>
      <c r="J4" s="17"/>
      <c r="K4" s="17"/>
      <c r="L4" s="17"/>
    </row>
    <row r="5" spans="1:12" x14ac:dyDescent="0.35">
      <c r="A5" s="17"/>
      <c r="B5" s="17"/>
      <c r="C5" s="17"/>
      <c r="D5" s="17"/>
      <c r="E5" s="17"/>
      <c r="F5" s="17"/>
      <c r="G5" s="17"/>
      <c r="H5" s="17"/>
      <c r="I5" s="17"/>
      <c r="J5" s="17"/>
      <c r="K5" s="17"/>
      <c r="L5" s="17"/>
    </row>
    <row r="6" spans="1:12" x14ac:dyDescent="0.35">
      <c r="A6" s="17"/>
      <c r="B6" s="17"/>
      <c r="C6" s="17"/>
      <c r="D6" s="17"/>
      <c r="E6" s="17"/>
      <c r="F6" s="17"/>
      <c r="G6" s="17"/>
      <c r="H6" s="17"/>
      <c r="I6" s="17"/>
      <c r="J6" s="17"/>
      <c r="K6" s="17"/>
      <c r="L6" s="17"/>
    </row>
    <row r="7" spans="1:12" x14ac:dyDescent="0.35">
      <c r="A7" s="17"/>
      <c r="B7" s="17"/>
      <c r="C7" s="17"/>
      <c r="D7" s="17"/>
      <c r="E7" s="17"/>
      <c r="F7" s="17"/>
      <c r="G7" s="17"/>
      <c r="H7" s="17"/>
      <c r="I7" s="17"/>
      <c r="J7" s="17"/>
      <c r="K7" s="17"/>
      <c r="L7" s="17"/>
    </row>
    <row r="8" spans="1:12" x14ac:dyDescent="0.35">
      <c r="A8" s="17"/>
      <c r="B8" s="17"/>
      <c r="C8" s="17"/>
      <c r="D8" s="17"/>
      <c r="E8" s="17"/>
      <c r="F8" s="17"/>
      <c r="G8" s="17"/>
      <c r="H8" s="17"/>
      <c r="I8" s="17"/>
      <c r="J8" s="17"/>
      <c r="K8" s="17"/>
      <c r="L8" s="17"/>
    </row>
    <row r="9" spans="1:12" x14ac:dyDescent="0.35">
      <c r="A9" s="20" t="s">
        <v>1</v>
      </c>
      <c r="B9" s="17"/>
      <c r="C9" s="17"/>
      <c r="D9" s="17"/>
      <c r="E9" s="17"/>
      <c r="F9" s="17"/>
      <c r="G9" s="17"/>
      <c r="H9" s="17"/>
      <c r="I9" s="17"/>
      <c r="J9" s="17"/>
      <c r="K9" s="17"/>
      <c r="L9" s="17"/>
    </row>
    <row r="10" spans="1:12" x14ac:dyDescent="0.35">
      <c r="A10" s="21" t="s">
        <v>2</v>
      </c>
      <c r="B10" s="17"/>
      <c r="C10" s="17"/>
      <c r="D10" s="17"/>
      <c r="E10" s="17"/>
      <c r="F10" s="17"/>
      <c r="G10" s="17"/>
      <c r="H10" s="17"/>
      <c r="I10" s="17"/>
      <c r="J10" s="17"/>
      <c r="K10" s="17"/>
      <c r="L10" s="17"/>
    </row>
    <row r="11" spans="1:12" x14ac:dyDescent="0.35">
      <c r="A11" s="20" t="s">
        <v>3</v>
      </c>
      <c r="B11" s="17"/>
      <c r="C11" s="17"/>
      <c r="D11" s="17"/>
      <c r="E11" s="17"/>
      <c r="F11" s="17"/>
      <c r="G11" s="17"/>
      <c r="H11" s="17"/>
      <c r="I11" s="17"/>
      <c r="J11" s="17"/>
      <c r="K11" s="17"/>
      <c r="L11" s="17"/>
    </row>
    <row r="12" spans="1:12" x14ac:dyDescent="0.35">
      <c r="A12" s="22" t="s">
        <v>4</v>
      </c>
      <c r="B12" s="17"/>
      <c r="C12" s="17"/>
      <c r="D12" s="17"/>
      <c r="E12" s="17"/>
      <c r="F12" s="17"/>
      <c r="G12" s="17"/>
      <c r="H12" s="17"/>
      <c r="I12" s="17"/>
      <c r="J12" s="17"/>
      <c r="K12" s="17"/>
      <c r="L12" s="17"/>
    </row>
    <row r="13" spans="1:12" x14ac:dyDescent="0.35">
      <c r="A13" s="22" t="s">
        <v>5</v>
      </c>
      <c r="B13" s="17"/>
      <c r="C13" s="17"/>
      <c r="D13" s="17"/>
      <c r="E13" s="17"/>
      <c r="F13" s="17"/>
      <c r="G13" s="17"/>
      <c r="H13" s="17"/>
      <c r="I13" s="17"/>
      <c r="J13" s="17"/>
      <c r="K13" s="17"/>
      <c r="L13" s="17"/>
    </row>
    <row r="14" spans="1:12" x14ac:dyDescent="0.35">
      <c r="A14" s="22" t="s">
        <v>6</v>
      </c>
      <c r="B14" s="17"/>
      <c r="C14" s="17"/>
      <c r="D14" s="17"/>
      <c r="E14" s="17"/>
      <c r="F14" s="17"/>
      <c r="G14" s="17"/>
      <c r="H14" s="17"/>
      <c r="I14" s="17"/>
      <c r="J14" s="17"/>
      <c r="K14" s="17"/>
      <c r="L14" s="17"/>
    </row>
    <row r="15" spans="1:12" x14ac:dyDescent="0.35">
      <c r="A15" s="22" t="s">
        <v>7</v>
      </c>
      <c r="B15" s="17"/>
      <c r="C15" s="17"/>
      <c r="D15" s="17"/>
      <c r="E15" s="17"/>
      <c r="F15" s="17"/>
      <c r="G15" s="17"/>
      <c r="H15" s="17"/>
      <c r="I15" s="17"/>
      <c r="J15" s="17"/>
      <c r="K15" s="17"/>
      <c r="L15" s="17"/>
    </row>
    <row r="16" spans="1:12" x14ac:dyDescent="0.35">
      <c r="A16" s="22" t="s">
        <v>8</v>
      </c>
      <c r="B16" s="17"/>
      <c r="C16" s="17"/>
      <c r="D16" s="17"/>
      <c r="E16" s="17"/>
      <c r="F16" s="17"/>
      <c r="G16" s="17"/>
      <c r="H16" s="17"/>
      <c r="I16" s="17"/>
      <c r="J16" s="17"/>
      <c r="K16" s="17"/>
      <c r="L16" s="17"/>
    </row>
    <row r="17" spans="1:12" x14ac:dyDescent="0.35">
      <c r="A17" s="22" t="s">
        <v>9</v>
      </c>
      <c r="B17" s="17"/>
      <c r="C17" s="17"/>
      <c r="D17" s="17"/>
      <c r="E17" s="17"/>
      <c r="F17" s="17"/>
      <c r="G17" s="17"/>
      <c r="H17" s="17"/>
      <c r="I17" s="17"/>
      <c r="J17" s="17"/>
      <c r="K17" s="17"/>
      <c r="L17" s="17"/>
    </row>
    <row r="18" spans="1:12" x14ac:dyDescent="0.35">
      <c r="A18" s="22" t="s">
        <v>10</v>
      </c>
      <c r="B18" s="17"/>
      <c r="C18" s="17"/>
      <c r="D18" s="17"/>
      <c r="E18" s="17"/>
      <c r="F18" s="17"/>
      <c r="G18" s="17"/>
      <c r="H18" s="17"/>
      <c r="I18" s="17"/>
      <c r="J18" s="17"/>
      <c r="K18" s="17"/>
      <c r="L18" s="17"/>
    </row>
    <row r="19" spans="1:12" x14ac:dyDescent="0.35">
      <c r="A19" s="22" t="s">
        <v>11</v>
      </c>
      <c r="B19" s="17"/>
      <c r="C19" s="17"/>
      <c r="D19" s="17"/>
      <c r="E19" s="17"/>
      <c r="F19" s="17"/>
      <c r="G19" s="17"/>
      <c r="H19" s="17"/>
      <c r="I19" s="17"/>
      <c r="J19" s="17"/>
      <c r="K19" s="17"/>
      <c r="L19" s="17"/>
    </row>
    <row r="20" spans="1:12" x14ac:dyDescent="0.35">
      <c r="A20" s="22" t="s">
        <v>447</v>
      </c>
      <c r="B20" s="17"/>
      <c r="C20" s="17"/>
      <c r="D20" s="17"/>
      <c r="E20" s="17"/>
      <c r="F20" s="17"/>
      <c r="G20" s="17"/>
      <c r="H20" s="17"/>
      <c r="I20" s="17"/>
      <c r="J20" s="17"/>
      <c r="K20" s="17"/>
      <c r="L20" s="17"/>
    </row>
    <row r="21" spans="1:12" x14ac:dyDescent="0.35">
      <c r="A21" s="22" t="s">
        <v>446</v>
      </c>
      <c r="B21" s="17"/>
      <c r="C21" s="17"/>
      <c r="D21" s="17"/>
      <c r="E21" s="17"/>
      <c r="F21" s="17"/>
      <c r="G21" s="17"/>
      <c r="H21" s="17"/>
      <c r="I21" s="17"/>
      <c r="J21" s="17"/>
      <c r="K21" s="17"/>
      <c r="L21" s="17"/>
    </row>
    <row r="22" spans="1:12" x14ac:dyDescent="0.35">
      <c r="A22" s="22" t="s">
        <v>14</v>
      </c>
      <c r="B22" s="17"/>
      <c r="C22" s="17"/>
      <c r="D22" s="17"/>
      <c r="E22" s="17"/>
      <c r="F22" s="17"/>
      <c r="G22" s="17"/>
      <c r="H22" s="17"/>
      <c r="I22" s="17"/>
      <c r="J22" s="17"/>
      <c r="K22" s="17"/>
      <c r="L22" s="17"/>
    </row>
    <row r="23" spans="1:12" x14ac:dyDescent="0.35">
      <c r="A23" s="17"/>
      <c r="B23" s="17"/>
      <c r="C23" s="17"/>
      <c r="D23" s="17"/>
      <c r="E23" s="17"/>
      <c r="F23" s="17"/>
      <c r="G23" s="17"/>
      <c r="H23" s="17"/>
      <c r="I23" s="17"/>
      <c r="J23" s="17"/>
      <c r="K23" s="17"/>
      <c r="L23" s="17"/>
    </row>
    <row r="24" spans="1:12" x14ac:dyDescent="0.35">
      <c r="A24" s="17"/>
      <c r="B24" s="17"/>
      <c r="C24" s="17"/>
      <c r="D24" s="17"/>
      <c r="E24" s="17"/>
      <c r="F24" s="17"/>
      <c r="G24" s="17"/>
      <c r="H24" s="17"/>
      <c r="I24" s="17"/>
      <c r="J24" s="17"/>
      <c r="K24" s="17"/>
      <c r="L24" s="17"/>
    </row>
    <row r="25" spans="1:12" x14ac:dyDescent="0.35">
      <c r="A25" s="17"/>
      <c r="B25" s="17"/>
      <c r="C25" s="17"/>
      <c r="D25" s="17"/>
      <c r="E25" s="17"/>
      <c r="F25" s="17"/>
      <c r="G25" s="17"/>
      <c r="H25" s="17"/>
      <c r="I25" s="17"/>
      <c r="J25" s="17"/>
      <c r="K25" s="17"/>
      <c r="L25" s="17"/>
    </row>
    <row r="26" spans="1:12" x14ac:dyDescent="0.35">
      <c r="A26" s="17"/>
      <c r="B26" s="17"/>
      <c r="C26" s="17"/>
      <c r="D26" s="17"/>
      <c r="E26" s="17"/>
      <c r="F26" s="17"/>
      <c r="G26" s="17"/>
      <c r="H26" s="17"/>
      <c r="I26" s="17"/>
      <c r="J26" s="17"/>
      <c r="K26" s="17"/>
      <c r="L26" s="17"/>
    </row>
    <row r="27" spans="1:12" x14ac:dyDescent="0.35">
      <c r="A27" s="17"/>
      <c r="B27" s="17"/>
      <c r="C27" s="17"/>
      <c r="D27" s="17"/>
      <c r="E27" s="17"/>
      <c r="F27" s="17"/>
      <c r="G27" s="17"/>
      <c r="H27" s="17"/>
      <c r="I27" s="17"/>
      <c r="J27" s="17"/>
      <c r="K27" s="17"/>
      <c r="L27" s="17"/>
    </row>
    <row r="28" spans="1:12" x14ac:dyDescent="0.35">
      <c r="A28" s="17"/>
      <c r="B28" s="17"/>
      <c r="C28" s="17"/>
      <c r="D28" s="17"/>
      <c r="E28" s="17"/>
      <c r="F28" s="17"/>
      <c r="G28" s="17"/>
      <c r="H28" s="17"/>
      <c r="I28" s="17"/>
      <c r="J28" s="17"/>
      <c r="K28" s="17"/>
      <c r="L28" s="17"/>
    </row>
    <row r="29" spans="1:12" x14ac:dyDescent="0.35">
      <c r="A29" s="17"/>
      <c r="B29" s="17"/>
      <c r="C29" s="17"/>
      <c r="D29" s="17"/>
      <c r="E29" s="17"/>
      <c r="F29" s="17"/>
      <c r="G29" s="17"/>
      <c r="H29" s="17"/>
      <c r="I29" s="17"/>
      <c r="J29" s="17"/>
      <c r="K29" s="17"/>
      <c r="L29" s="17"/>
    </row>
    <row r="30" spans="1:12" x14ac:dyDescent="0.35">
      <c r="A30" s="17"/>
      <c r="B30" s="17"/>
      <c r="C30" s="17"/>
      <c r="D30" s="17"/>
      <c r="E30" s="17"/>
      <c r="F30" s="17"/>
      <c r="G30" s="17"/>
      <c r="H30" s="17"/>
      <c r="I30" s="17"/>
      <c r="J30" s="17"/>
      <c r="K30" s="17"/>
      <c r="L30" s="17"/>
    </row>
    <row r="31" spans="1:12" x14ac:dyDescent="0.35">
      <c r="A31" s="17"/>
      <c r="B31" s="17"/>
      <c r="C31" s="17"/>
      <c r="D31" s="17"/>
      <c r="E31" s="17"/>
      <c r="F31" s="17"/>
      <c r="G31" s="17"/>
      <c r="H31" s="17"/>
      <c r="I31" s="17"/>
      <c r="J31" s="17"/>
      <c r="K31" s="17"/>
      <c r="L31" s="17"/>
    </row>
    <row r="32" spans="1:12" x14ac:dyDescent="0.35">
      <c r="A32" s="17"/>
      <c r="B32" s="17"/>
      <c r="C32" s="17"/>
      <c r="D32" s="17"/>
      <c r="E32" s="17"/>
      <c r="F32" s="17"/>
      <c r="G32" s="17"/>
      <c r="H32" s="17"/>
      <c r="I32" s="17"/>
      <c r="J32" s="17"/>
      <c r="K32" s="17"/>
      <c r="L32" s="17"/>
    </row>
    <row r="33" spans="1:12" x14ac:dyDescent="0.35">
      <c r="A33" s="17"/>
      <c r="B33" s="17"/>
      <c r="C33" s="17"/>
      <c r="D33" s="17"/>
      <c r="E33" s="17"/>
      <c r="F33" s="17"/>
      <c r="G33" s="17"/>
      <c r="H33" s="17"/>
      <c r="I33" s="17"/>
      <c r="J33" s="17"/>
      <c r="K33" s="17"/>
      <c r="L33" s="17"/>
    </row>
    <row r="34" spans="1:12" x14ac:dyDescent="0.35">
      <c r="A34" s="17"/>
      <c r="B34" s="17"/>
      <c r="C34" s="17"/>
      <c r="D34" s="17"/>
      <c r="E34" s="17"/>
      <c r="F34" s="17"/>
      <c r="G34" s="17"/>
      <c r="H34" s="17"/>
      <c r="I34" s="17"/>
      <c r="J34" s="17"/>
      <c r="K34" s="17"/>
      <c r="L34" s="17"/>
    </row>
    <row r="35" spans="1:12" x14ac:dyDescent="0.35">
      <c r="A35" s="17"/>
      <c r="B35" s="17"/>
      <c r="C35" s="17"/>
      <c r="D35" s="17"/>
      <c r="E35" s="17"/>
      <c r="F35" s="17"/>
      <c r="G35" s="17"/>
      <c r="H35" s="17"/>
      <c r="I35" s="17"/>
      <c r="J35" s="17"/>
      <c r="K35" s="17"/>
      <c r="L35" s="17"/>
    </row>
    <row r="36" spans="1:12" x14ac:dyDescent="0.35">
      <c r="A36" s="17"/>
      <c r="B36" s="17"/>
      <c r="C36" s="17"/>
      <c r="D36" s="17"/>
      <c r="E36" s="17"/>
      <c r="F36" s="17"/>
      <c r="G36" s="17"/>
      <c r="H36" s="17"/>
      <c r="I36" s="17"/>
      <c r="J36" s="17"/>
      <c r="K36" s="17"/>
      <c r="L36" s="17"/>
    </row>
    <row r="37" spans="1:12" x14ac:dyDescent="0.35">
      <c r="A37" s="17"/>
      <c r="B37" s="17"/>
      <c r="C37" s="17"/>
      <c r="D37" s="17"/>
      <c r="E37" s="17"/>
      <c r="F37" s="17"/>
      <c r="G37" s="17"/>
      <c r="H37" s="17"/>
      <c r="I37" s="17"/>
      <c r="J37" s="17"/>
      <c r="K37" s="17"/>
      <c r="L37" s="17"/>
    </row>
    <row r="38" spans="1:12" x14ac:dyDescent="0.35">
      <c r="A38" s="17"/>
      <c r="B38" s="17"/>
      <c r="C38" s="17"/>
      <c r="D38" s="17"/>
      <c r="E38" s="17"/>
      <c r="F38" s="17"/>
      <c r="G38" s="17"/>
      <c r="H38" s="17"/>
      <c r="I38" s="17"/>
      <c r="J38" s="17"/>
      <c r="K38" s="17"/>
      <c r="L38" s="17"/>
    </row>
    <row r="39" spans="1:12" x14ac:dyDescent="0.35">
      <c r="A39" s="17"/>
      <c r="B39" s="17"/>
      <c r="C39" s="17"/>
      <c r="D39" s="17"/>
      <c r="E39" s="17"/>
      <c r="F39" s="17"/>
      <c r="G39" s="17"/>
      <c r="H39" s="17"/>
      <c r="I39" s="17"/>
      <c r="J39" s="17"/>
      <c r="K39" s="17"/>
      <c r="L39" s="17"/>
    </row>
    <row r="40" spans="1:12" x14ac:dyDescent="0.35">
      <c r="A40" s="17"/>
      <c r="B40" s="17"/>
      <c r="C40" s="17"/>
      <c r="D40" s="17"/>
      <c r="E40" s="17"/>
      <c r="F40" s="17"/>
      <c r="G40" s="17"/>
      <c r="H40" s="17"/>
      <c r="I40" s="17"/>
      <c r="J40" s="17"/>
      <c r="K40" s="17"/>
      <c r="L40" s="17"/>
    </row>
    <row r="41" spans="1:12" x14ac:dyDescent="0.35">
      <c r="A41" s="17"/>
      <c r="B41" s="17"/>
      <c r="C41" s="17"/>
      <c r="D41" s="17"/>
      <c r="E41" s="17"/>
      <c r="F41" s="17"/>
      <c r="G41" s="17"/>
      <c r="H41" s="17"/>
      <c r="I41" s="17"/>
      <c r="J41" s="17"/>
      <c r="K41" s="17"/>
      <c r="L41" s="17"/>
    </row>
    <row r="42" spans="1:12" x14ac:dyDescent="0.35">
      <c r="A42" s="17"/>
      <c r="B42" s="17"/>
      <c r="C42" s="17"/>
      <c r="D42" s="17"/>
      <c r="E42" s="17"/>
      <c r="F42" s="17"/>
      <c r="G42" s="17"/>
      <c r="H42" s="17"/>
      <c r="I42" s="17"/>
      <c r="J42" s="17"/>
      <c r="K42" s="17"/>
      <c r="L42" s="17"/>
    </row>
    <row r="43" spans="1:12" x14ac:dyDescent="0.35">
      <c r="A43" s="17"/>
      <c r="B43" s="17"/>
      <c r="C43" s="17"/>
      <c r="D43" s="17"/>
      <c r="E43" s="17"/>
      <c r="F43" s="17"/>
      <c r="G43" s="17"/>
      <c r="H43" s="17"/>
      <c r="I43" s="17"/>
      <c r="J43" s="17"/>
      <c r="K43" s="17"/>
      <c r="L43" s="17"/>
    </row>
    <row r="44" spans="1:12" x14ac:dyDescent="0.35">
      <c r="A44" s="17"/>
      <c r="B44" s="17"/>
      <c r="C44" s="17"/>
      <c r="D44" s="17"/>
      <c r="E44" s="17"/>
      <c r="F44" s="17"/>
      <c r="G44" s="17"/>
      <c r="H44" s="17"/>
      <c r="I44" s="17"/>
      <c r="J44" s="17"/>
      <c r="K44" s="17"/>
      <c r="L44" s="17"/>
    </row>
    <row r="45" spans="1:12" x14ac:dyDescent="0.35">
      <c r="A45" s="17"/>
      <c r="B45" s="17"/>
      <c r="C45" s="17"/>
      <c r="D45" s="17"/>
      <c r="E45" s="17"/>
      <c r="F45" s="17"/>
      <c r="G45" s="17"/>
      <c r="H45" s="17"/>
      <c r="I45" s="17"/>
      <c r="J45" s="17"/>
      <c r="K45" s="17"/>
      <c r="L45" s="17"/>
    </row>
    <row r="46" spans="1:12" x14ac:dyDescent="0.35">
      <c r="A46" s="17"/>
      <c r="B46" s="17"/>
      <c r="C46" s="17"/>
      <c r="D46" s="17"/>
      <c r="E46" s="17"/>
      <c r="F46" s="17"/>
      <c r="G46" s="17"/>
      <c r="H46" s="17"/>
      <c r="I46" s="17"/>
      <c r="J46" s="17"/>
      <c r="K46" s="17"/>
      <c r="L46" s="17"/>
    </row>
    <row r="47" spans="1:12" x14ac:dyDescent="0.35">
      <c r="A47" s="17"/>
      <c r="B47" s="17"/>
      <c r="C47" s="17"/>
      <c r="D47" s="17"/>
      <c r="E47" s="17"/>
      <c r="F47" s="17"/>
      <c r="G47" s="17"/>
      <c r="H47" s="17"/>
      <c r="I47" s="17"/>
      <c r="J47" s="17"/>
      <c r="K47" s="17"/>
      <c r="L47" s="17"/>
    </row>
    <row r="48" spans="1:12" x14ac:dyDescent="0.35">
      <c r="A48" s="17"/>
      <c r="B48" s="17"/>
      <c r="C48" s="17"/>
      <c r="D48" s="17"/>
      <c r="E48" s="17"/>
      <c r="F48" s="17"/>
      <c r="G48" s="17"/>
      <c r="H48" s="17"/>
      <c r="I48" s="17"/>
      <c r="J48" s="17"/>
      <c r="K48" s="17"/>
      <c r="L48" s="17"/>
    </row>
    <row r="49" spans="1:12" x14ac:dyDescent="0.35">
      <c r="A49" s="17"/>
      <c r="B49" s="17"/>
      <c r="C49" s="17"/>
      <c r="D49" s="17"/>
      <c r="E49" s="17"/>
      <c r="F49" s="17"/>
      <c r="G49" s="17"/>
      <c r="H49" s="17"/>
      <c r="I49" s="17"/>
      <c r="J49" s="17"/>
      <c r="K49" s="17"/>
      <c r="L49" s="17"/>
    </row>
    <row r="50" spans="1:12" x14ac:dyDescent="0.35">
      <c r="A50" s="17"/>
      <c r="B50" s="17"/>
      <c r="C50" s="17"/>
      <c r="D50" s="17"/>
      <c r="E50" s="17"/>
      <c r="F50" s="17"/>
      <c r="G50" s="17"/>
      <c r="H50" s="17"/>
      <c r="I50" s="17"/>
      <c r="J50" s="17"/>
      <c r="K50" s="17"/>
      <c r="L50" s="17"/>
    </row>
    <row r="51" spans="1:12" x14ac:dyDescent="0.35">
      <c r="A51" s="17"/>
      <c r="B51" s="17"/>
      <c r="C51" s="17"/>
      <c r="D51" s="17"/>
      <c r="E51" s="17"/>
      <c r="F51" s="17"/>
      <c r="G51" s="17"/>
      <c r="H51" s="17"/>
      <c r="I51" s="17"/>
      <c r="J51" s="17"/>
      <c r="K51" s="17"/>
      <c r="L51" s="17"/>
    </row>
    <row r="52" spans="1:12" x14ac:dyDescent="0.35">
      <c r="A52" s="17"/>
      <c r="B52" s="17"/>
      <c r="C52" s="17"/>
      <c r="D52" s="17"/>
      <c r="E52" s="17"/>
      <c r="F52" s="17"/>
      <c r="G52" s="17"/>
      <c r="H52" s="17"/>
      <c r="I52" s="17"/>
      <c r="J52" s="17"/>
      <c r="K52" s="17"/>
      <c r="L52" s="17"/>
    </row>
    <row r="53" spans="1:12" x14ac:dyDescent="0.35">
      <c r="A53" s="17"/>
      <c r="B53" s="17"/>
      <c r="C53" s="17"/>
      <c r="D53" s="17"/>
      <c r="E53" s="17"/>
      <c r="F53" s="17"/>
      <c r="G53" s="17"/>
      <c r="H53" s="17"/>
      <c r="I53" s="17"/>
      <c r="J53" s="17"/>
      <c r="K53" s="17"/>
      <c r="L53" s="17"/>
    </row>
    <row r="54" spans="1:12" x14ac:dyDescent="0.35">
      <c r="A54" s="17"/>
      <c r="B54" s="17"/>
      <c r="C54" s="17"/>
      <c r="D54" s="17"/>
      <c r="E54" s="17"/>
      <c r="F54" s="17"/>
      <c r="G54" s="17"/>
      <c r="H54" s="17"/>
      <c r="I54" s="17"/>
      <c r="J54" s="17"/>
      <c r="K54" s="17"/>
      <c r="L54" s="17"/>
    </row>
    <row r="55" spans="1:12" x14ac:dyDescent="0.35">
      <c r="A55" s="17"/>
      <c r="B55" s="17"/>
      <c r="C55" s="17"/>
      <c r="D55" s="17"/>
      <c r="E55" s="17"/>
      <c r="F55" s="17"/>
      <c r="G55" s="17"/>
      <c r="H55" s="17"/>
      <c r="I55" s="17"/>
      <c r="J55" s="17"/>
      <c r="K55" s="17"/>
      <c r="L55" s="17"/>
    </row>
    <row r="56" spans="1:12" x14ac:dyDescent="0.35">
      <c r="A56" s="17"/>
      <c r="B56" s="17"/>
      <c r="C56" s="17"/>
      <c r="D56" s="17"/>
      <c r="E56" s="17"/>
      <c r="F56" s="17"/>
      <c r="G56" s="17"/>
      <c r="H56" s="17"/>
      <c r="I56" s="17"/>
      <c r="J56" s="17"/>
      <c r="K56" s="17"/>
      <c r="L56" s="17"/>
    </row>
    <row r="57" spans="1:12" x14ac:dyDescent="0.35">
      <c r="A57" s="17"/>
      <c r="B57" s="17"/>
      <c r="C57" s="17"/>
      <c r="D57" s="17"/>
      <c r="E57" s="17"/>
      <c r="F57" s="17"/>
      <c r="G57" s="17"/>
      <c r="H57" s="17"/>
      <c r="I57" s="17"/>
      <c r="J57" s="17"/>
      <c r="K57" s="17"/>
      <c r="L57" s="17"/>
    </row>
    <row r="58" spans="1:12" x14ac:dyDescent="0.35">
      <c r="A58"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VHB" display="Tabell 5.7 Vektede heltidsplasser barnehage" xr:uid="{00000000-0004-0000-0100-00000A000000}"/>
    <hyperlink ref="A21"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2"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18"/>
  <sheetViews>
    <sheetView zoomScale="70" zoomScaleNormal="70" workbookViewId="0">
      <selection activeCell="D4" sqref="D4:S6"/>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43" t="s">
        <v>446</v>
      </c>
      <c r="B1" s="443"/>
      <c r="C1" s="443"/>
      <c r="D1" s="443"/>
      <c r="E1" s="17"/>
      <c r="F1" s="17"/>
      <c r="G1" s="17"/>
      <c r="H1" s="17"/>
      <c r="I1" s="17"/>
      <c r="J1" s="17"/>
      <c r="K1" s="17"/>
      <c r="L1" s="17"/>
      <c r="M1" s="17"/>
      <c r="N1" s="17"/>
      <c r="O1" s="17"/>
      <c r="P1" s="17"/>
      <c r="Q1" s="17"/>
      <c r="R1" s="17"/>
      <c r="S1" s="17"/>
    </row>
    <row r="2" spans="1:19" ht="54.75" customHeight="1" x14ac:dyDescent="0.35">
      <c r="A2" s="382"/>
      <c r="B2" s="382"/>
      <c r="C2" s="45" t="s">
        <v>333</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392"/>
      <c r="B3" s="392"/>
      <c r="C3" s="17"/>
      <c r="D3" s="17"/>
      <c r="E3" s="17"/>
      <c r="F3" s="17"/>
      <c r="G3" s="17"/>
      <c r="H3" s="17"/>
      <c r="I3" s="17"/>
      <c r="J3" s="17"/>
      <c r="K3" s="17"/>
      <c r="L3" s="17"/>
      <c r="M3" s="17"/>
      <c r="N3" s="17"/>
      <c r="O3" s="17"/>
      <c r="P3" s="17"/>
      <c r="Q3" s="17"/>
      <c r="R3" s="17"/>
      <c r="S3" s="17"/>
    </row>
    <row r="4" spans="1:19" ht="16.5" customHeight="1" x14ac:dyDescent="0.35">
      <c r="A4" s="390" t="s">
        <v>448</v>
      </c>
      <c r="B4" s="390"/>
      <c r="C4" s="104">
        <v>0.1</v>
      </c>
      <c r="D4" s="28">
        <v>3367</v>
      </c>
      <c r="E4" s="28">
        <v>3124</v>
      </c>
      <c r="F4" s="28">
        <v>2251</v>
      </c>
      <c r="G4" s="28">
        <v>1369</v>
      </c>
      <c r="H4" s="28">
        <v>1741</v>
      </c>
      <c r="I4" s="28">
        <v>1939</v>
      </c>
      <c r="J4" s="28">
        <v>3318</v>
      </c>
      <c r="K4" s="28">
        <v>3111</v>
      </c>
      <c r="L4" s="28">
        <v>2327</v>
      </c>
      <c r="M4" s="28">
        <v>1463</v>
      </c>
      <c r="N4" s="28">
        <v>2010</v>
      </c>
      <c r="O4" s="28">
        <v>2751</v>
      </c>
      <c r="P4" s="28">
        <v>2929</v>
      </c>
      <c r="Q4" s="28">
        <v>3120</v>
      </c>
      <c r="R4" s="28">
        <v>2268</v>
      </c>
      <c r="S4" s="28">
        <f>SUM(D4:R4)</f>
        <v>37088</v>
      </c>
    </row>
    <row r="5" spans="1:19" ht="16.5" customHeight="1" x14ac:dyDescent="0.35">
      <c r="A5" s="390" t="s">
        <v>449</v>
      </c>
      <c r="B5" s="390"/>
      <c r="C5" s="104">
        <v>0.45</v>
      </c>
      <c r="D5" s="28">
        <v>48.333333333333336</v>
      </c>
      <c r="E5" s="28">
        <v>39</v>
      </c>
      <c r="F5" s="28">
        <v>21.666666666666668</v>
      </c>
      <c r="G5" s="28">
        <v>13.333333333333334</v>
      </c>
      <c r="H5" s="28">
        <v>17.666666666666668</v>
      </c>
      <c r="I5" s="28">
        <v>23</v>
      </c>
      <c r="J5" s="28">
        <v>38.333333333333336</v>
      </c>
      <c r="K5" s="28">
        <v>35</v>
      </c>
      <c r="L5" s="28">
        <v>41.666666666666664</v>
      </c>
      <c r="M5" s="28">
        <v>36.333333333333336</v>
      </c>
      <c r="N5" s="28">
        <v>57</v>
      </c>
      <c r="O5" s="28">
        <v>65</v>
      </c>
      <c r="P5" s="28">
        <v>30.666666666666668</v>
      </c>
      <c r="Q5" s="28">
        <v>39</v>
      </c>
      <c r="R5" s="28">
        <v>53.333333333333336</v>
      </c>
      <c r="S5" s="28">
        <f>SUM(D5:R5)</f>
        <v>559.33333333333337</v>
      </c>
    </row>
    <row r="6" spans="1:19" ht="16.5" customHeight="1" x14ac:dyDescent="0.35">
      <c r="A6" s="444" t="s">
        <v>450</v>
      </c>
      <c r="B6" s="444"/>
      <c r="C6" s="137">
        <v>0.45</v>
      </c>
      <c r="D6" s="28">
        <v>399</v>
      </c>
      <c r="E6" s="28">
        <v>287</v>
      </c>
      <c r="F6" s="28">
        <v>170</v>
      </c>
      <c r="G6" s="28">
        <v>103</v>
      </c>
      <c r="H6" s="28">
        <v>150</v>
      </c>
      <c r="I6" s="28">
        <v>47</v>
      </c>
      <c r="J6" s="28">
        <v>118</v>
      </c>
      <c r="K6" s="28">
        <v>153</v>
      </c>
      <c r="L6" s="28">
        <v>208</v>
      </c>
      <c r="M6" s="28">
        <v>194</v>
      </c>
      <c r="N6" s="28">
        <v>389</v>
      </c>
      <c r="O6" s="28">
        <v>331</v>
      </c>
      <c r="P6" s="28">
        <v>181</v>
      </c>
      <c r="Q6" s="28">
        <v>109</v>
      </c>
      <c r="R6" s="28">
        <v>384</v>
      </c>
      <c r="S6" s="281">
        <f>SUM(D6:R6)</f>
        <v>3223</v>
      </c>
    </row>
    <row r="7" spans="1:19" ht="16.5" customHeight="1" x14ac:dyDescent="0.35">
      <c r="A7" s="392" t="s">
        <v>337</v>
      </c>
      <c r="B7" s="392"/>
      <c r="C7" s="17"/>
      <c r="D7" s="292">
        <f>(D4/$S$4*$C$4+D5/$S$5*$C$5+D6/$S$6*$C$6)*100</f>
        <v>10.367295298068694</v>
      </c>
      <c r="E7" s="292">
        <f>(E4/$S$4*$C$4+E5/$S$5*$C$5+E6/$S$6*$C$6)*100</f>
        <v>7.987121060429768</v>
      </c>
      <c r="F7" s="292">
        <f t="shared" ref="F7:R7" si="0">(F4/$S$4*$C$4+F5/$S$5*$C$5+F6/$S$6*$C$6)*100</f>
        <v>4.7236464622861698</v>
      </c>
      <c r="G7" s="292">
        <f t="shared" si="0"/>
        <v>2.8799288379126939</v>
      </c>
      <c r="H7" s="292">
        <f>(H4/$S$4*$C$4+H5/$S$5*$C$5+H6/$S$6*$C$6)*100</f>
        <v>3.9850810551954581</v>
      </c>
      <c r="I7" s="292">
        <f t="shared" si="0"/>
        <v>3.0294486880803051</v>
      </c>
      <c r="J7" s="292">
        <f t="shared" si="0"/>
        <v>5.6261909500097724</v>
      </c>
      <c r="K7" s="292">
        <f t="shared" si="0"/>
        <v>5.7908764958758585</v>
      </c>
      <c r="L7" s="292">
        <f t="shared" si="0"/>
        <v>6.8837582570074742</v>
      </c>
      <c r="M7" s="292">
        <f t="shared" si="0"/>
        <v>6.0262465094935456</v>
      </c>
      <c r="N7" s="292">
        <f t="shared" si="0"/>
        <v>10.559045928507977</v>
      </c>
      <c r="O7" s="292">
        <f t="shared" si="0"/>
        <v>10.592659841678362</v>
      </c>
      <c r="P7" s="292">
        <f t="shared" si="0"/>
        <v>5.7841148168859995</v>
      </c>
      <c r="Q7" s="292">
        <f t="shared" si="0"/>
        <v>5.5007803663727888</v>
      </c>
      <c r="R7" s="292">
        <f t="shared" si="0"/>
        <v>10.263805432195136</v>
      </c>
      <c r="S7" s="292">
        <f>SUM(D7:R7)</f>
        <v>100.00000000000001</v>
      </c>
    </row>
    <row r="8" spans="1:19" ht="16.5" customHeight="1" x14ac:dyDescent="0.35">
      <c r="A8" s="390"/>
      <c r="B8" s="390"/>
      <c r="C8" s="17"/>
      <c r="D8" s="17"/>
      <c r="E8" s="17"/>
      <c r="F8" s="17"/>
      <c r="G8" s="17"/>
      <c r="H8" s="17"/>
      <c r="I8" s="17"/>
      <c r="J8" s="17"/>
      <c r="K8" s="17"/>
      <c r="L8" s="17"/>
      <c r="M8" s="17"/>
      <c r="N8" s="17"/>
      <c r="O8" s="17"/>
      <c r="P8" s="17"/>
      <c r="Q8" s="17"/>
      <c r="R8" s="17"/>
      <c r="S8" s="17"/>
    </row>
    <row r="9" spans="1:19" ht="16.5" customHeight="1" thickBot="1" x14ac:dyDescent="0.4">
      <c r="A9" s="445" t="s">
        <v>338</v>
      </c>
      <c r="B9" s="445"/>
      <c r="C9" s="131"/>
      <c r="D9" s="305">
        <f>D7/$S$7*$S$9</f>
        <v>43926.333850870025</v>
      </c>
      <c r="E9" s="133">
        <f t="shared" ref="E9:P9" si="1">E7/$S$7*$S$9</f>
        <v>33841.511804251524</v>
      </c>
      <c r="F9" s="133">
        <f t="shared" si="1"/>
        <v>20014.137297171121</v>
      </c>
      <c r="G9" s="133">
        <f t="shared" si="1"/>
        <v>12202.28728552446</v>
      </c>
      <c r="H9" s="133">
        <f>H7/$S$7*$S$9</f>
        <v>16884.828281673705</v>
      </c>
      <c r="I9" s="133">
        <f t="shared" si="1"/>
        <v>12835.804385883132</v>
      </c>
      <c r="J9" s="133">
        <f t="shared" si="1"/>
        <v>23838.227317100904</v>
      </c>
      <c r="K9" s="133">
        <f t="shared" si="1"/>
        <v>24536.001621790965</v>
      </c>
      <c r="L9" s="133">
        <f t="shared" si="1"/>
        <v>29166.552572523233</v>
      </c>
      <c r="M9" s="133">
        <f t="shared" si="1"/>
        <v>25533.266723189245</v>
      </c>
      <c r="N9" s="133">
        <f t="shared" si="1"/>
        <v>44738.783189547583</v>
      </c>
      <c r="O9" s="133">
        <f t="shared" si="1"/>
        <v>44881.205675789628</v>
      </c>
      <c r="P9" s="133">
        <f t="shared" si="1"/>
        <v>24507.352320294143</v>
      </c>
      <c r="Q9" s="133">
        <f>Q7/$S$7*$S$9</f>
        <v>23306.861420125166</v>
      </c>
      <c r="R9" s="133">
        <f>R7/$S$7*$S$9</f>
        <v>43487.84625426511</v>
      </c>
      <c r="S9" s="133">
        <v>423701</v>
      </c>
    </row>
    <row r="10" spans="1:19" x14ac:dyDescent="0.35">
      <c r="A10" s="17"/>
      <c r="B10" s="17"/>
      <c r="C10" s="17"/>
      <c r="D10" s="17"/>
      <c r="E10" s="17"/>
      <c r="F10" s="17"/>
      <c r="G10" s="17"/>
      <c r="H10" s="17"/>
      <c r="I10" s="17"/>
      <c r="J10" s="17"/>
      <c r="K10" s="17"/>
      <c r="L10" s="17"/>
      <c r="M10" s="17"/>
      <c r="N10" s="17"/>
      <c r="O10" s="17"/>
      <c r="P10" s="17"/>
      <c r="Q10" s="17"/>
      <c r="R10" s="17"/>
      <c r="S10" s="17"/>
    </row>
    <row r="11" spans="1:19" x14ac:dyDescent="0.35">
      <c r="S11" s="29"/>
    </row>
    <row r="12" spans="1:19" x14ac:dyDescent="0.35">
      <c r="D12" s="30"/>
      <c r="E12" s="30"/>
      <c r="F12" s="30"/>
      <c r="G12" s="30"/>
      <c r="H12" s="30"/>
      <c r="I12" s="30"/>
      <c r="J12" s="30"/>
      <c r="K12" s="30"/>
      <c r="L12" s="30"/>
      <c r="M12" s="30"/>
      <c r="N12" s="30"/>
      <c r="O12" s="30"/>
      <c r="P12" s="30"/>
      <c r="Q12" s="30"/>
      <c r="R12" s="30"/>
      <c r="S12" s="30"/>
    </row>
    <row r="13" spans="1:19" x14ac:dyDescent="0.35">
      <c r="D13" s="265"/>
      <c r="E13" s="265"/>
      <c r="F13" s="265"/>
      <c r="G13" s="265"/>
      <c r="H13" s="265"/>
      <c r="I13" s="265"/>
      <c r="J13" s="265"/>
      <c r="K13" s="265"/>
      <c r="L13" s="265"/>
      <c r="M13" s="265"/>
      <c r="N13" s="265"/>
      <c r="O13" s="265"/>
      <c r="P13" s="265"/>
      <c r="Q13" s="265"/>
      <c r="R13" s="265"/>
      <c r="S13" s="265"/>
    </row>
    <row r="14" spans="1:19" x14ac:dyDescent="0.35">
      <c r="C14" s="143"/>
      <c r="D14" s="144"/>
      <c r="E14" s="144"/>
    </row>
    <row r="16" spans="1:19" x14ac:dyDescent="0.35">
      <c r="D16" s="39"/>
      <c r="E16" s="39"/>
      <c r="F16" s="39"/>
      <c r="G16" s="39"/>
      <c r="H16" s="39"/>
      <c r="I16" s="39"/>
      <c r="J16" s="39"/>
      <c r="K16" s="39"/>
      <c r="L16" s="39"/>
      <c r="M16" s="39"/>
      <c r="N16" s="39"/>
      <c r="O16" s="39"/>
      <c r="P16" s="39"/>
      <c r="Q16" s="39"/>
      <c r="R16" s="39"/>
      <c r="S16" s="39"/>
    </row>
    <row r="17" spans="4:19" x14ac:dyDescent="0.35">
      <c r="D17" s="39"/>
      <c r="E17" s="39"/>
      <c r="F17" s="39"/>
      <c r="G17" s="39"/>
      <c r="H17" s="39"/>
      <c r="I17" s="39"/>
      <c r="J17" s="39"/>
      <c r="K17" s="39"/>
      <c r="L17" s="39"/>
      <c r="M17" s="39"/>
      <c r="N17" s="39"/>
      <c r="O17" s="39"/>
      <c r="P17" s="39"/>
      <c r="Q17" s="39"/>
      <c r="R17" s="39"/>
      <c r="S17" s="39"/>
    </row>
    <row r="18" spans="4:19" x14ac:dyDescent="0.35">
      <c r="D18" s="39"/>
      <c r="E18" s="39"/>
      <c r="F18" s="39"/>
      <c r="G18" s="39"/>
      <c r="H18" s="39"/>
      <c r="I18" s="39"/>
      <c r="J18" s="39"/>
      <c r="K18" s="39"/>
      <c r="L18" s="39"/>
      <c r="M18" s="39"/>
      <c r="N18" s="39"/>
      <c r="O18" s="39"/>
      <c r="P18" s="39"/>
      <c r="Q18" s="39"/>
      <c r="R18" s="39"/>
      <c r="S18" s="39"/>
    </row>
  </sheetData>
  <mergeCells count="9">
    <mergeCell ref="A6:B6"/>
    <mergeCell ref="A7:B7"/>
    <mergeCell ref="A8:B8"/>
    <mergeCell ref="A9:B9"/>
    <mergeCell ref="A1:D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4:S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topLeftCell="A2" zoomScale="70" zoomScaleNormal="70" workbookViewId="0">
      <selection activeCell="G47" sqref="G47"/>
    </sheetView>
  </sheetViews>
  <sheetFormatPr baseColWidth="10" defaultColWidth="11.42578125" defaultRowHeight="15" x14ac:dyDescent="0.25"/>
  <cols>
    <col min="1" max="1" width="65" bestFit="1" customWidth="1"/>
    <col min="17" max="18" width="11" bestFit="1" customWidth="1"/>
  </cols>
  <sheetData>
    <row r="1" spans="1:19" ht="16.5" x14ac:dyDescent="0.35">
      <c r="A1" s="443" t="s">
        <v>14</v>
      </c>
      <c r="B1" s="443"/>
      <c r="C1" s="287"/>
      <c r="D1" s="287"/>
      <c r="E1" s="287"/>
      <c r="F1" s="287"/>
      <c r="G1" s="287"/>
      <c r="H1" s="287"/>
      <c r="I1" s="287"/>
      <c r="J1" s="287"/>
      <c r="K1" s="287"/>
      <c r="L1" s="287"/>
      <c r="M1" s="287"/>
      <c r="N1" s="287"/>
      <c r="O1" s="287"/>
      <c r="P1" s="287"/>
      <c r="Q1" s="287"/>
      <c r="R1" s="287"/>
      <c r="S1" s="287"/>
    </row>
    <row r="2" spans="1:19" ht="15.75" x14ac:dyDescent="0.25">
      <c r="A2" s="446"/>
      <c r="B2" s="446" t="s">
        <v>339</v>
      </c>
      <c r="C2" s="446"/>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6" t="s">
        <v>112</v>
      </c>
    </row>
    <row r="3" spans="1:19" ht="47.25" x14ac:dyDescent="0.25">
      <c r="A3" s="447"/>
      <c r="B3" s="447"/>
      <c r="C3" s="447"/>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7"/>
    </row>
    <row r="4" spans="1:19" ht="16.5" x14ac:dyDescent="0.35">
      <c r="A4" s="293"/>
      <c r="B4" s="293"/>
      <c r="C4" s="293"/>
      <c r="D4" s="293"/>
      <c r="E4" s="293"/>
      <c r="F4" s="293"/>
      <c r="G4" s="293"/>
      <c r="H4" s="293"/>
      <c r="I4" s="293"/>
      <c r="J4" s="293"/>
      <c r="K4" s="293"/>
      <c r="L4" s="293"/>
      <c r="M4" s="293"/>
      <c r="N4" s="293"/>
      <c r="O4" s="293"/>
      <c r="P4" s="293"/>
      <c r="Q4" s="293"/>
      <c r="R4" s="293"/>
      <c r="S4" s="293"/>
    </row>
    <row r="5" spans="1:19" ht="16.5" x14ac:dyDescent="0.35">
      <c r="A5" s="294" t="s">
        <v>370</v>
      </c>
      <c r="B5" s="295">
        <v>640</v>
      </c>
      <c r="C5" s="296"/>
      <c r="D5" s="296"/>
      <c r="E5" s="296"/>
      <c r="F5" s="296"/>
      <c r="G5" s="296"/>
      <c r="H5" s="296"/>
      <c r="I5" s="296"/>
      <c r="J5" s="296"/>
      <c r="K5" s="296"/>
      <c r="L5" s="296"/>
      <c r="M5" s="296"/>
      <c r="N5" s="296"/>
      <c r="O5" s="296"/>
      <c r="P5" s="296"/>
      <c r="Q5" s="296"/>
      <c r="R5" s="296"/>
      <c r="S5" s="296"/>
    </row>
    <row r="6" spans="1:19" ht="16.5" x14ac:dyDescent="0.35">
      <c r="A6" s="296"/>
      <c r="B6" s="296"/>
      <c r="C6" s="296"/>
      <c r="D6" s="296"/>
      <c r="E6" s="296"/>
      <c r="F6" s="296"/>
      <c r="G6" s="296"/>
      <c r="H6" s="296"/>
      <c r="I6" s="296"/>
      <c r="J6" s="296"/>
      <c r="K6" s="296"/>
      <c r="L6" s="296"/>
      <c r="M6" s="296"/>
      <c r="N6" s="296"/>
      <c r="O6" s="296"/>
      <c r="P6" s="296"/>
      <c r="Q6" s="296"/>
      <c r="R6" s="296"/>
      <c r="S6" s="296"/>
    </row>
    <row r="7" spans="1:19" ht="16.5" x14ac:dyDescent="0.35">
      <c r="A7" s="296" t="s">
        <v>371</v>
      </c>
      <c r="B7" s="296"/>
      <c r="C7" s="296" t="s">
        <v>372</v>
      </c>
      <c r="D7" s="298">
        <v>47</v>
      </c>
      <c r="E7" s="298">
        <v>64</v>
      </c>
      <c r="F7" s="298">
        <v>45</v>
      </c>
      <c r="G7" s="298">
        <v>27</v>
      </c>
      <c r="H7" s="298">
        <v>50</v>
      </c>
      <c r="I7" s="298">
        <v>42</v>
      </c>
      <c r="J7" s="298">
        <v>54</v>
      </c>
      <c r="K7" s="298">
        <v>66</v>
      </c>
      <c r="L7" s="298">
        <v>38</v>
      </c>
      <c r="M7" s="298">
        <v>22</v>
      </c>
      <c r="N7" s="298">
        <v>25</v>
      </c>
      <c r="O7" s="298">
        <v>39</v>
      </c>
      <c r="P7" s="298">
        <v>50</v>
      </c>
      <c r="Q7" s="298">
        <v>45</v>
      </c>
      <c r="R7" s="298">
        <v>26</v>
      </c>
      <c r="S7" s="297">
        <f>SUM(D7:R7)</f>
        <v>640</v>
      </c>
    </row>
    <row r="8" spans="1:19" ht="16.5" x14ac:dyDescent="0.35">
      <c r="A8" s="296" t="s">
        <v>467</v>
      </c>
      <c r="B8" s="296"/>
      <c r="C8" s="296" t="s">
        <v>372</v>
      </c>
      <c r="D8" s="298">
        <v>34</v>
      </c>
      <c r="E8" s="298">
        <v>50</v>
      </c>
      <c r="F8" s="298">
        <v>43</v>
      </c>
      <c r="G8" s="298">
        <v>21</v>
      </c>
      <c r="H8" s="298">
        <v>28</v>
      </c>
      <c r="I8" s="298">
        <v>24</v>
      </c>
      <c r="J8" s="298">
        <v>30</v>
      </c>
      <c r="K8" s="298">
        <v>61</v>
      </c>
      <c r="L8" s="298">
        <v>27</v>
      </c>
      <c r="M8" s="298">
        <v>16</v>
      </c>
      <c r="N8" s="298">
        <v>19</v>
      </c>
      <c r="O8" s="298">
        <v>26</v>
      </c>
      <c r="P8" s="298">
        <v>47</v>
      </c>
      <c r="Q8" s="298">
        <v>39</v>
      </c>
      <c r="R8" s="298">
        <v>17</v>
      </c>
      <c r="S8" s="297">
        <f>SUM(D8:R8)</f>
        <v>482</v>
      </c>
    </row>
    <row r="9" spans="1:19" ht="16.5" x14ac:dyDescent="0.35">
      <c r="A9" s="296" t="s">
        <v>373</v>
      </c>
      <c r="B9" s="296"/>
      <c r="C9" s="296" t="s">
        <v>372</v>
      </c>
      <c r="D9" s="298">
        <f>ROUND(($B$5-$S$8)*(D7-D8)/($S$7-$S$8),0)</f>
        <v>13</v>
      </c>
      <c r="E9" s="298">
        <f t="shared" ref="E9:Q9" si="0">ROUND(($B$5-$S$8)*(E7-E8)/($S$7-$S$8),0)</f>
        <v>14</v>
      </c>
      <c r="F9" s="298">
        <f t="shared" si="0"/>
        <v>2</v>
      </c>
      <c r="G9" s="298">
        <f t="shared" si="0"/>
        <v>6</v>
      </c>
      <c r="H9" s="298">
        <f t="shared" si="0"/>
        <v>22</v>
      </c>
      <c r="I9" s="298">
        <f t="shared" si="0"/>
        <v>18</v>
      </c>
      <c r="J9" s="298">
        <f t="shared" si="0"/>
        <v>24</v>
      </c>
      <c r="K9" s="298">
        <f t="shared" si="0"/>
        <v>5</v>
      </c>
      <c r="L9" s="298">
        <f t="shared" si="0"/>
        <v>11</v>
      </c>
      <c r="M9" s="298">
        <f t="shared" si="0"/>
        <v>6</v>
      </c>
      <c r="N9" s="298">
        <f t="shared" si="0"/>
        <v>6</v>
      </c>
      <c r="O9" s="298">
        <f>ROUND(($B$5-$S$8)*(O7-O8)/($S$7-$S$8),0)</f>
        <v>13</v>
      </c>
      <c r="P9" s="298">
        <f t="shared" si="0"/>
        <v>3</v>
      </c>
      <c r="Q9" s="298">
        <f t="shared" si="0"/>
        <v>6</v>
      </c>
      <c r="R9" s="298">
        <f>ROUND(($B$5-$S$8)*(R7-R8)/($S$7-$S$8),0)</f>
        <v>9</v>
      </c>
      <c r="S9" s="297">
        <f>SUM(D9:R9)</f>
        <v>158</v>
      </c>
    </row>
    <row r="10" spans="1:19" ht="16.5" x14ac:dyDescent="0.35">
      <c r="A10" s="296" t="s">
        <v>466</v>
      </c>
      <c r="B10" s="330">
        <v>259200</v>
      </c>
      <c r="C10" s="296" t="s">
        <v>372</v>
      </c>
      <c r="D10" s="299">
        <f t="shared" ref="D10:R10" si="1">IF(D8&gt;D8+D9,D8,D8+D9)</f>
        <v>47</v>
      </c>
      <c r="E10" s="299">
        <f t="shared" si="1"/>
        <v>64</v>
      </c>
      <c r="F10" s="299">
        <f t="shared" si="1"/>
        <v>45</v>
      </c>
      <c r="G10" s="299">
        <f t="shared" si="1"/>
        <v>27</v>
      </c>
      <c r="H10" s="299">
        <f t="shared" si="1"/>
        <v>50</v>
      </c>
      <c r="I10" s="299">
        <f t="shared" si="1"/>
        <v>42</v>
      </c>
      <c r="J10" s="299">
        <f t="shared" si="1"/>
        <v>54</v>
      </c>
      <c r="K10" s="299">
        <f t="shared" si="1"/>
        <v>66</v>
      </c>
      <c r="L10" s="299">
        <f t="shared" si="1"/>
        <v>38</v>
      </c>
      <c r="M10" s="299">
        <f t="shared" si="1"/>
        <v>22</v>
      </c>
      <c r="N10" s="299">
        <f t="shared" si="1"/>
        <v>25</v>
      </c>
      <c r="O10" s="299">
        <f>IF(O8&gt;O8+O9,O8,O8+O9)</f>
        <v>39</v>
      </c>
      <c r="P10" s="299">
        <f t="shared" si="1"/>
        <v>50</v>
      </c>
      <c r="Q10" s="299">
        <f t="shared" si="1"/>
        <v>45</v>
      </c>
      <c r="R10" s="299">
        <f t="shared" si="1"/>
        <v>26</v>
      </c>
      <c r="S10" s="297">
        <f>SUM(D10:R10)</f>
        <v>640</v>
      </c>
    </row>
    <row r="11" spans="1:19" ht="16.5" x14ac:dyDescent="0.35">
      <c r="A11" s="296"/>
      <c r="B11" s="331"/>
      <c r="C11" s="296"/>
      <c r="D11" s="296"/>
      <c r="E11" s="296"/>
      <c r="F11" s="296"/>
      <c r="G11" s="296"/>
      <c r="H11" s="296"/>
      <c r="I11" s="296"/>
      <c r="J11" s="296"/>
      <c r="K11" s="296"/>
      <c r="L11" s="296"/>
      <c r="M11" s="296"/>
      <c r="N11" s="296"/>
      <c r="O11" s="296"/>
      <c r="P11" s="296"/>
      <c r="Q11" s="296"/>
      <c r="R11" s="296"/>
      <c r="S11" s="296"/>
    </row>
    <row r="12" spans="1:19" ht="16.5" x14ac:dyDescent="0.35">
      <c r="A12" s="296"/>
      <c r="B12" s="331"/>
      <c r="C12" s="296"/>
      <c r="D12" s="296"/>
      <c r="E12" s="296"/>
      <c r="F12" s="296"/>
      <c r="G12" s="296"/>
      <c r="H12" s="296"/>
      <c r="I12" s="296"/>
      <c r="J12" s="296"/>
      <c r="K12" s="296"/>
      <c r="L12" s="296"/>
      <c r="M12" s="296"/>
      <c r="N12" s="296"/>
      <c r="O12" s="296"/>
      <c r="P12" s="296"/>
      <c r="Q12" s="296"/>
      <c r="R12" s="296"/>
      <c r="S12" s="296"/>
    </row>
    <row r="13" spans="1:19" ht="16.5" x14ac:dyDescent="0.35">
      <c r="A13" s="296" t="s">
        <v>375</v>
      </c>
      <c r="B13" s="330">
        <v>184300</v>
      </c>
      <c r="C13" s="296" t="s">
        <v>372</v>
      </c>
      <c r="D13" s="298">
        <v>151</v>
      </c>
      <c r="E13" s="298">
        <v>154</v>
      </c>
      <c r="F13" s="298">
        <v>119</v>
      </c>
      <c r="G13" s="298">
        <v>69</v>
      </c>
      <c r="H13" s="298">
        <v>96</v>
      </c>
      <c r="I13" s="298">
        <v>98</v>
      </c>
      <c r="J13" s="298">
        <v>99</v>
      </c>
      <c r="K13" s="298">
        <v>112</v>
      </c>
      <c r="L13" s="298">
        <v>109</v>
      </c>
      <c r="M13" s="298">
        <v>76</v>
      </c>
      <c r="N13" s="298">
        <v>97</v>
      </c>
      <c r="O13" s="298">
        <v>78</v>
      </c>
      <c r="P13" s="298">
        <v>149</v>
      </c>
      <c r="Q13" s="298">
        <v>103</v>
      </c>
      <c r="R13" s="298">
        <v>93</v>
      </c>
      <c r="S13" s="297">
        <f>SUM(D13:R13)</f>
        <v>1603</v>
      </c>
    </row>
    <row r="14" spans="1:19" ht="16.5" x14ac:dyDescent="0.35">
      <c r="A14" s="296" t="s">
        <v>376</v>
      </c>
      <c r="B14" s="330">
        <v>91400</v>
      </c>
      <c r="C14" s="296" t="s">
        <v>372</v>
      </c>
      <c r="D14" s="298">
        <v>191</v>
      </c>
      <c r="E14" s="298">
        <v>183</v>
      </c>
      <c r="F14" s="298">
        <v>148</v>
      </c>
      <c r="G14" s="298">
        <v>121</v>
      </c>
      <c r="H14" s="298">
        <v>118</v>
      </c>
      <c r="I14" s="298">
        <v>99</v>
      </c>
      <c r="J14" s="298">
        <v>87</v>
      </c>
      <c r="K14" s="298">
        <v>142</v>
      </c>
      <c r="L14" s="298">
        <v>147</v>
      </c>
      <c r="M14" s="298">
        <v>67</v>
      </c>
      <c r="N14" s="298">
        <v>117</v>
      </c>
      <c r="O14" s="298">
        <v>109</v>
      </c>
      <c r="P14" s="298">
        <v>196</v>
      </c>
      <c r="Q14" s="298">
        <v>126</v>
      </c>
      <c r="R14" s="298">
        <v>77</v>
      </c>
      <c r="S14" s="297">
        <f>SUM(D14:R14)</f>
        <v>1928</v>
      </c>
    </row>
    <row r="15" spans="1:19" ht="16.5" x14ac:dyDescent="0.35">
      <c r="A15" s="296" t="s">
        <v>377</v>
      </c>
      <c r="B15" s="330">
        <v>74800</v>
      </c>
      <c r="C15" s="296" t="s">
        <v>372</v>
      </c>
      <c r="D15" s="298">
        <v>172</v>
      </c>
      <c r="E15" s="298">
        <v>177</v>
      </c>
      <c r="F15" s="298">
        <v>116</v>
      </c>
      <c r="G15" s="298">
        <v>113</v>
      </c>
      <c r="H15" s="298">
        <v>176</v>
      </c>
      <c r="I15" s="298">
        <v>104</v>
      </c>
      <c r="J15" s="298">
        <v>126</v>
      </c>
      <c r="K15" s="298">
        <v>127</v>
      </c>
      <c r="L15" s="298">
        <v>78</v>
      </c>
      <c r="M15" s="298">
        <v>60</v>
      </c>
      <c r="N15" s="298">
        <v>85</v>
      </c>
      <c r="O15" s="298">
        <v>123</v>
      </c>
      <c r="P15" s="298">
        <v>140</v>
      </c>
      <c r="Q15" s="298">
        <v>173</v>
      </c>
      <c r="R15" s="298">
        <v>92</v>
      </c>
      <c r="S15" s="297">
        <f>SUM(D15:R15)</f>
        <v>1862</v>
      </c>
    </row>
    <row r="16" spans="1:19" ht="16.5" x14ac:dyDescent="0.35">
      <c r="A16" s="300"/>
      <c r="B16" s="300"/>
      <c r="C16" s="300"/>
      <c r="D16" s="300"/>
      <c r="E16" s="300"/>
      <c r="F16" s="300"/>
      <c r="G16" s="300"/>
      <c r="H16" s="300"/>
      <c r="I16" s="300"/>
      <c r="J16" s="300"/>
      <c r="K16" s="300"/>
      <c r="L16" s="300"/>
      <c r="M16" s="300"/>
      <c r="N16" s="300"/>
      <c r="O16" s="300"/>
      <c r="P16" s="300"/>
      <c r="Q16" s="300"/>
      <c r="R16" s="300"/>
      <c r="S16" s="300"/>
    </row>
    <row r="17" spans="1:19" ht="16.5" x14ac:dyDescent="0.35">
      <c r="A17" s="301" t="s">
        <v>378</v>
      </c>
      <c r="B17" s="301"/>
      <c r="C17" s="301" t="s">
        <v>379</v>
      </c>
      <c r="D17" s="302">
        <f>0.9*(D10*$B$10+D13*$B$13+D14*$B$14+D15*$B$15)/1000</f>
        <v>63301.23</v>
      </c>
      <c r="E17" s="302">
        <f t="shared" ref="E17:R17" si="2">0.9*(E10*$B$10+E13*$B$13+E14*$B$14+E15*$B$15)/1000</f>
        <v>67443.12</v>
      </c>
      <c r="F17" s="302">
        <f t="shared" si="2"/>
        <v>50219.73</v>
      </c>
      <c r="G17" s="302">
        <f t="shared" si="2"/>
        <v>35304.21</v>
      </c>
      <c r="H17" s="302">
        <f t="shared" si="2"/>
        <v>49142.52</v>
      </c>
      <c r="I17" s="302">
        <f t="shared" si="2"/>
        <v>41198.04</v>
      </c>
      <c r="J17" s="302">
        <f>0.9*(J10*$B$10+J13*$B$13+J14*$B$14+J15*$B$15)/1000</f>
        <v>44657.19</v>
      </c>
      <c r="K17" s="302">
        <f t="shared" si="2"/>
        <v>54204.480000000003</v>
      </c>
      <c r="L17" s="302">
        <f t="shared" si="2"/>
        <v>44287.65</v>
      </c>
      <c r="M17" s="302">
        <f t="shared" si="2"/>
        <v>27288.9</v>
      </c>
      <c r="N17" s="302">
        <f t="shared" si="2"/>
        <v>37268.01</v>
      </c>
      <c r="O17" s="302">
        <f t="shared" si="2"/>
        <v>39282.480000000003</v>
      </c>
      <c r="P17" s="302">
        <f t="shared" si="2"/>
        <v>61926.39</v>
      </c>
      <c r="Q17" s="302">
        <f t="shared" si="2"/>
        <v>49593.33</v>
      </c>
      <c r="R17" s="302">
        <f t="shared" si="2"/>
        <v>34018.65</v>
      </c>
      <c r="S17" s="302">
        <f>SUM(D17:R17)</f>
        <v>699135.93</v>
      </c>
    </row>
    <row r="18" spans="1:19" ht="16.5" x14ac:dyDescent="0.35">
      <c r="A18" s="296" t="s">
        <v>468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V38" sqref="V38"/>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F29E-FEB3-4639-B2AE-E8B04B1321B5}">
  <sheetPr>
    <tabColor theme="7" tint="-0.249977111117893"/>
  </sheetPr>
  <dimension ref="A1:M28"/>
  <sheetViews>
    <sheetView zoomScale="70" zoomScaleNormal="70" workbookViewId="0">
      <selection activeCell="B14" sqref="B14"/>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15</v>
      </c>
    </row>
    <row r="3" spans="1:13" ht="78.75" x14ac:dyDescent="0.35">
      <c r="A3" s="24"/>
      <c r="B3" s="25" t="s">
        <v>16</v>
      </c>
      <c r="C3" s="25" t="s">
        <v>17</v>
      </c>
      <c r="D3" s="25" t="s">
        <v>18</v>
      </c>
      <c r="E3" s="25" t="s">
        <v>19</v>
      </c>
      <c r="F3" s="25" t="s">
        <v>20</v>
      </c>
      <c r="G3" s="25" t="s">
        <v>21</v>
      </c>
      <c r="H3" s="241"/>
    </row>
    <row r="4" spans="1:13" x14ac:dyDescent="0.35">
      <c r="A4" s="26"/>
      <c r="B4" s="27" t="s">
        <v>22</v>
      </c>
      <c r="C4" s="27" t="s">
        <v>23</v>
      </c>
      <c r="D4" s="27" t="s">
        <v>24</v>
      </c>
      <c r="E4" s="27" t="s">
        <v>25</v>
      </c>
      <c r="F4" s="27" t="s">
        <v>26</v>
      </c>
      <c r="G4" s="27" t="s">
        <v>27</v>
      </c>
      <c r="H4" s="242"/>
      <c r="J4" s="275"/>
    </row>
    <row r="5" spans="1:13" ht="16.5" customHeight="1" x14ac:dyDescent="0.35">
      <c r="A5" s="17" t="s">
        <v>28</v>
      </c>
      <c r="B5" s="28">
        <f>E5-D5-C5</f>
        <v>404192.08111627062</v>
      </c>
      <c r="C5" s="28">
        <f>'Tabell 2.3 DOK32025'!S13</f>
        <v>14612</v>
      </c>
      <c r="D5" s="28">
        <f>'Tabell 2.2 DOK32025'!S38</f>
        <v>18510.49825103335</v>
      </c>
      <c r="E5" s="335">
        <v>437314.57936730399</v>
      </c>
      <c r="F5" s="28">
        <f>'Tabell 1.2 DOK32025'!B66</f>
        <v>24250</v>
      </c>
      <c r="G5" s="28">
        <f>F5+E5</f>
        <v>461564.57936730399</v>
      </c>
      <c r="H5" s="29"/>
      <c r="I5" s="275"/>
      <c r="J5" s="275"/>
      <c r="K5" s="29"/>
      <c r="L5" s="240"/>
      <c r="M5" s="29"/>
    </row>
    <row r="6" spans="1:13" ht="16.5" customHeight="1" x14ac:dyDescent="0.35">
      <c r="A6" s="17" t="s">
        <v>29</v>
      </c>
      <c r="B6" s="28">
        <f t="shared" ref="B6:B11" si="0">E6-D6-C6</f>
        <v>6994359.0541827297</v>
      </c>
      <c r="C6" s="28">
        <f>'Tabell 2.3 DOK32025'!S23</f>
        <v>1462417.6045835998</v>
      </c>
      <c r="D6" s="28">
        <f>'Tabell 2.2 DOK32025'!S53</f>
        <v>346782.33507041307</v>
      </c>
      <c r="E6" s="335">
        <v>8803558.9938367419</v>
      </c>
      <c r="F6" s="28">
        <f>'Tabell 1.2 DOK32025'!B16+'Tabell 1.2 DOK32025'!B32</f>
        <v>245892</v>
      </c>
      <c r="G6" s="28">
        <f t="shared" ref="G6:G10" si="1">F6+E6</f>
        <v>9049450.9938367419</v>
      </c>
      <c r="H6" s="29"/>
      <c r="I6" s="275"/>
      <c r="J6" s="275"/>
      <c r="K6" s="29"/>
      <c r="L6" s="240"/>
      <c r="M6" s="29"/>
    </row>
    <row r="7" spans="1:13" ht="16.5" customHeight="1" x14ac:dyDescent="0.35">
      <c r="A7" s="17" t="s">
        <v>30</v>
      </c>
      <c r="B7" s="28">
        <f t="shared" si="0"/>
        <v>2253375.7764969338</v>
      </c>
      <c r="C7" s="28">
        <f>'Tabell 2.3 DOK32025'!S28</f>
        <v>6249</v>
      </c>
      <c r="D7" s="28">
        <f>'Tabell 2.2 DOK32025'!S71</f>
        <v>103527.59488247473</v>
      </c>
      <c r="E7" s="335">
        <v>2363152.3713794085</v>
      </c>
      <c r="F7" s="28">
        <f>'Tabell 1.2 DOK32025'!B41</f>
        <v>51784</v>
      </c>
      <c r="G7" s="28">
        <f t="shared" si="1"/>
        <v>2414936.3713794085</v>
      </c>
      <c r="H7" s="29"/>
      <c r="I7" s="275"/>
      <c r="J7" s="275"/>
      <c r="K7" s="29"/>
      <c r="L7" s="240"/>
      <c r="M7" s="29"/>
    </row>
    <row r="8" spans="1:13" ht="16.5" customHeight="1" x14ac:dyDescent="0.35">
      <c r="A8" s="239" t="s">
        <v>31</v>
      </c>
      <c r="B8" s="28">
        <f>E8-D8-C8</f>
        <v>1028908.3037985344</v>
      </c>
      <c r="C8" s="28">
        <f>'Tabell 2.3 DOK32025'!S45</f>
        <v>186427.41074999998</v>
      </c>
      <c r="D8" s="28">
        <f>'Tabell 2.2 DOK32025'!S89</f>
        <v>49103.857413804348</v>
      </c>
      <c r="E8" s="335">
        <v>1264439.5719623389</v>
      </c>
      <c r="F8" s="28">
        <f>'Tabell 1.2 DOK32025'!B49+'Tabell 1.2 DOK32025'!B70</f>
        <v>67500</v>
      </c>
      <c r="G8" s="28">
        <f t="shared" si="1"/>
        <v>1331939.5719623389</v>
      </c>
      <c r="H8" s="29"/>
      <c r="I8" s="275"/>
      <c r="J8" s="275"/>
      <c r="K8" s="29"/>
      <c r="L8" s="240"/>
      <c r="M8" s="29"/>
    </row>
    <row r="9" spans="1:13" ht="16.5" customHeight="1" x14ac:dyDescent="0.35">
      <c r="A9" s="17" t="s">
        <v>32</v>
      </c>
      <c r="B9" s="28">
        <f>E9-D9-C9</f>
        <v>13350212.229178688</v>
      </c>
      <c r="C9" s="28">
        <f>'Tabell 2.3 DOK32025'!S63</f>
        <v>158987</v>
      </c>
      <c r="D9" s="28">
        <f>'Tabell 2.2 DOK32025'!S107</f>
        <v>606767.87067275017</v>
      </c>
      <c r="E9" s="335">
        <v>14115967.099851437</v>
      </c>
      <c r="F9" s="28">
        <f>'Tabell 1.2 DOK32025'!B76</f>
        <v>57900</v>
      </c>
      <c r="G9" s="28">
        <f t="shared" si="1"/>
        <v>14173867.099851437</v>
      </c>
      <c r="H9" s="29"/>
      <c r="I9" s="275"/>
      <c r="J9" s="275"/>
      <c r="K9" s="29"/>
      <c r="L9" s="240"/>
      <c r="M9" s="29"/>
    </row>
    <row r="10" spans="1:13" ht="16.5" customHeight="1" x14ac:dyDescent="0.35">
      <c r="A10" s="17" t="s">
        <v>138</v>
      </c>
      <c r="B10" s="28">
        <f t="shared" si="0"/>
        <v>1194036.698018685</v>
      </c>
      <c r="C10" s="28">
        <f>'Tabell 2.3 DOK32025'!S78</f>
        <v>967745.63</v>
      </c>
      <c r="D10" s="28">
        <f>'Tabell 2.2 DOK32025'!S125</f>
        <v>91208.704933111527</v>
      </c>
      <c r="E10" s="335">
        <v>2252991.0329517964</v>
      </c>
      <c r="F10" s="28">
        <f>'Tabell 1.2 DOK32025'!B55+'Tabell 1.2 DOK32025'!B4+'Tabell 1.2 DOK32025'!B6+'Tabell 1.2 DOK32025'!B7</f>
        <v>239655</v>
      </c>
      <c r="G10" s="28">
        <f t="shared" si="1"/>
        <v>2492646.0329517964</v>
      </c>
      <c r="H10" s="29"/>
      <c r="I10" s="275"/>
      <c r="J10" s="275"/>
      <c r="K10" s="29"/>
      <c r="L10" s="240"/>
      <c r="M10" s="29"/>
    </row>
    <row r="11" spans="1:13" ht="16.5" customHeight="1" x14ac:dyDescent="0.35">
      <c r="A11" s="17" t="s">
        <v>381</v>
      </c>
      <c r="B11" s="28">
        <f t="shared" si="0"/>
        <v>503491.36066302704</v>
      </c>
      <c r="C11" s="28">
        <f>'Tabell 2.3 DOK32025'!S82</f>
        <v>0</v>
      </c>
      <c r="D11" s="28">
        <f>'Tabell 2.2 DOK32025'!S143</f>
        <v>23218.13877641259</v>
      </c>
      <c r="E11" s="335">
        <v>526709.49943943962</v>
      </c>
      <c r="F11" s="28">
        <v>0</v>
      </c>
      <c r="G11" s="28">
        <f>F11+E11</f>
        <v>526709.49943943962</v>
      </c>
      <c r="H11" s="29"/>
      <c r="I11" s="275"/>
      <c r="J11" s="275"/>
      <c r="K11" s="29"/>
      <c r="L11" s="240"/>
      <c r="M11" s="29"/>
    </row>
    <row r="12" spans="1:13" ht="16.5" customHeight="1" x14ac:dyDescent="0.35">
      <c r="A12" s="17" t="s">
        <v>34</v>
      </c>
      <c r="B12" s="28">
        <f>E12-D12-C12</f>
        <v>1884111.99989033</v>
      </c>
      <c r="C12" s="28">
        <f>'Tabell 2.3 DOK32025'!S86</f>
        <v>3000</v>
      </c>
      <c r="D12" s="28">
        <f>'Tabell 2.2 DOK32025'!S161</f>
        <v>68942</v>
      </c>
      <c r="E12" s="335">
        <v>1956053.99989033</v>
      </c>
      <c r="F12" s="28">
        <f>'Tabell 1.2 DOK32025'!B5</f>
        <v>45450</v>
      </c>
      <c r="G12" s="28">
        <f>F12+E12</f>
        <v>2001503.99989033</v>
      </c>
      <c r="H12" s="29"/>
      <c r="I12" s="275"/>
      <c r="J12" s="275"/>
      <c r="K12" s="29"/>
      <c r="L12" s="240"/>
      <c r="M12" s="29"/>
    </row>
    <row r="13" spans="1:13" ht="16.5" customHeight="1" x14ac:dyDescent="0.35">
      <c r="A13" s="17" t="s">
        <v>35</v>
      </c>
      <c r="B13" s="28">
        <f>E13-D13-C13</f>
        <v>0</v>
      </c>
      <c r="C13" s="28">
        <f>'Tabell 2.3 DOK32025'!S90</f>
        <v>-79094</v>
      </c>
      <c r="D13" s="28">
        <v>0</v>
      </c>
      <c r="E13" s="335">
        <v>-79094</v>
      </c>
      <c r="F13" s="28">
        <v>0</v>
      </c>
      <c r="G13" s="28">
        <f>F13+E13</f>
        <v>-79094</v>
      </c>
      <c r="H13" s="29"/>
      <c r="I13" s="275"/>
      <c r="J13" s="275"/>
      <c r="K13" s="29"/>
      <c r="L13" s="29"/>
      <c r="M13" s="29"/>
    </row>
    <row r="14" spans="1:13" ht="16.5" customHeight="1" thickBot="1" x14ac:dyDescent="0.4">
      <c r="A14" s="31" t="s">
        <v>36</v>
      </c>
      <c r="B14" s="32">
        <f>SUM(B5:B13)</f>
        <v>27612687.503345195</v>
      </c>
      <c r="C14" s="32">
        <f>SUM(C5:C13)</f>
        <v>2720344.6453335998</v>
      </c>
      <c r="D14" s="32">
        <f t="shared" ref="D14:F14" si="2">SUM(D5:D13)</f>
        <v>1308061</v>
      </c>
      <c r="E14" s="32">
        <f>SUM(E5:E13)</f>
        <v>31641093.148678798</v>
      </c>
      <c r="F14" s="32">
        <f t="shared" si="2"/>
        <v>732431</v>
      </c>
      <c r="G14" s="32">
        <f>SUM(G5:G13)</f>
        <v>32373524.148678798</v>
      </c>
      <c r="H14" s="29"/>
      <c r="I14" s="275"/>
      <c r="J14" s="29"/>
      <c r="K14" s="29"/>
      <c r="L14" s="29"/>
      <c r="M14" s="29"/>
    </row>
    <row r="15" spans="1:13" x14ac:dyDescent="0.35">
      <c r="B15" s="30"/>
      <c r="C15" s="30"/>
      <c r="D15" s="30"/>
      <c r="E15" s="30"/>
      <c r="F15" s="30"/>
      <c r="G15" s="30"/>
      <c r="H15" s="30"/>
    </row>
    <row r="16" spans="1:13" x14ac:dyDescent="0.35">
      <c r="D16" s="29"/>
      <c r="G16" s="29"/>
      <c r="H16" s="329"/>
      <c r="I16" s="29"/>
    </row>
    <row r="17" spans="4:9" ht="16.5" x14ac:dyDescent="0.35">
      <c r="D17"/>
      <c r="E17" s="303"/>
      <c r="F17"/>
      <c r="H17" s="29"/>
      <c r="I17" s="29"/>
    </row>
    <row r="18" spans="4:9" ht="16.5" x14ac:dyDescent="0.35">
      <c r="D18"/>
      <c r="E18"/>
      <c r="F18"/>
    </row>
    <row r="19" spans="4:9" ht="16.5" x14ac:dyDescent="0.35">
      <c r="D19"/>
      <c r="E19" s="304"/>
      <c r="F19"/>
    </row>
    <row r="20" spans="4:9" ht="16.5" x14ac:dyDescent="0.35">
      <c r="D20" s="303"/>
      <c r="E20"/>
      <c r="F20"/>
    </row>
    <row r="21" spans="4:9" ht="16.5" x14ac:dyDescent="0.35">
      <c r="D21" s="304"/>
      <c r="E21"/>
      <c r="F21"/>
    </row>
    <row r="22" spans="4:9" ht="16.5" x14ac:dyDescent="0.35">
      <c r="D22"/>
      <c r="E22"/>
      <c r="F22"/>
    </row>
    <row r="23" spans="4:9" ht="16.5" x14ac:dyDescent="0.35">
      <c r="D23"/>
      <c r="E23"/>
      <c r="F23"/>
    </row>
    <row r="24" spans="4:9" ht="16.5" x14ac:dyDescent="0.35">
      <c r="D24"/>
      <c r="E24"/>
      <c r="F24"/>
    </row>
    <row r="25" spans="4:9" ht="16.5" x14ac:dyDescent="0.35">
      <c r="D25"/>
      <c r="E25"/>
      <c r="F25"/>
    </row>
    <row r="26" spans="4:9" ht="16.5" x14ac:dyDescent="0.35">
      <c r="D26"/>
      <c r="E26"/>
      <c r="F26"/>
    </row>
    <row r="27" spans="4:9" ht="16.5" x14ac:dyDescent="0.35">
      <c r="D27"/>
      <c r="E27"/>
      <c r="F27"/>
    </row>
    <row r="28" spans="4:9"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EB004-D2F0-4915-B5B9-DC8247B4F998}">
  <sheetPr>
    <tabColor theme="7" tint="-0.249977111117893"/>
  </sheetPr>
  <dimension ref="A1:G78"/>
  <sheetViews>
    <sheetView zoomScale="60" zoomScaleNormal="60" workbookViewId="0">
      <selection activeCell="B74" sqref="B74"/>
    </sheetView>
  </sheetViews>
  <sheetFormatPr baseColWidth="10" defaultColWidth="11.42578125" defaultRowHeight="15.75" x14ac:dyDescent="0.3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37</v>
      </c>
      <c r="C1" s="33"/>
    </row>
    <row r="2" spans="1:3" x14ac:dyDescent="0.35">
      <c r="A2" s="34"/>
      <c r="C2" s="33"/>
    </row>
    <row r="3" spans="1:3" x14ac:dyDescent="0.35">
      <c r="A3" s="35" t="s">
        <v>38</v>
      </c>
      <c r="B3" s="36"/>
      <c r="C3" s="33"/>
    </row>
    <row r="4" spans="1:3" x14ac:dyDescent="0.35">
      <c r="A4" s="325" t="s">
        <v>39</v>
      </c>
      <c r="B4" s="326">
        <v>106050</v>
      </c>
      <c r="C4" s="33"/>
    </row>
    <row r="5" spans="1:3" x14ac:dyDescent="0.35">
      <c r="A5" s="325" t="s">
        <v>40</v>
      </c>
      <c r="B5" s="326">
        <v>45450</v>
      </c>
      <c r="C5" s="33"/>
    </row>
    <row r="6" spans="1:3" x14ac:dyDescent="0.35">
      <c r="A6" s="325" t="s">
        <v>41</v>
      </c>
      <c r="B6" s="326">
        <v>16500</v>
      </c>
      <c r="C6" s="33"/>
    </row>
    <row r="7" spans="1:3" x14ac:dyDescent="0.35">
      <c r="A7" s="325" t="s">
        <v>42</v>
      </c>
      <c r="B7" s="326">
        <f>114131-25756</f>
        <v>88375</v>
      </c>
      <c r="C7" s="33"/>
    </row>
    <row r="8" spans="1:3" ht="16.5" thickBot="1" x14ac:dyDescent="0.4">
      <c r="A8" s="42" t="s">
        <v>43</v>
      </c>
      <c r="B8" s="332">
        <f>SUM(B4:B7)</f>
        <v>256375</v>
      </c>
      <c r="C8" s="33"/>
    </row>
    <row r="10" spans="1:3" x14ac:dyDescent="0.35">
      <c r="A10" s="35" t="s">
        <v>44</v>
      </c>
      <c r="B10" s="36"/>
    </row>
    <row r="11" spans="1:3" x14ac:dyDescent="0.35">
      <c r="A11" s="37" t="s">
        <v>29</v>
      </c>
      <c r="B11" s="38"/>
    </row>
    <row r="12" spans="1:3" x14ac:dyDescent="0.35">
      <c r="A12" s="33" t="s">
        <v>45</v>
      </c>
      <c r="B12" s="28">
        <v>10000</v>
      </c>
    </row>
    <row r="13" spans="1:3" x14ac:dyDescent="0.35">
      <c r="A13" s="33" t="s">
        <v>46</v>
      </c>
      <c r="B13" s="28">
        <v>7000</v>
      </c>
    </row>
    <row r="14" spans="1:3" x14ac:dyDescent="0.35">
      <c r="A14" s="328" t="s">
        <v>47</v>
      </c>
      <c r="B14" s="326">
        <v>15000</v>
      </c>
    </row>
    <row r="15" spans="1:3" x14ac:dyDescent="0.35">
      <c r="A15" s="328" t="s">
        <v>48</v>
      </c>
      <c r="B15" s="326">
        <v>9333</v>
      </c>
    </row>
    <row r="16" spans="1:3" ht="16.5" thickBot="1" x14ac:dyDescent="0.4">
      <c r="A16" s="42" t="s">
        <v>49</v>
      </c>
      <c r="B16" s="332">
        <f>SUM(B12:B15)</f>
        <v>41333</v>
      </c>
    </row>
    <row r="17" spans="1:3" x14ac:dyDescent="0.35">
      <c r="A17" s="33"/>
      <c r="B17" s="43"/>
    </row>
    <row r="18" spans="1:3" x14ac:dyDescent="0.35">
      <c r="A18" s="35" t="s">
        <v>50</v>
      </c>
      <c r="B18" s="36"/>
    </row>
    <row r="19" spans="1:3" x14ac:dyDescent="0.35">
      <c r="A19" s="290" t="s">
        <v>29</v>
      </c>
      <c r="B19" s="290"/>
    </row>
    <row r="20" spans="1:3" x14ac:dyDescent="0.35">
      <c r="A20" s="44" t="s">
        <v>51</v>
      </c>
      <c r="B20" s="28">
        <v>23500</v>
      </c>
      <c r="C20" s="41"/>
    </row>
    <row r="21" spans="1:3" x14ac:dyDescent="0.35">
      <c r="A21" s="44" t="s">
        <v>52</v>
      </c>
      <c r="B21" s="28">
        <v>10000</v>
      </c>
      <c r="C21" s="41"/>
    </row>
    <row r="22" spans="1:3" x14ac:dyDescent="0.35">
      <c r="A22" s="44" t="s">
        <v>53</v>
      </c>
      <c r="B22" s="28">
        <v>2600</v>
      </c>
      <c r="C22" s="41"/>
    </row>
    <row r="23" spans="1:3" x14ac:dyDescent="0.35">
      <c r="A23" s="33" t="s">
        <v>54</v>
      </c>
      <c r="B23" s="28">
        <v>10000</v>
      </c>
      <c r="C23" s="41"/>
    </row>
    <row r="24" spans="1:3" x14ac:dyDescent="0.35">
      <c r="A24" s="44" t="s">
        <v>55</v>
      </c>
      <c r="B24" s="28">
        <v>6000</v>
      </c>
      <c r="C24" s="41"/>
    </row>
    <row r="25" spans="1:3" x14ac:dyDescent="0.35">
      <c r="A25" s="44" t="s">
        <v>56</v>
      </c>
      <c r="B25" s="28">
        <v>25000</v>
      </c>
      <c r="C25" s="41"/>
    </row>
    <row r="26" spans="1:3" x14ac:dyDescent="0.35">
      <c r="A26" s="44" t="s">
        <v>57</v>
      </c>
      <c r="B26" s="28">
        <v>12500</v>
      </c>
      <c r="C26" s="41"/>
    </row>
    <row r="27" spans="1:3" x14ac:dyDescent="0.35">
      <c r="A27" s="327" t="s">
        <v>58</v>
      </c>
      <c r="B27" s="326">
        <v>46472</v>
      </c>
      <c r="C27" s="41"/>
    </row>
    <row r="28" spans="1:3" x14ac:dyDescent="0.35">
      <c r="A28" s="44" t="s">
        <v>59</v>
      </c>
      <c r="B28" s="28">
        <v>38547</v>
      </c>
      <c r="C28" s="41"/>
    </row>
    <row r="29" spans="1:3" x14ac:dyDescent="0.35">
      <c r="A29" s="44" t="s">
        <v>60</v>
      </c>
      <c r="B29" s="28">
        <v>1574</v>
      </c>
      <c r="C29" s="41"/>
    </row>
    <row r="30" spans="1:3" x14ac:dyDescent="0.35">
      <c r="A30" s="44" t="s">
        <v>61</v>
      </c>
      <c r="B30" s="28">
        <v>366</v>
      </c>
      <c r="C30" s="41"/>
    </row>
    <row r="31" spans="1:3" x14ac:dyDescent="0.35">
      <c r="A31" s="44" t="s">
        <v>62</v>
      </c>
      <c r="B31" s="28">
        <v>28000</v>
      </c>
      <c r="C31" s="41"/>
    </row>
    <row r="32" spans="1:3" x14ac:dyDescent="0.35">
      <c r="A32" s="255" t="s">
        <v>63</v>
      </c>
      <c r="B32" s="253">
        <f>SUM(B20:B31)</f>
        <v>204559</v>
      </c>
    </row>
    <row r="33" spans="1:2" x14ac:dyDescent="0.35">
      <c r="A33" s="256" t="s">
        <v>64</v>
      </c>
      <c r="B33" s="28">
        <v>-55000</v>
      </c>
    </row>
    <row r="34" spans="1:2" x14ac:dyDescent="0.35">
      <c r="A34" s="34" t="s">
        <v>65</v>
      </c>
      <c r="B34" s="253">
        <f>SUM(B32:B33)</f>
        <v>149559</v>
      </c>
    </row>
    <row r="35" spans="1:2" x14ac:dyDescent="0.35">
      <c r="A35" s="34"/>
      <c r="B35" s="40"/>
    </row>
    <row r="36" spans="1:2" x14ac:dyDescent="0.35">
      <c r="A36" s="35" t="s">
        <v>66</v>
      </c>
      <c r="B36" s="257"/>
    </row>
    <row r="37" spans="1:2" x14ac:dyDescent="0.35">
      <c r="A37" s="37" t="s">
        <v>67</v>
      </c>
      <c r="B37" s="78"/>
    </row>
    <row r="38" spans="1:2" x14ac:dyDescent="0.35">
      <c r="A38" s="33" t="s">
        <v>68</v>
      </c>
      <c r="B38" s="28">
        <v>33034</v>
      </c>
    </row>
    <row r="39" spans="1:2" x14ac:dyDescent="0.35">
      <c r="A39" s="33" t="s">
        <v>69</v>
      </c>
      <c r="B39" s="28">
        <v>6250</v>
      </c>
    </row>
    <row r="40" spans="1:2" x14ac:dyDescent="0.35">
      <c r="A40" s="334" t="s">
        <v>70</v>
      </c>
      <c r="B40" s="335">
        <f>8000+4500</f>
        <v>12500</v>
      </c>
    </row>
    <row r="41" spans="1:2" x14ac:dyDescent="0.35">
      <c r="A41" s="259" t="s">
        <v>71</v>
      </c>
      <c r="B41" s="260">
        <f>SUM(B38:B40)</f>
        <v>51784</v>
      </c>
    </row>
    <row r="42" spans="1:2" x14ac:dyDescent="0.35">
      <c r="A42" s="37"/>
      <c r="B42" s="78"/>
    </row>
    <row r="43" spans="1:2" x14ac:dyDescent="0.35">
      <c r="A43" s="19" t="s">
        <v>72</v>
      </c>
    </row>
    <row r="44" spans="1:2" x14ac:dyDescent="0.35">
      <c r="A44" s="17" t="s">
        <v>73</v>
      </c>
      <c r="B44" s="28">
        <v>10000</v>
      </c>
    </row>
    <row r="45" spans="1:2" x14ac:dyDescent="0.35">
      <c r="A45" s="17" t="s">
        <v>74</v>
      </c>
      <c r="B45" s="28">
        <v>10000</v>
      </c>
    </row>
    <row r="46" spans="1:2" x14ac:dyDescent="0.35">
      <c r="A46" s="334" t="s">
        <v>75</v>
      </c>
      <c r="B46" s="335">
        <v>20000</v>
      </c>
    </row>
    <row r="47" spans="1:2" x14ac:dyDescent="0.35">
      <c r="A47" s="325" t="s">
        <v>76</v>
      </c>
      <c r="B47" s="326">
        <v>20000</v>
      </c>
    </row>
    <row r="48" spans="1:2" x14ac:dyDescent="0.35">
      <c r="A48" s="17" t="s">
        <v>77</v>
      </c>
      <c r="B48" s="28">
        <v>7000</v>
      </c>
    </row>
    <row r="49" spans="1:7" x14ac:dyDescent="0.35">
      <c r="A49" s="259" t="s">
        <v>78</v>
      </c>
      <c r="B49" s="260">
        <f>SUM(B44:B48)</f>
        <v>67000</v>
      </c>
    </row>
    <row r="50" spans="1:7" x14ac:dyDescent="0.35">
      <c r="B50" s="258"/>
    </row>
    <row r="51" spans="1:7" x14ac:dyDescent="0.35">
      <c r="A51" s="19" t="s">
        <v>79</v>
      </c>
      <c r="B51" s="258"/>
    </row>
    <row r="52" spans="1:7" x14ac:dyDescent="0.35">
      <c r="A52" s="17" t="s">
        <v>80</v>
      </c>
      <c r="B52" s="28">
        <v>11000</v>
      </c>
      <c r="C52" s="28"/>
    </row>
    <row r="53" spans="1:7" x14ac:dyDescent="0.35">
      <c r="A53" s="17" t="s">
        <v>81</v>
      </c>
      <c r="B53" s="28">
        <v>13125</v>
      </c>
      <c r="C53" s="28"/>
      <c r="G53" s="313"/>
    </row>
    <row r="54" spans="1:7" x14ac:dyDescent="0.35">
      <c r="A54" s="325" t="s">
        <v>82</v>
      </c>
      <c r="B54" s="326">
        <v>4605</v>
      </c>
      <c r="C54" s="28"/>
    </row>
    <row r="55" spans="1:7" x14ac:dyDescent="0.35">
      <c r="A55" s="259" t="s">
        <v>83</v>
      </c>
      <c r="B55" s="260">
        <f>SUM(B52:B54)</f>
        <v>28730</v>
      </c>
      <c r="C55" s="28"/>
    </row>
    <row r="56" spans="1:7" ht="16.5" thickBot="1" x14ac:dyDescent="0.4">
      <c r="A56" s="42" t="s">
        <v>84</v>
      </c>
      <c r="B56" s="308">
        <f>B41+B49+B55</f>
        <v>147514</v>
      </c>
      <c r="C56" s="53"/>
    </row>
    <row r="57" spans="1:7" x14ac:dyDescent="0.35">
      <c r="A57" s="34"/>
      <c r="B57" s="40"/>
    </row>
    <row r="59" spans="1:7" x14ac:dyDescent="0.35">
      <c r="A59" s="35" t="s">
        <v>85</v>
      </c>
      <c r="B59" s="36"/>
    </row>
    <row r="60" spans="1:7" x14ac:dyDescent="0.35">
      <c r="A60" s="34" t="s">
        <v>28</v>
      </c>
      <c r="B60" s="38"/>
    </row>
    <row r="61" spans="1:7" x14ac:dyDescent="0.35">
      <c r="A61" s="17" t="s">
        <v>86</v>
      </c>
      <c r="B61" s="28">
        <v>1971</v>
      </c>
    </row>
    <row r="62" spans="1:7" x14ac:dyDescent="0.35">
      <c r="A62" s="17" t="s">
        <v>87</v>
      </c>
      <c r="B62" s="28">
        <v>10000</v>
      </c>
    </row>
    <row r="63" spans="1:7" x14ac:dyDescent="0.35">
      <c r="A63" s="325" t="s">
        <v>88</v>
      </c>
      <c r="B63" s="326">
        <v>7950</v>
      </c>
    </row>
    <row r="64" spans="1:7" x14ac:dyDescent="0.35">
      <c r="A64" s="325" t="s">
        <v>89</v>
      </c>
      <c r="B64" s="326">
        <f>20000-18000</f>
        <v>2000</v>
      </c>
    </row>
    <row r="65" spans="1:7" x14ac:dyDescent="0.35">
      <c r="A65" s="325" t="s">
        <v>90</v>
      </c>
      <c r="B65" s="326">
        <v>2329</v>
      </c>
    </row>
    <row r="66" spans="1:7" x14ac:dyDescent="0.35">
      <c r="A66" s="259" t="str">
        <f>CONCATENATE("Sum ",A60)</f>
        <v>Sum FO1 Administrasjon og fellestjenester</v>
      </c>
      <c r="B66" s="260">
        <f>SUM(B61:B65)</f>
        <v>24250</v>
      </c>
    </row>
    <row r="67" spans="1:7" x14ac:dyDescent="0.35">
      <c r="A67" s="33"/>
      <c r="B67" s="41"/>
    </row>
    <row r="68" spans="1:7" x14ac:dyDescent="0.35">
      <c r="A68" s="34" t="s">
        <v>72</v>
      </c>
      <c r="B68" s="41"/>
    </row>
    <row r="69" spans="1:7" x14ac:dyDescent="0.35">
      <c r="A69" s="33" t="s">
        <v>91</v>
      </c>
      <c r="B69" s="28">
        <v>500</v>
      </c>
    </row>
    <row r="70" spans="1:7" x14ac:dyDescent="0.35">
      <c r="A70" s="259" t="s">
        <v>78</v>
      </c>
      <c r="B70" s="260">
        <f>SUM(B69)</f>
        <v>500</v>
      </c>
    </row>
    <row r="71" spans="1:7" x14ac:dyDescent="0.35">
      <c r="A71" s="33"/>
      <c r="B71" s="43"/>
    </row>
    <row r="72" spans="1:7" x14ac:dyDescent="0.35">
      <c r="A72" s="34" t="s">
        <v>32</v>
      </c>
      <c r="B72" s="38"/>
    </row>
    <row r="73" spans="1:7" x14ac:dyDescent="0.35">
      <c r="A73" s="17" t="s">
        <v>92</v>
      </c>
      <c r="B73" s="28">
        <v>5000</v>
      </c>
    </row>
    <row r="74" spans="1:7" x14ac:dyDescent="0.35">
      <c r="A74" s="17" t="s">
        <v>93</v>
      </c>
      <c r="B74" s="28">
        <v>52500</v>
      </c>
    </row>
    <row r="75" spans="1:7" x14ac:dyDescent="0.35">
      <c r="A75" s="325" t="s">
        <v>94</v>
      </c>
      <c r="B75" s="326">
        <f>1600-1200</f>
        <v>400</v>
      </c>
    </row>
    <row r="76" spans="1:7" x14ac:dyDescent="0.35">
      <c r="A76" s="259" t="str">
        <f>CONCATENATE("Sum ",A72)</f>
        <v>Sum FO3 Helse og omsorg</v>
      </c>
      <c r="B76" s="254">
        <f>SUM(B73:B75)</f>
        <v>57900</v>
      </c>
    </row>
    <row r="77" spans="1:7" ht="16.5" thickBot="1" x14ac:dyDescent="0.4">
      <c r="A77" s="42" t="s">
        <v>95</v>
      </c>
      <c r="B77" s="333">
        <f>SUM(B66+B76+B70)</f>
        <v>82650</v>
      </c>
    </row>
    <row r="78" spans="1:7" x14ac:dyDescent="0.35">
      <c r="G78" s="39"/>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D0BD5-D4B7-480F-9B25-F7AD8EAB33E8}">
  <sheetPr>
    <tabColor theme="7" tint="-0.249977111117893"/>
    <pageSetUpPr fitToPage="1"/>
  </sheetPr>
  <dimension ref="A1:AN67"/>
  <sheetViews>
    <sheetView zoomScale="50" zoomScaleNormal="50" zoomScaleSheetLayoutView="30" zoomScalePageLayoutView="20" workbookViewId="0">
      <selection activeCell="E57" activeCellId="1" sqref="E55 E57"/>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23.1406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x14ac:dyDescent="0.35">
      <c r="A1" s="19" t="s">
        <v>96</v>
      </c>
      <c r="B1" s="17"/>
      <c r="C1" s="17"/>
      <c r="D1" s="17"/>
      <c r="E1" s="17"/>
      <c r="F1" s="17"/>
      <c r="G1" s="17"/>
      <c r="H1" s="17"/>
      <c r="I1" s="17"/>
      <c r="J1" s="17"/>
      <c r="K1" s="17"/>
      <c r="L1" s="17"/>
      <c r="M1" s="17"/>
      <c r="N1" s="17"/>
      <c r="O1" s="17"/>
      <c r="P1" s="17"/>
      <c r="Q1" s="17"/>
      <c r="R1" s="17"/>
      <c r="S1" s="17"/>
    </row>
    <row r="2" spans="1:40" ht="54.75" customHeight="1"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47" t="s">
        <v>113</v>
      </c>
      <c r="B4" s="148"/>
      <c r="C4" s="148"/>
      <c r="D4" s="149"/>
      <c r="E4" s="149"/>
      <c r="F4" s="149"/>
      <c r="G4" s="149"/>
      <c r="H4" s="149"/>
      <c r="I4" s="149"/>
      <c r="J4" s="149"/>
      <c r="K4" s="149"/>
      <c r="L4" s="149"/>
      <c r="M4" s="149"/>
      <c r="N4" s="149"/>
      <c r="O4" s="149"/>
      <c r="P4" s="149"/>
      <c r="Q4" s="149"/>
      <c r="R4" s="149"/>
      <c r="S4" s="149"/>
    </row>
    <row r="5" spans="1:40" ht="16.5" customHeight="1" x14ac:dyDescent="0.35">
      <c r="A5" s="46" t="str">
        <f>A13</f>
        <v>Kriteriefordelt</v>
      </c>
      <c r="B5" s="47"/>
      <c r="C5" s="47"/>
      <c r="D5" s="48">
        <f>D13+D19+D25+D31+D37+D43+D49+D55</f>
        <v>2336484.9882887192</v>
      </c>
      <c r="E5" s="48">
        <f>E13+E19+E25+E31+E37+E43+E49+E55</f>
        <v>2029396.2246418213</v>
      </c>
      <c r="F5" s="48">
        <f t="shared" ref="F5:R5" si="0">F13+F19+F25+F31+F37+F43+F49+F55</f>
        <v>1667507.0070857857</v>
      </c>
      <c r="G5" s="48">
        <f t="shared" si="0"/>
        <v>1247660.4107661282</v>
      </c>
      <c r="H5" s="48">
        <f t="shared" si="0"/>
        <v>1830537.3371393201</v>
      </c>
      <c r="I5" s="48">
        <f t="shared" si="0"/>
        <v>1390756.960285597</v>
      </c>
      <c r="J5" s="48">
        <f t="shared" si="0"/>
        <v>1879033.2943720627</v>
      </c>
      <c r="K5" s="48">
        <f t="shared" si="0"/>
        <v>1944038.5678810717</v>
      </c>
      <c r="L5" s="48">
        <f t="shared" si="0"/>
        <v>1528845.327935779</v>
      </c>
      <c r="M5" s="48">
        <f t="shared" si="0"/>
        <v>1407960.8671761658</v>
      </c>
      <c r="N5" s="48">
        <f t="shared" si="0"/>
        <v>1738233.39244513</v>
      </c>
      <c r="O5" s="48">
        <f t="shared" si="0"/>
        <v>2466661.6023712656</v>
      </c>
      <c r="P5" s="48">
        <f t="shared" si="0"/>
        <v>2197657.1891365368</v>
      </c>
      <c r="Q5" s="48">
        <f t="shared" si="0"/>
        <v>2032849.9870038382</v>
      </c>
      <c r="R5" s="48">
        <f t="shared" si="0"/>
        <v>1915064.3468159763</v>
      </c>
      <c r="S5" s="48">
        <f>S13+S19+S25+S31+S37+S43+S49+S55</f>
        <v>27612687.503345199</v>
      </c>
    </row>
    <row r="6" spans="1:40" ht="16.5" customHeight="1" x14ac:dyDescent="0.35">
      <c r="A6" s="46" t="str">
        <f>A14</f>
        <v>Særskilte tildelinger</v>
      </c>
      <c r="B6" s="47"/>
      <c r="C6" s="47"/>
      <c r="D6" s="48">
        <f>D14+D20+D26+D32+D38+D44+D50+D56+D63</f>
        <v>281176.60188399535</v>
      </c>
      <c r="E6" s="48">
        <f t="shared" ref="E6:I6" si="1">E14+E20+E26+E32+E38+E44+E50+E56+E63</f>
        <v>259738.05531845646</v>
      </c>
      <c r="F6" s="48">
        <f t="shared" si="1"/>
        <v>198489.70568436006</v>
      </c>
      <c r="G6" s="48">
        <f t="shared" si="1"/>
        <v>130621.51260359085</v>
      </c>
      <c r="H6" s="48">
        <f t="shared" si="1"/>
        <v>144628.48410633244</v>
      </c>
      <c r="I6" s="48">
        <f t="shared" si="1"/>
        <v>129450.11813392991</v>
      </c>
      <c r="J6" s="48">
        <f>J14+J20+J26+J32+J38+J44+J50+J56+J63</f>
        <v>148717.99314986897</v>
      </c>
      <c r="K6" s="48">
        <f>K14+K20+K26+K32+K38+K44+K50+K56+K63</f>
        <v>247609.95477125247</v>
      </c>
      <c r="L6" s="48">
        <f>L14+L20+L26+L32+L38+L44+L50+L56+L63</f>
        <v>174760.25070471555</v>
      </c>
      <c r="M6" s="48">
        <f t="shared" ref="M6:S6" si="2">M14+M20+M26+M32+M38+M44+M50+M56+M63</f>
        <v>118941.92745660368</v>
      </c>
      <c r="N6" s="48">
        <f t="shared" si="2"/>
        <v>157185.2403408665</v>
      </c>
      <c r="O6" s="48">
        <f>O14+O20+O26+O32+O38+O44+O50+O56+O63</f>
        <v>208667.9338021419</v>
      </c>
      <c r="P6" s="48">
        <f>P14+P20+P26+P32+P38+P44+P50+P56+P63</f>
        <v>196900.58634003671</v>
      </c>
      <c r="Q6" s="48">
        <f>Q14+Q20+Q26+Q32+Q38+Q44+Q50+Q56+Q63</f>
        <v>185552.23405484817</v>
      </c>
      <c r="R6" s="48">
        <f>R14+R20+R26+R32+R38+R44+R50+R56+R63</f>
        <v>137904.04698260099</v>
      </c>
      <c r="S6" s="48">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x14ac:dyDescent="0.35">
      <c r="A7" s="46" t="str">
        <f>A15</f>
        <v>Kompensasjon for forventet lønns- og prisutvikling</v>
      </c>
      <c r="B7" s="47"/>
      <c r="C7" s="47"/>
      <c r="D7" s="48">
        <f>D15+D21+D27+D33+D39+D45+D51+D57</f>
        <v>111497.89313784856</v>
      </c>
      <c r="E7" s="48">
        <f t="shared" ref="E7:R7" si="3">E15+E21+E27+E33+E39+E45+E51+E57</f>
        <v>96785.646052190976</v>
      </c>
      <c r="F7" s="48">
        <f t="shared" si="3"/>
        <v>79197.61568633026</v>
      </c>
      <c r="G7" s="48">
        <f t="shared" si="3"/>
        <v>59285.571292564782</v>
      </c>
      <c r="H7" s="48">
        <f t="shared" si="3"/>
        <v>86267.376180947176</v>
      </c>
      <c r="I7" s="48">
        <f t="shared" si="3"/>
        <v>65556.801213184808</v>
      </c>
      <c r="J7" s="48">
        <f t="shared" si="3"/>
        <v>88668.923571947511</v>
      </c>
      <c r="K7" s="48">
        <f t="shared" si="3"/>
        <v>92254.299898018144</v>
      </c>
      <c r="L7" s="48">
        <f t="shared" si="3"/>
        <v>72684.84878582746</v>
      </c>
      <c r="M7" s="48">
        <f t="shared" si="3"/>
        <v>66457.685604440325</v>
      </c>
      <c r="N7" s="48">
        <f t="shared" si="3"/>
        <v>82414.93106951582</v>
      </c>
      <c r="O7" s="48">
        <f t="shared" si="3"/>
        <v>116847.11516082879</v>
      </c>
      <c r="P7" s="48">
        <f t="shared" si="3"/>
        <v>103431.94401063118</v>
      </c>
      <c r="Q7" s="48">
        <f t="shared" si="3"/>
        <v>95867.646660681159</v>
      </c>
      <c r="R7" s="48">
        <f t="shared" si="3"/>
        <v>90842.701675042947</v>
      </c>
      <c r="S7" s="48">
        <f>S15+S21+S27+S33+S39+S45+S51+S57</f>
        <v>1308061</v>
      </c>
      <c r="V7" s="29"/>
      <c r="W7" s="29"/>
      <c r="X7" s="29"/>
      <c r="Y7" s="29"/>
      <c r="Z7" s="29"/>
      <c r="AA7" s="29"/>
      <c r="AB7" s="29"/>
      <c r="AC7" s="29"/>
      <c r="AD7" s="29"/>
      <c r="AE7" s="29"/>
      <c r="AF7" s="29"/>
      <c r="AG7" s="29"/>
      <c r="AH7" s="29"/>
      <c r="AI7" s="29"/>
      <c r="AJ7" s="29"/>
      <c r="AK7" s="29"/>
      <c r="AL7" s="318"/>
    </row>
    <row r="8" spans="1:40" ht="16.5" customHeight="1" thickBot="1" x14ac:dyDescent="0.4">
      <c r="A8" s="150" t="s">
        <v>114</v>
      </c>
      <c r="B8" s="151"/>
      <c r="C8" s="151"/>
      <c r="D8" s="151">
        <f>SUM(D5:D7)</f>
        <v>2729159.483310563</v>
      </c>
      <c r="E8" s="151">
        <f t="shared" ref="E8:R8" si="4">SUM(E5:E7)</f>
        <v>2385919.926012469</v>
      </c>
      <c r="F8" s="151">
        <f t="shared" si="4"/>
        <v>1945194.3284564761</v>
      </c>
      <c r="G8" s="151">
        <f t="shared" si="4"/>
        <v>1437567.4946622839</v>
      </c>
      <c r="H8" s="151">
        <f t="shared" si="4"/>
        <v>2061433.1974265999</v>
      </c>
      <c r="I8" s="151">
        <f t="shared" si="4"/>
        <v>1585763.8796327119</v>
      </c>
      <c r="J8" s="151">
        <f t="shared" si="4"/>
        <v>2116420.2110938793</v>
      </c>
      <c r="K8" s="151">
        <f t="shared" si="4"/>
        <v>2283902.8225503424</v>
      </c>
      <c r="L8" s="151">
        <f t="shared" si="4"/>
        <v>1776290.4274263219</v>
      </c>
      <c r="M8" s="151">
        <f t="shared" si="4"/>
        <v>1593360.4802372097</v>
      </c>
      <c r="N8" s="151">
        <f>SUM(N5:N7)</f>
        <v>1977833.5638555123</v>
      </c>
      <c r="O8" s="151">
        <f t="shared" si="4"/>
        <v>2792176.6513342364</v>
      </c>
      <c r="P8" s="151">
        <f t="shared" si="4"/>
        <v>2497989.7194872047</v>
      </c>
      <c r="Q8" s="151">
        <f t="shared" si="4"/>
        <v>2314269.8677193676</v>
      </c>
      <c r="R8" s="151">
        <f t="shared" si="4"/>
        <v>2143811.0954736201</v>
      </c>
      <c r="S8" s="151">
        <f>SUM(S5:S7)</f>
        <v>31641093.148678798</v>
      </c>
      <c r="T8" s="29"/>
      <c r="V8" s="29"/>
      <c r="W8" s="29"/>
      <c r="X8" s="29"/>
      <c r="Y8" s="29"/>
      <c r="Z8" s="29"/>
      <c r="AA8" s="29"/>
      <c r="AB8" s="29"/>
      <c r="AC8" s="29"/>
      <c r="AD8" s="29"/>
      <c r="AE8" s="29"/>
      <c r="AF8" s="29"/>
      <c r="AG8" s="29"/>
      <c r="AH8" s="29"/>
      <c r="AI8" s="29"/>
      <c r="AJ8" s="29"/>
      <c r="AK8" s="29"/>
      <c r="AL8" s="29"/>
    </row>
    <row r="9" spans="1:40" ht="16.5" customHeight="1" x14ac:dyDescent="0.35">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
      <c r="A10" s="150" t="s">
        <v>115</v>
      </c>
      <c r="B10" s="151"/>
      <c r="C10" s="151"/>
      <c r="D10" s="151">
        <f>ROUND(D8,0)</f>
        <v>2729159</v>
      </c>
      <c r="E10" s="151">
        <f>ROUND(E8,0)</f>
        <v>2385920</v>
      </c>
      <c r="F10" s="151">
        <f t="shared" ref="F10:M10" si="5">ROUND(F8,0)</f>
        <v>1945194</v>
      </c>
      <c r="G10" s="151">
        <f t="shared" si="5"/>
        <v>1437567</v>
      </c>
      <c r="H10" s="151">
        <f t="shared" si="5"/>
        <v>2061433</v>
      </c>
      <c r="I10" s="151">
        <f>ROUND(I8,0)</f>
        <v>1585764</v>
      </c>
      <c r="J10" s="151">
        <f>ROUND(J8,0)</f>
        <v>2116420</v>
      </c>
      <c r="K10" s="151">
        <f t="shared" si="5"/>
        <v>2283903</v>
      </c>
      <c r="L10" s="151">
        <f>ROUND(L8,0)</f>
        <v>1776290</v>
      </c>
      <c r="M10" s="151">
        <f t="shared" si="5"/>
        <v>1593360</v>
      </c>
      <c r="N10" s="151">
        <f>ROUND(N8,0)+1</f>
        <v>1977835</v>
      </c>
      <c r="O10" s="151">
        <f>ROUND(O8,0)</f>
        <v>2792177</v>
      </c>
      <c r="P10" s="151">
        <f>ROUND(P8,0)</f>
        <v>2497990</v>
      </c>
      <c r="Q10" s="151">
        <f>ROUND(Q8,0)</f>
        <v>2314270</v>
      </c>
      <c r="R10" s="151">
        <f>ROUND(R8,0)</f>
        <v>2143811</v>
      </c>
      <c r="S10" s="151">
        <f>SUM(D10:R10)</f>
        <v>31641093</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35">
      <c r="A12" s="152" t="str">
        <f>'Tabell 1.1 DOK32025'!A5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35">
      <c r="A13" s="46" t="s">
        <v>116</v>
      </c>
      <c r="B13" s="47"/>
      <c r="C13" s="47"/>
      <c r="D13" s="48">
        <f>'Tabell 1.1 DOK32025'!$B$5*'Tabell 3.1 DOK32025'!D7/100</f>
        <v>30188.504268368139</v>
      </c>
      <c r="E13" s="48">
        <f>'Tabell 1.1 DOK32025'!$B$5*'Tabell 3.1 DOK32025'!E7/100</f>
        <v>28196.813618563538</v>
      </c>
      <c r="F13" s="48">
        <f>'Tabell 1.1 DOK32025'!$B$5*'Tabell 3.1 DOK32025'!F7/100</f>
        <v>25716.786268075328</v>
      </c>
      <c r="G13" s="48">
        <f>'Tabell 1.1 DOK32025'!$B$5*'Tabell 3.1 DOK32025'!G7/100</f>
        <v>22533.420132300296</v>
      </c>
      <c r="H13" s="48">
        <f>'Tabell 1.1 DOK32025'!$B$5*'Tabell 3.1 DOK32025'!H7/100</f>
        <v>26669.355753513501</v>
      </c>
      <c r="I13" s="48">
        <f>'Tabell 1.1 DOK32025'!$B$5*'Tabell 3.1 DOK32025'!I7/100</f>
        <v>23765.597990680923</v>
      </c>
      <c r="J13" s="48">
        <f>'Tabell 1.1 DOK32025'!$B$5*'Tabell 3.1 DOK32025'!J7/100</f>
        <v>27579.925074283681</v>
      </c>
      <c r="K13" s="48">
        <f>'Tabell 1.1 DOK32025'!$B$5*'Tabell 3.1 DOK32025'!K7/100</f>
        <v>28441.127487171372</v>
      </c>
      <c r="L13" s="48">
        <f>'Tabell 1.1 DOK32025'!$B$5*'Tabell 3.1 DOK32025'!L7/100</f>
        <v>24608.206608477019</v>
      </c>
      <c r="M13" s="48">
        <f>'Tabell 1.1 DOK32025'!$B$5*'Tabell 3.1 DOK32025'!M7/100</f>
        <v>23517.351946613708</v>
      </c>
      <c r="N13" s="48">
        <f>'Tabell 1.1 DOK32025'!$B$5*'Tabell 3.1 DOK32025'!N7/100</f>
        <v>25944.225835893303</v>
      </c>
      <c r="O13" s="48">
        <f>'Tabell 1.1 DOK32025'!$B$5*'Tabell 3.1 DOK32025'!O7/100</f>
        <v>31229.42776242481</v>
      </c>
      <c r="P13" s="48">
        <f>'Tabell 1.1 DOK32025'!$B$5*'Tabell 3.1 DOK32025'!P7/100</f>
        <v>30002.932643454744</v>
      </c>
      <c r="Q13" s="48">
        <f>'Tabell 1.1 DOK32025'!$B$5*'Tabell 3.1 DOK32025'!Q7/100</f>
        <v>28754.580124373246</v>
      </c>
      <c r="R13" s="48">
        <f>'Tabell 1.1 DOK32025'!$B$5*'Tabell 3.1 DOK32025'!R7/100</f>
        <v>27043.825602077031</v>
      </c>
      <c r="S13" s="48">
        <f>SUM(D13:R13)</f>
        <v>404192.08111627062</v>
      </c>
      <c r="T13" s="29"/>
      <c r="V13" s="29"/>
      <c r="W13" s="29"/>
      <c r="X13" s="29"/>
      <c r="Y13" s="29"/>
      <c r="Z13" s="29"/>
      <c r="AA13" s="29"/>
      <c r="AB13" s="29"/>
      <c r="AC13" s="29"/>
      <c r="AD13" s="29"/>
      <c r="AE13" s="29"/>
      <c r="AF13" s="29"/>
      <c r="AG13" s="29"/>
      <c r="AH13" s="29"/>
      <c r="AI13" s="29"/>
      <c r="AJ13" s="29"/>
      <c r="AK13" s="29"/>
    </row>
    <row r="14" spans="1:40" ht="16.5" customHeight="1" x14ac:dyDescent="0.35">
      <c r="A14" s="46" t="s">
        <v>117</v>
      </c>
      <c r="B14" s="47"/>
      <c r="C14" s="47"/>
      <c r="D14" s="48">
        <f>'Tabell 2.3 DOK32025'!D13</f>
        <v>3090</v>
      </c>
      <c r="E14" s="48">
        <f>'Tabell 2.3 DOK32025'!E13</f>
        <v>3301</v>
      </c>
      <c r="F14" s="48">
        <f>'Tabell 2.3 DOK32025'!F13</f>
        <v>2469</v>
      </c>
      <c r="G14" s="48">
        <f>'Tabell 2.3 DOK32025'!G13</f>
        <v>2162</v>
      </c>
      <c r="H14" s="48">
        <f>'Tabell 2.3 DOK32025'!H13</f>
        <v>611</v>
      </c>
      <c r="I14" s="48">
        <f>'Tabell 2.3 DOK32025'!I13</f>
        <v>163</v>
      </c>
      <c r="J14" s="48">
        <f>'Tabell 2.3 DOK32025'!J13</f>
        <v>465</v>
      </c>
      <c r="K14" s="48">
        <f>'Tabell 2.3 DOK32025'!K13</f>
        <v>438</v>
      </c>
      <c r="L14" s="48">
        <f>'Tabell 2.3 DOK32025'!L13</f>
        <v>293</v>
      </c>
      <c r="M14" s="48">
        <f>'Tabell 2.3 DOK32025'!M13</f>
        <v>2693</v>
      </c>
      <c r="N14" s="48">
        <f>'Tabell 2.3 DOK32025'!N13</f>
        <v>248</v>
      </c>
      <c r="O14" s="48">
        <f>'Tabell 2.3 DOK32025'!O13</f>
        <v>204</v>
      </c>
      <c r="P14" s="48">
        <f>'Tabell 2.3 DOK32025'!P13</f>
        <v>229</v>
      </c>
      <c r="Q14" s="48">
        <f>'Tabell 2.3 DOK32025'!Q13</f>
        <v>246</v>
      </c>
      <c r="R14" s="48">
        <f>'Tabell 2.3 DOK32025'!R13</f>
        <v>-2000</v>
      </c>
      <c r="S14" s="48">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x14ac:dyDescent="0.35">
      <c r="A15" s="46" t="s">
        <v>18</v>
      </c>
      <c r="B15" s="47"/>
      <c r="C15" s="47"/>
      <c r="D15" s="48">
        <f>'Tabell 2.2 DOK32025'!D38</f>
        <v>1382.5215326279351</v>
      </c>
      <c r="E15" s="48">
        <f>'Tabell 2.2 DOK32025'!E38</f>
        <v>1291.3094876319271</v>
      </c>
      <c r="F15" s="48">
        <f>'Tabell 2.2 DOK32025'!F38</f>
        <v>1177.7334328835379</v>
      </c>
      <c r="G15" s="48">
        <f>'Tabell 2.2 DOK32025'!G38</f>
        <v>1031.9470703058112</v>
      </c>
      <c r="H15" s="48">
        <f>'Tabell 2.2 DOK32025'!H38</f>
        <v>1221.357582435144</v>
      </c>
      <c r="I15" s="48">
        <f>'Tabell 2.2 DOK32025'!I38</f>
        <v>1088.3762463290686</v>
      </c>
      <c r="J15" s="48">
        <f>'Tabell 2.2 DOK32025'!J38</f>
        <v>1263.0582802148028</v>
      </c>
      <c r="K15" s="48">
        <f>'Tabell 2.2 DOK32025'!K38</f>
        <v>1302.4981567050045</v>
      </c>
      <c r="L15" s="48">
        <f>'Tabell 2.2 DOK32025'!L38</f>
        <v>1126.9645959645813</v>
      </c>
      <c r="M15" s="48">
        <f>'Tabell 2.2 DOK32025'!M38</f>
        <v>1077.0074982035692</v>
      </c>
      <c r="N15" s="48">
        <f>'Tabell 2.2 DOK32025'!N38</f>
        <v>1188.1493215637006</v>
      </c>
      <c r="O15" s="48">
        <f>'Tabell 2.2 DOK32025'!O38</f>
        <v>1430.1919680876861</v>
      </c>
      <c r="P15" s="48">
        <f>'Tabell 2.2 DOK32025'!P38</f>
        <v>1374.0230404533381</v>
      </c>
      <c r="Q15" s="48">
        <f>'Tabell 2.2 DOK32025'!Q38</f>
        <v>1316.8531249584228</v>
      </c>
      <c r="R15" s="48">
        <f>'Tabell 2.2 DOK32025'!R38</f>
        <v>1238.5069126688206</v>
      </c>
      <c r="S15" s="48">
        <f t="shared" si="6"/>
        <v>18510.49825103335</v>
      </c>
      <c r="V15" s="29"/>
      <c r="W15" s="29"/>
      <c r="X15" s="29"/>
      <c r="Y15" s="29"/>
      <c r="Z15" s="29"/>
      <c r="AA15" s="29"/>
      <c r="AB15" s="29"/>
      <c r="AC15" s="29"/>
      <c r="AD15" s="29"/>
      <c r="AE15" s="29"/>
      <c r="AF15" s="29"/>
      <c r="AG15" s="29"/>
      <c r="AH15" s="29"/>
      <c r="AI15" s="29"/>
      <c r="AJ15" s="29"/>
      <c r="AK15" s="29"/>
    </row>
    <row r="16" spans="1:40" ht="16.5" customHeight="1" thickBot="1" x14ac:dyDescent="0.4">
      <c r="A16" s="155" t="s">
        <v>114</v>
      </c>
      <c r="B16" s="156"/>
      <c r="C16" s="156"/>
      <c r="D16" s="157">
        <f>SUM(D13:D15)</f>
        <v>34661.025800996074</v>
      </c>
      <c r="E16" s="157">
        <f>SUM(E13:E15)</f>
        <v>32789.123106195468</v>
      </c>
      <c r="F16" s="157">
        <f t="shared" ref="F16:S16" si="7">SUM(F13:F15)</f>
        <v>29363.519700958866</v>
      </c>
      <c r="G16" s="157">
        <f t="shared" si="7"/>
        <v>25727.367202606107</v>
      </c>
      <c r="H16" s="157">
        <f t="shared" si="7"/>
        <v>28501.713335948643</v>
      </c>
      <c r="I16" s="157">
        <f t="shared" si="7"/>
        <v>25016.974237009992</v>
      </c>
      <c r="J16" s="157">
        <f t="shared" si="7"/>
        <v>29307.983354498483</v>
      </c>
      <c r="K16" s="157">
        <f t="shared" si="7"/>
        <v>30181.625643876378</v>
      </c>
      <c r="L16" s="157">
        <f t="shared" si="7"/>
        <v>26028.171204441602</v>
      </c>
      <c r="M16" s="157">
        <f t="shared" si="7"/>
        <v>27287.359444817277</v>
      </c>
      <c r="N16" s="157">
        <f t="shared" si="7"/>
        <v>27380.375157457005</v>
      </c>
      <c r="O16" s="157">
        <f t="shared" si="7"/>
        <v>32863.619730512495</v>
      </c>
      <c r="P16" s="157">
        <f t="shared" si="7"/>
        <v>31605.955683908083</v>
      </c>
      <c r="Q16" s="157">
        <f t="shared" si="7"/>
        <v>30317.433249331669</v>
      </c>
      <c r="R16" s="157">
        <f t="shared" si="7"/>
        <v>26282.332514745853</v>
      </c>
      <c r="S16" s="157">
        <f t="shared" si="7"/>
        <v>437314.57936730399</v>
      </c>
      <c r="V16" s="29"/>
      <c r="W16" s="29"/>
      <c r="X16" s="29"/>
      <c r="Y16" s="29"/>
      <c r="Z16" s="29"/>
      <c r="AA16" s="29"/>
      <c r="AB16" s="29"/>
      <c r="AC16" s="29"/>
      <c r="AD16" s="29"/>
      <c r="AE16" s="29"/>
      <c r="AF16" s="29"/>
      <c r="AG16" s="29"/>
      <c r="AH16" s="29"/>
      <c r="AI16" s="29"/>
      <c r="AJ16" s="29"/>
      <c r="AK16" s="29"/>
    </row>
    <row r="17" spans="1:37" ht="16.5" customHeight="1" thickBot="1" x14ac:dyDescent="0.4">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35">
      <c r="A18" s="158" t="str">
        <f>'Tabell 1.1 DOK32025'!A6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35">
      <c r="A19" s="46" t="str">
        <f>A13</f>
        <v>Kriteriefordelt</v>
      </c>
      <c r="B19" s="47"/>
      <c r="C19" s="47"/>
      <c r="D19" s="48">
        <f>'Tabell 1.1 DOK32025'!$B$6*'Tabell 3.1 DOK32025'!D21/100</f>
        <v>629380.66670405306</v>
      </c>
      <c r="E19" s="48">
        <f>'Tabell 1.1 DOK32025'!$B$6*'Tabell 3.1 DOK32025'!E21/100</f>
        <v>582432.14828209963</v>
      </c>
      <c r="F19" s="48">
        <f>'Tabell 1.1 DOK32025'!$B$6*'Tabell 3.1 DOK32025'!F21/100</f>
        <v>501496.56002293207</v>
      </c>
      <c r="G19" s="48">
        <f>'Tabell 1.1 DOK32025'!$B$6*'Tabell 3.1 DOK32025'!G21/100</f>
        <v>385526.79974674492</v>
      </c>
      <c r="H19" s="48">
        <f>'Tabell 1.1 DOK32025'!$B$6*'Tabell 3.1 DOK32025'!H21/100</f>
        <v>377642.97386397811</v>
      </c>
      <c r="I19" s="48">
        <f>'Tabell 1.1 DOK32025'!$B$6*'Tabell 3.1 DOK32025'!I21/100</f>
        <v>401924.07487979636</v>
      </c>
      <c r="J19" s="48">
        <f>'Tabell 1.1 DOK32025'!$B$6*'Tabell 3.1 DOK32025'!J21/100</f>
        <v>578170.40519769711</v>
      </c>
      <c r="K19" s="48">
        <f>'Tabell 1.1 DOK32025'!$B$6*'Tabell 3.1 DOK32025'!K21/100</f>
        <v>681880.51500397478</v>
      </c>
      <c r="L19" s="48">
        <f>'Tabell 1.1 DOK32025'!$B$6*'Tabell 3.1 DOK32025'!L21/100</f>
        <v>382527.08123905718</v>
      </c>
      <c r="M19" s="48">
        <f>'Tabell 1.1 DOK32025'!$B$6*'Tabell 3.1 DOK32025'!M21/100</f>
        <v>238038.11144722029</v>
      </c>
      <c r="N19" s="48">
        <f>'Tabell 1.1 DOK32025'!$B$6*'Tabell 3.1 DOK32025'!N21/100</f>
        <v>277374.24628937169</v>
      </c>
      <c r="O19" s="48">
        <f>'Tabell 1.1 DOK32025'!$B$6*'Tabell 3.1 DOK32025'!O21/100</f>
        <v>491350.98465275846</v>
      </c>
      <c r="P19" s="48">
        <f>'Tabell 1.1 DOK32025'!$B$6*'Tabell 3.1 DOK32025'!P21/100</f>
        <v>518961.02427585633</v>
      </c>
      <c r="Q19" s="48">
        <f>'Tabell 1.1 DOK32025'!$B$6*'Tabell 3.1 DOK32025'!Q21/100</f>
        <v>571564.88767818757</v>
      </c>
      <c r="R19" s="48">
        <f>'Tabell 1.1 DOK32025'!$B$6*'Tabell 3.1 DOK32025'!R21/100</f>
        <v>376088.57489900256</v>
      </c>
      <c r="S19" s="48">
        <f>SUM(D19:R19)</f>
        <v>6994359.0541827297</v>
      </c>
      <c r="V19" s="29"/>
      <c r="W19" s="29"/>
      <c r="X19" s="29"/>
      <c r="Y19" s="29"/>
      <c r="Z19" s="29"/>
      <c r="AA19" s="29"/>
      <c r="AB19" s="29"/>
      <c r="AC19" s="29"/>
      <c r="AD19" s="29"/>
      <c r="AE19" s="29"/>
      <c r="AF19" s="29"/>
      <c r="AG19" s="29"/>
      <c r="AH19" s="29"/>
      <c r="AI19" s="29"/>
      <c r="AJ19" s="29"/>
      <c r="AK19" s="29"/>
    </row>
    <row r="20" spans="1:37" ht="16.5" customHeight="1" x14ac:dyDescent="0.35">
      <c r="A20" s="46" t="str">
        <f>A14</f>
        <v>Særskilte tildelinger</v>
      </c>
      <c r="B20" s="47"/>
      <c r="C20" s="47"/>
      <c r="D20" s="48">
        <f>'Tabell 2.3 DOK32025'!D23</f>
        <v>135538.84945672078</v>
      </c>
      <c r="E20" s="48">
        <f>'Tabell 2.3 DOK32025'!E23</f>
        <v>121949.59791568572</v>
      </c>
      <c r="F20" s="48">
        <f>'Tabell 2.3 DOK32025'!F23</f>
        <v>105804.08982168765</v>
      </c>
      <c r="G20" s="48">
        <f>'Tabell 2.3 DOK32025'!G23</f>
        <v>56017.998642687133</v>
      </c>
      <c r="H20" s="48">
        <f>'Tabell 2.3 DOK32025'!H23</f>
        <v>59456.420697480615</v>
      </c>
      <c r="I20" s="48">
        <f>'Tabell 2.3 DOK32025'!I23</f>
        <v>72056.204891386966</v>
      </c>
      <c r="J20" s="48">
        <f>'Tabell 2.3 DOK32025'!J23</f>
        <v>99989.046117626291</v>
      </c>
      <c r="K20" s="48">
        <f>'Tabell 2.3 DOK32025'!K23</f>
        <v>169600.47540064689</v>
      </c>
      <c r="L20" s="48">
        <f>'Tabell 2.3 DOK32025'!L23</f>
        <v>97794.879108289359</v>
      </c>
      <c r="M20" s="48">
        <f>'Tabell 2.3 DOK32025'!M23</f>
        <v>60246.256269662183</v>
      </c>
      <c r="N20" s="48">
        <f>'Tabell 2.3 DOK32025'!N23</f>
        <v>75410.007931188098</v>
      </c>
      <c r="O20" s="48">
        <f>'Tabell 2.3 DOK32025'!O23</f>
        <v>107618.29989535293</v>
      </c>
      <c r="P20" s="48">
        <f>'Tabell 2.3 DOK32025'!P23</f>
        <v>105549.54677152805</v>
      </c>
      <c r="Q20" s="48">
        <f>'Tabell 2.3 DOK32025'!Q23</f>
        <v>112705.98962701955</v>
      </c>
      <c r="R20" s="48">
        <f>'Tabell 2.3 DOK32025'!R23</f>
        <v>82679.942036637716</v>
      </c>
      <c r="S20" s="48">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x14ac:dyDescent="0.35">
      <c r="A21" s="46" t="str">
        <f>A15</f>
        <v>Kompensasjon for forventet lønns- og prisutvikling</v>
      </c>
      <c r="B21" s="47"/>
      <c r="C21" s="47"/>
      <c r="D21" s="48">
        <f>'Tabell 2.2 DOK32025'!D53</f>
        <v>31204.87460781461</v>
      </c>
      <c r="E21" s="48">
        <f>'Tabell 2.2 DOK32025'!E53</f>
        <v>28877.153551412015</v>
      </c>
      <c r="F21" s="48">
        <f>'Tabell 2.2 DOK32025'!F53</f>
        <v>24864.343790090548</v>
      </c>
      <c r="G21" s="48">
        <f>'Tabell 2.2 DOK32025'!G53</f>
        <v>19114.529696391382</v>
      </c>
      <c r="H21" s="48">
        <f>'Tabell 2.2 DOK32025'!H53</f>
        <v>18723.647339947376</v>
      </c>
      <c r="I21" s="48">
        <f>'Tabell 2.2 DOK32025'!I53</f>
        <v>19927.511317063418</v>
      </c>
      <c r="J21" s="48">
        <f>'Tabell 2.2 DOK32025'!J53</f>
        <v>28665.855102643436</v>
      </c>
      <c r="K21" s="48">
        <f>'Tabell 2.2 DOK32025'!K53</f>
        <v>33807.83219738843</v>
      </c>
      <c r="L21" s="48">
        <f>'Tabell 2.2 DOK32025'!L53</f>
        <v>18965.802789380825</v>
      </c>
      <c r="M21" s="48">
        <f>'Tabell 2.2 DOK32025'!M53</f>
        <v>11801.998079302737</v>
      </c>
      <c r="N21" s="48">
        <f>'Tabell 2.2 DOK32025'!N53</f>
        <v>13752.294966770693</v>
      </c>
      <c r="O21" s="48">
        <f>'Tabell 2.2 DOK32025'!O53</f>
        <v>24361.323243068779</v>
      </c>
      <c r="P21" s="48">
        <f>'Tabell 2.2 DOK32025'!P53</f>
        <v>25730.236954491516</v>
      </c>
      <c r="Q21" s="48">
        <f>'Tabell 2.2 DOK32025'!Q53</f>
        <v>28338.351642781134</v>
      </c>
      <c r="R21" s="48">
        <f>'Tabell 2.2 DOK32025'!R53</f>
        <v>18646.579791866196</v>
      </c>
      <c r="S21" s="48">
        <f t="shared" si="8"/>
        <v>346782.33507041307</v>
      </c>
      <c r="V21" s="29"/>
      <c r="W21" s="29"/>
      <c r="X21" s="29"/>
      <c r="Y21" s="29"/>
      <c r="Z21" s="29"/>
      <c r="AA21" s="29"/>
      <c r="AB21" s="29"/>
      <c r="AC21" s="29"/>
      <c r="AD21" s="29"/>
      <c r="AE21" s="29"/>
      <c r="AF21" s="29"/>
      <c r="AG21" s="29"/>
      <c r="AH21" s="29"/>
      <c r="AI21" s="29"/>
      <c r="AJ21" s="29"/>
      <c r="AK21" s="29"/>
    </row>
    <row r="22" spans="1:37" ht="16.5" customHeight="1" thickBot="1" x14ac:dyDescent="0.4">
      <c r="A22" s="161" t="str">
        <f>A16</f>
        <v xml:space="preserve">Bydelsfordelt budsjett </v>
      </c>
      <c r="B22" s="161"/>
      <c r="C22" s="162"/>
      <c r="D22" s="163">
        <f>SUM(D19:D21)</f>
        <v>796124.3907685884</v>
      </c>
      <c r="E22" s="163">
        <f t="shared" ref="E22:S22" si="9">SUM(E19:E21)</f>
        <v>733258.89974919742</v>
      </c>
      <c r="F22" s="163">
        <f t="shared" si="9"/>
        <v>632164.9936347102</v>
      </c>
      <c r="G22" s="163">
        <f t="shared" si="9"/>
        <v>460659.32808582339</v>
      </c>
      <c r="H22" s="163">
        <f t="shared" si="9"/>
        <v>455823.04190140613</v>
      </c>
      <c r="I22" s="163">
        <f t="shared" si="9"/>
        <v>493907.79108824674</v>
      </c>
      <c r="J22" s="163">
        <f t="shared" si="9"/>
        <v>706825.30641796684</v>
      </c>
      <c r="K22" s="163">
        <f t="shared" si="9"/>
        <v>885288.8226020101</v>
      </c>
      <c r="L22" s="163">
        <f t="shared" si="9"/>
        <v>499287.76313672739</v>
      </c>
      <c r="M22" s="163">
        <f t="shared" si="9"/>
        <v>310086.36579618522</v>
      </c>
      <c r="N22" s="163">
        <f t="shared" si="9"/>
        <v>366536.54918733047</v>
      </c>
      <c r="O22" s="163">
        <f t="shared" si="9"/>
        <v>623330.60779118014</v>
      </c>
      <c r="P22" s="163">
        <f t="shared" si="9"/>
        <v>650240.80800187588</v>
      </c>
      <c r="Q22" s="163">
        <f t="shared" si="9"/>
        <v>712609.22894798825</v>
      </c>
      <c r="R22" s="163">
        <f t="shared" si="9"/>
        <v>477415.09672750643</v>
      </c>
      <c r="S22" s="163">
        <f t="shared" si="9"/>
        <v>8803558.9938367419</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35">
      <c r="A24" s="164" t="str">
        <f>'Tabell 1.1 DOK32025'!A7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35">
      <c r="A25" s="46" t="str">
        <f>A19</f>
        <v>Kriteriefordelt</v>
      </c>
      <c r="B25" s="47"/>
      <c r="C25" s="47"/>
      <c r="D25" s="48">
        <f>'Tabell 1.1 DOK32025'!$B$7*'Tabell 3.1 DOK32025'!D39/100</f>
        <v>244117.65779850294</v>
      </c>
      <c r="E25" s="48">
        <f>'Tabell 1.1 DOK32025'!$B$7*'Tabell 3.1 DOK32025'!E39/100</f>
        <v>180007.25183713064</v>
      </c>
      <c r="F25" s="48">
        <f>'Tabell 1.1 DOK32025'!$B$7*'Tabell 3.1 DOK32025'!F39/100</f>
        <v>147250.75699699036</v>
      </c>
      <c r="G25" s="48">
        <f>'Tabell 1.1 DOK32025'!$B$7*'Tabell 3.1 DOK32025'!G39/100</f>
        <v>73764.938282287796</v>
      </c>
      <c r="H25" s="48">
        <f>'Tabell 1.1 DOK32025'!$B$7*'Tabell 3.1 DOK32025'!H39/100</f>
        <v>96689.684634067366</v>
      </c>
      <c r="I25" s="48">
        <f>'Tabell 1.1 DOK32025'!$B$7*'Tabell 3.1 DOK32025'!I39/100</f>
        <v>59441.372904297787</v>
      </c>
      <c r="J25" s="48">
        <f>'Tabell 1.1 DOK32025'!$B$7*'Tabell 3.1 DOK32025'!J39/100</f>
        <v>76984.172857873287</v>
      </c>
      <c r="K25" s="48">
        <f>'Tabell 1.1 DOK32025'!$B$7*'Tabell 3.1 DOK32025'!K39/100</f>
        <v>84848.386065780738</v>
      </c>
      <c r="L25" s="48">
        <f>'Tabell 1.1 DOK32025'!$B$7*'Tabell 3.1 DOK32025'!L39/100</f>
        <v>144881.48608399776</v>
      </c>
      <c r="M25" s="48">
        <f>'Tabell 1.1 DOK32025'!$B$7*'Tabell 3.1 DOK32025'!M39/100</f>
        <v>153940.43432782608</v>
      </c>
      <c r="N25" s="48">
        <f>'Tabell 1.1 DOK32025'!$B$7*'Tabell 3.1 DOK32025'!N39/100</f>
        <v>213039.41891125462</v>
      </c>
      <c r="O25" s="48">
        <f>'Tabell 1.1 DOK32025'!$B$7*'Tabell 3.1 DOK32025'!O39/100</f>
        <v>269704.18898192846</v>
      </c>
      <c r="P25" s="48">
        <f>'Tabell 1.1 DOK32025'!$B$7*'Tabell 3.1 DOK32025'!P39/100</f>
        <v>152433.19599148442</v>
      </c>
      <c r="Q25" s="48">
        <f>'Tabell 1.1 DOK32025'!$B$7*'Tabell 3.1 DOK32025'!Q39/100</f>
        <v>99197.485925035071</v>
      </c>
      <c r="R25" s="48">
        <f>'Tabell 1.1 DOK32025'!$B$7*'Tabell 3.1 DOK32025'!R39/100</f>
        <v>257075.34489847685</v>
      </c>
      <c r="S25" s="48">
        <f>SUM(D25:R25)</f>
        <v>2253375.7764969342</v>
      </c>
      <c r="V25" s="29"/>
      <c r="W25" s="29"/>
      <c r="X25" s="29"/>
      <c r="Y25" s="29"/>
      <c r="Z25" s="29"/>
      <c r="AA25" s="29"/>
      <c r="AB25" s="29"/>
      <c r="AC25" s="29"/>
      <c r="AD25" s="29"/>
      <c r="AE25" s="29"/>
      <c r="AF25" s="29"/>
      <c r="AG25" s="29"/>
      <c r="AH25" s="29"/>
      <c r="AI25" s="29"/>
      <c r="AJ25" s="29"/>
      <c r="AK25" s="29"/>
    </row>
    <row r="26" spans="1:37" ht="16.5" customHeight="1" x14ac:dyDescent="0.35">
      <c r="A26" s="46" t="str">
        <f t="shared" ref="A26:A27" si="10">A20</f>
        <v>Særskilte tildelinger</v>
      </c>
      <c r="B26" s="47"/>
      <c r="C26" s="47"/>
      <c r="D26" s="48">
        <f>'Tabell 2.3 DOK32025'!D28</f>
        <v>941</v>
      </c>
      <c r="E26" s="48">
        <f>'Tabell 2.3 DOK32025'!E28</f>
        <v>0</v>
      </c>
      <c r="F26" s="48">
        <f>'Tabell 2.3 DOK32025'!F28</f>
        <v>0</v>
      </c>
      <c r="G26" s="48">
        <f>'Tabell 2.3 DOK32025'!G28</f>
        <v>5308</v>
      </c>
      <c r="H26" s="48">
        <f>'Tabell 2.3 DOK32025'!H28</f>
        <v>0</v>
      </c>
      <c r="I26" s="48">
        <f>'Tabell 2.3 DOK32025'!I28</f>
        <v>0</v>
      </c>
      <c r="J26" s="48">
        <f>'Tabell 2.3 DOK32025'!J28</f>
        <v>0</v>
      </c>
      <c r="K26" s="48">
        <f>'Tabell 2.3 DOK32025'!K28</f>
        <v>0</v>
      </c>
      <c r="L26" s="48">
        <f>'Tabell 2.3 DOK32025'!L28</f>
        <v>0</v>
      </c>
      <c r="M26" s="48">
        <f>'Tabell 2.3 DOK32025'!M28</f>
        <v>0</v>
      </c>
      <c r="N26" s="48">
        <f>'Tabell 2.3 DOK32025'!N28</f>
        <v>0</v>
      </c>
      <c r="O26" s="48">
        <f>'Tabell 2.3 DOK32025'!O28</f>
        <v>0</v>
      </c>
      <c r="P26" s="48">
        <f>'Tabell 2.3 DOK32025'!P28</f>
        <v>0</v>
      </c>
      <c r="Q26" s="48">
        <f>'Tabell 2.3 DOK32025'!Q28</f>
        <v>0</v>
      </c>
      <c r="R26" s="48">
        <f>'Tabell 2.3 DOK32025'!R28</f>
        <v>0</v>
      </c>
      <c r="S26" s="48">
        <f t="shared" ref="S26:S27" si="11">SUM(D26:R26)</f>
        <v>6249</v>
      </c>
      <c r="V26" s="29"/>
      <c r="W26" s="29"/>
      <c r="X26" s="29"/>
      <c r="Y26" s="29"/>
      <c r="Z26" s="29"/>
      <c r="AA26" s="29"/>
      <c r="AB26" s="29"/>
      <c r="AC26" s="29"/>
      <c r="AD26" s="29"/>
      <c r="AE26" s="29"/>
      <c r="AF26" s="29"/>
      <c r="AG26" s="29"/>
      <c r="AH26" s="29"/>
      <c r="AI26" s="29"/>
      <c r="AJ26" s="29"/>
      <c r="AK26" s="29"/>
    </row>
    <row r="27" spans="1:37" ht="16.5" customHeight="1" x14ac:dyDescent="0.35">
      <c r="A27" s="46" t="str">
        <f t="shared" si="10"/>
        <v>Kompensasjon for forventet lønns- og prisutvikling</v>
      </c>
      <c r="B27" s="47"/>
      <c r="C27" s="47"/>
      <c r="D27" s="48">
        <f>'Tabell 2.2 DOK32025'!D71</f>
        <v>11215.578974364818</v>
      </c>
      <c r="E27" s="48">
        <f>'Tabell 2.2 DOK32025'!E71</f>
        <v>8270.1332101265816</v>
      </c>
      <c r="F27" s="48">
        <f>'Tabell 2.2 DOK32025'!F71</f>
        <v>6765.1906422021893</v>
      </c>
      <c r="G27" s="48">
        <f>'Tabell 2.2 DOK32025'!G71</f>
        <v>3389.0071627961488</v>
      </c>
      <c r="H27" s="48">
        <f>'Tabell 2.2 DOK32025'!H71</f>
        <v>4442.2464306736501</v>
      </c>
      <c r="I27" s="48">
        <f>'Tabell 2.2 DOK32025'!I71</f>
        <v>2730.9348212045206</v>
      </c>
      <c r="J27" s="48">
        <f>'Tabell 2.2 DOK32025'!J71</f>
        <v>3536.9095306342292</v>
      </c>
      <c r="K27" s="48">
        <f>'Tabell 2.2 DOK32025'!K71</f>
        <v>3898.2177010465948</v>
      </c>
      <c r="L27" s="48">
        <f>'Tabell 2.2 DOK32025'!L71</f>
        <v>6656.3384384084457</v>
      </c>
      <c r="M27" s="48">
        <f>'Tabell 2.2 DOK32025'!M71</f>
        <v>7072.5367190637635</v>
      </c>
      <c r="N27" s="48">
        <f>'Tabell 2.2 DOK32025'!N71</f>
        <v>9787.7410794436164</v>
      </c>
      <c r="O27" s="48">
        <f>'Tabell 2.2 DOK32025'!O71</f>
        <v>12391.109510564796</v>
      </c>
      <c r="P27" s="48">
        <f>'Tabell 2.2 DOK32025'!P71</f>
        <v>7003.2891654583482</v>
      </c>
      <c r="Q27" s="48">
        <f>'Tabell 2.2 DOK32025'!Q71</f>
        <v>4557.4631818276293</v>
      </c>
      <c r="R27" s="48">
        <f>'Tabell 2.2 DOK32025'!R71</f>
        <v>11810.898314659411</v>
      </c>
      <c r="S27" s="48">
        <f t="shared" si="11"/>
        <v>103527.59488247475</v>
      </c>
      <c r="V27" s="29"/>
      <c r="W27" s="29"/>
      <c r="X27" s="29"/>
      <c r="Y27" s="29"/>
      <c r="Z27" s="29"/>
      <c r="AA27" s="29"/>
      <c r="AB27" s="29"/>
      <c r="AC27" s="29"/>
      <c r="AD27" s="29"/>
      <c r="AE27" s="29"/>
      <c r="AF27" s="29"/>
      <c r="AG27" s="29"/>
      <c r="AH27" s="29"/>
      <c r="AI27" s="29"/>
      <c r="AJ27" s="29"/>
      <c r="AK27" s="29"/>
    </row>
    <row r="28" spans="1:37" ht="16.5" customHeight="1" thickBot="1" x14ac:dyDescent="0.4">
      <c r="A28" s="167" t="str">
        <f>A22</f>
        <v xml:space="preserve">Bydelsfordelt budsjett </v>
      </c>
      <c r="B28" s="168"/>
      <c r="C28" s="169"/>
      <c r="D28" s="170">
        <f>SUM(D25:D27)</f>
        <v>256274.23677286776</v>
      </c>
      <c r="E28" s="170">
        <f t="shared" ref="E28:S28" si="12">SUM(E25:E27)</f>
        <v>188277.38504725721</v>
      </c>
      <c r="F28" s="170">
        <f t="shared" si="12"/>
        <v>154015.94763919254</v>
      </c>
      <c r="G28" s="170">
        <f t="shared" si="12"/>
        <v>82461.94544508394</v>
      </c>
      <c r="H28" s="170">
        <f t="shared" si="12"/>
        <v>101131.93106474102</v>
      </c>
      <c r="I28" s="170">
        <f t="shared" si="12"/>
        <v>62172.307725502309</v>
      </c>
      <c r="J28" s="170">
        <f t="shared" si="12"/>
        <v>80521.082388507522</v>
      </c>
      <c r="K28" s="170">
        <f t="shared" si="12"/>
        <v>88746.603766827335</v>
      </c>
      <c r="L28" s="170">
        <f t="shared" si="12"/>
        <v>151537.82452240621</v>
      </c>
      <c r="M28" s="170">
        <f t="shared" si="12"/>
        <v>161012.97104688984</v>
      </c>
      <c r="N28" s="170">
        <f t="shared" si="12"/>
        <v>222827.15999069824</v>
      </c>
      <c r="O28" s="170">
        <f t="shared" si="12"/>
        <v>282095.29849249322</v>
      </c>
      <c r="P28" s="170">
        <f t="shared" si="12"/>
        <v>159436.48515694277</v>
      </c>
      <c r="Q28" s="170">
        <f t="shared" si="12"/>
        <v>103754.9491068627</v>
      </c>
      <c r="R28" s="170">
        <f t="shared" si="12"/>
        <v>268886.24321313627</v>
      </c>
      <c r="S28" s="170">
        <f t="shared" si="12"/>
        <v>2363152.371379409</v>
      </c>
      <c r="V28" s="29"/>
      <c r="W28" s="29"/>
      <c r="X28" s="29"/>
      <c r="Y28" s="29"/>
      <c r="Z28" s="29"/>
      <c r="AA28" s="29"/>
      <c r="AB28" s="29"/>
      <c r="AC28" s="29"/>
      <c r="AD28" s="29"/>
      <c r="AE28" s="29"/>
      <c r="AF28" s="29"/>
      <c r="AG28" s="29"/>
      <c r="AH28" s="29"/>
      <c r="AI28" s="29"/>
      <c r="AJ28" s="29"/>
      <c r="AK28" s="29"/>
    </row>
    <row r="29" spans="1:37" ht="16.5" customHeight="1" thickBot="1" x14ac:dyDescent="0.4">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35">
      <c r="A30" s="164" t="str">
        <f>'Tabell 1.1 DOK32025'!A8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35">
      <c r="A31" s="46" t="str">
        <f>A25</f>
        <v>Kriteriefordelt</v>
      </c>
      <c r="B31" s="47"/>
      <c r="C31" s="47"/>
      <c r="D31" s="48">
        <f>'Tabell 1.1 DOK32025'!$B$8*'Tabell 3.1 DOK32025'!D50/100</f>
        <v>89527.487821495553</v>
      </c>
      <c r="E31" s="48">
        <f>'Tabell 1.1 DOK32025'!$B$8*'Tabell 3.1 DOK32025'!E50/100</f>
        <v>81190.787453192475</v>
      </c>
      <c r="F31" s="48">
        <f>'Tabell 1.1 DOK32025'!$B$8*'Tabell 3.1 DOK32025'!F50/100</f>
        <v>58055.143640982482</v>
      </c>
      <c r="G31" s="48">
        <f>'Tabell 1.1 DOK32025'!$B$8*'Tabell 3.1 DOK32025'!G50/100</f>
        <v>39295.597122487736</v>
      </c>
      <c r="H31" s="48">
        <f>'Tabell 1.1 DOK32025'!$B$8*'Tabell 3.1 DOK32025'!H50/100</f>
        <v>55088.532838993866</v>
      </c>
      <c r="I31" s="48">
        <f>'Tabell 1.1 DOK32025'!$B$8*'Tabell 3.1 DOK32025'!I50/100</f>
        <v>49901.117096125126</v>
      </c>
      <c r="J31" s="48">
        <f>'Tabell 1.1 DOK32025'!$B$8*'Tabell 3.1 DOK32025'!J50/100</f>
        <v>79656.745787077263</v>
      </c>
      <c r="K31" s="48">
        <f>'Tabell 1.1 DOK32025'!$B$8*'Tabell 3.1 DOK32025'!K50/100</f>
        <v>78345.499365265088</v>
      </c>
      <c r="L31" s="48">
        <f>'Tabell 1.1 DOK32025'!$B$8*'Tabell 3.1 DOK32025'!L50/100</f>
        <v>64361.411932117015</v>
      </c>
      <c r="M31" s="48">
        <f>'Tabell 1.1 DOK32025'!$B$8*'Tabell 3.1 DOK32025'!M50/100</f>
        <v>47302.989739229342</v>
      </c>
      <c r="N31" s="48">
        <f>'Tabell 1.1 DOK32025'!$B$8*'Tabell 3.1 DOK32025'!N50/100</f>
        <v>63532.088029919236</v>
      </c>
      <c r="O31" s="48">
        <f>'Tabell 1.1 DOK32025'!$B$8*'Tabell 3.1 DOK32025'!O50/100</f>
        <v>87455.743417444988</v>
      </c>
      <c r="P31" s="48">
        <f>'Tabell 1.1 DOK32025'!$B$8*'Tabell 3.1 DOK32025'!P50/100</f>
        <v>80980.661438190626</v>
      </c>
      <c r="Q31" s="48">
        <f>'Tabell 1.1 DOK32025'!$B$8*'Tabell 3.1 DOK32025'!Q50/100</f>
        <v>79272.792874486986</v>
      </c>
      <c r="R31" s="48">
        <f>'Tabell 1.1 DOK32025'!$B$8*'Tabell 3.1 DOK32025'!R50/100</f>
        <v>74941.705241526666</v>
      </c>
      <c r="S31" s="48">
        <f>SUM(D31:R31)</f>
        <v>1028908.3037985346</v>
      </c>
      <c r="U31" s="29"/>
      <c r="V31" s="29"/>
      <c r="W31" s="29"/>
      <c r="X31" s="29"/>
      <c r="Y31" s="29"/>
      <c r="Z31" s="29"/>
      <c r="AA31" s="29"/>
      <c r="AB31" s="29"/>
      <c r="AC31" s="29"/>
      <c r="AD31" s="29"/>
      <c r="AE31" s="29"/>
      <c r="AF31" s="29"/>
      <c r="AG31" s="29"/>
      <c r="AH31" s="29"/>
      <c r="AI31" s="29"/>
      <c r="AJ31" s="29"/>
      <c r="AK31" s="29"/>
    </row>
    <row r="32" spans="1:37" ht="16.5" customHeight="1" x14ac:dyDescent="0.35">
      <c r="A32" s="46" t="str">
        <f t="shared" ref="A32:A33" si="13">A26</f>
        <v>Særskilte tildelinger</v>
      </c>
      <c r="B32" s="47"/>
      <c r="C32" s="47"/>
      <c r="D32" s="48">
        <f>'Tabell 2.3 DOK32025'!D45</f>
        <v>28731.856706924871</v>
      </c>
      <c r="E32" s="48">
        <f>'Tabell 2.3 DOK32025'!E45</f>
        <v>23239.262683826877</v>
      </c>
      <c r="F32" s="48">
        <f>'Tabell 2.3 DOK32025'!F45</f>
        <v>10554.9836736773</v>
      </c>
      <c r="G32" s="48">
        <f>'Tabell 2.3 DOK32025'!G45</f>
        <v>10279.629725341591</v>
      </c>
      <c r="H32" s="48">
        <f>'Tabell 2.3 DOK32025'!H45</f>
        <v>14086.77912789286</v>
      </c>
      <c r="I32" s="48">
        <f>'Tabell 2.3 DOK32025'!I45</f>
        <v>4465.4952659856699</v>
      </c>
      <c r="J32" s="48">
        <f>'Tabell 2.3 DOK32025'!J45</f>
        <v>4920.4852421245341</v>
      </c>
      <c r="K32" s="48">
        <f>'Tabell 2.3 DOK32025'!K45</f>
        <v>8051.0722425599852</v>
      </c>
      <c r="L32" s="48">
        <f>'Tabell 2.3 DOK32025'!L45</f>
        <v>11133.429510955339</v>
      </c>
      <c r="M32" s="48">
        <f>'Tabell 2.3 DOK32025'!M45</f>
        <v>7990.3660279891919</v>
      </c>
      <c r="N32" s="48">
        <f>'Tabell 2.3 DOK32025'!N45</f>
        <v>17059.223113399239</v>
      </c>
      <c r="O32" s="48">
        <f>'Tabell 2.3 DOK32025'!O45</f>
        <v>14744.369353254739</v>
      </c>
      <c r="P32" s="48">
        <f>'Tabell 2.3 DOK32025'!P45</f>
        <v>7638.2114785733938</v>
      </c>
      <c r="Q32" s="48">
        <f>'Tabell 2.3 DOK32025'!Q45</f>
        <v>6537.2240941052887</v>
      </c>
      <c r="R32" s="48">
        <f>'Tabell 2.3 DOK32025'!R45</f>
        <v>16995.022503389126</v>
      </c>
      <c r="S32" s="48">
        <f>SUM(D32:R32)</f>
        <v>186427.41075000001</v>
      </c>
      <c r="V32" s="29"/>
      <c r="W32" s="29"/>
      <c r="X32" s="29"/>
      <c r="Y32" s="29"/>
      <c r="Z32" s="29"/>
      <c r="AA32" s="29"/>
      <c r="AB32" s="29"/>
      <c r="AC32" s="29"/>
      <c r="AD32" s="29"/>
      <c r="AE32" s="29"/>
      <c r="AF32" s="29"/>
      <c r="AG32" s="29"/>
      <c r="AH32" s="29"/>
      <c r="AI32" s="29"/>
      <c r="AJ32" s="29"/>
      <c r="AK32" s="29"/>
    </row>
    <row r="33" spans="1:37" ht="16.5" customHeight="1" x14ac:dyDescent="0.35">
      <c r="A33" s="46" t="str">
        <f t="shared" si="13"/>
        <v>Kompensasjon for forventet lønns- og prisutvikling</v>
      </c>
      <c r="B33" s="47"/>
      <c r="C33" s="47"/>
      <c r="D33" s="48">
        <f>'Tabell 2.2 DOK32025'!D89</f>
        <v>4272.6304961997957</v>
      </c>
      <c r="E33" s="48">
        <f>'Tabell 2.2 DOK32025'!E89</f>
        <v>3874.7678832969077</v>
      </c>
      <c r="F33" s="48">
        <f>'Tabell 2.2 DOK32025'!F89</f>
        <v>2770.6370771431948</v>
      </c>
      <c r="G33" s="48">
        <f>'Tabell 2.2 DOK32025'!G89</f>
        <v>1875.352148456134</v>
      </c>
      <c r="H33" s="48">
        <f>'Tabell 2.2 DOK32025'!H89</f>
        <v>2629.0578583874449</v>
      </c>
      <c r="I33" s="48">
        <f>'Tabell 2.2 DOK32025'!I89</f>
        <v>2381.4924319606534</v>
      </c>
      <c r="J33" s="48">
        <f>'Tabell 2.2 DOK32025'!J89</f>
        <v>3801.5569246899431</v>
      </c>
      <c r="K33" s="48">
        <f>'Tabell 2.2 DOK32025'!K89</f>
        <v>3738.9786977543449</v>
      </c>
      <c r="L33" s="48">
        <f>'Tabell 2.2 DOK32025'!L89</f>
        <v>3071.598880870361</v>
      </c>
      <c r="M33" s="48">
        <f>'Tabell 2.2 DOK32025'!M89</f>
        <v>2257.4988022028597</v>
      </c>
      <c r="N33" s="48">
        <f>'Tabell 2.2 DOK32025'!N89</f>
        <v>3032.0200355125794</v>
      </c>
      <c r="O33" s="48">
        <f>'Tabell 2.2 DOK32025'!O89</f>
        <v>4173.7580879990119</v>
      </c>
      <c r="P33" s="48">
        <f>'Tabell 2.2 DOK32025'!P89</f>
        <v>3864.7397808494006</v>
      </c>
      <c r="Q33" s="48">
        <f>'Tabell 2.2 DOK32025'!Q89</f>
        <v>3783.2330672540143</v>
      </c>
      <c r="R33" s="48">
        <f>'Tabell 2.2 DOK32025'!R89</f>
        <v>3576.5352412277043</v>
      </c>
      <c r="S33" s="48">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x14ac:dyDescent="0.4">
      <c r="A34" s="167" t="str">
        <f>A28</f>
        <v xml:space="preserve">Bydelsfordelt budsjett </v>
      </c>
      <c r="B34" s="168"/>
      <c r="C34" s="169"/>
      <c r="D34" s="170">
        <f>SUM(D31:D33)</f>
        <v>122531.97502462022</v>
      </c>
      <c r="E34" s="170">
        <f t="shared" ref="E34:S34" si="15">SUM(E31:E33)</f>
        <v>108304.81802031626</v>
      </c>
      <c r="F34" s="170">
        <f t="shared" si="15"/>
        <v>71380.764391802979</v>
      </c>
      <c r="G34" s="170">
        <f t="shared" si="15"/>
        <v>51450.578996285461</v>
      </c>
      <c r="H34" s="170">
        <f t="shared" si="15"/>
        <v>71804.369825274174</v>
      </c>
      <c r="I34" s="170">
        <f t="shared" si="15"/>
        <v>56748.104794071449</v>
      </c>
      <c r="J34" s="170">
        <f t="shared" si="15"/>
        <v>88378.787953891733</v>
      </c>
      <c r="K34" s="170">
        <f t="shared" si="15"/>
        <v>90135.550305579411</v>
      </c>
      <c r="L34" s="170">
        <f t="shared" si="15"/>
        <v>78566.440323942705</v>
      </c>
      <c r="M34" s="170">
        <f t="shared" si="15"/>
        <v>57550.854569421397</v>
      </c>
      <c r="N34" s="170">
        <f t="shared" si="15"/>
        <v>83623.331178831068</v>
      </c>
      <c r="O34" s="170">
        <f t="shared" si="15"/>
        <v>106373.87085869873</v>
      </c>
      <c r="P34" s="170">
        <f t="shared" si="15"/>
        <v>92483.612697613426</v>
      </c>
      <c r="Q34" s="170">
        <f t="shared" si="15"/>
        <v>89593.250035846286</v>
      </c>
      <c r="R34" s="170">
        <f t="shared" si="15"/>
        <v>95513.262986143483</v>
      </c>
      <c r="S34" s="170">
        <f t="shared" si="15"/>
        <v>1264439.5719623389</v>
      </c>
      <c r="V34" s="29"/>
      <c r="W34" s="29"/>
      <c r="X34" s="29"/>
      <c r="Y34" s="29"/>
      <c r="Z34" s="29"/>
      <c r="AA34" s="29"/>
      <c r="AB34" s="29"/>
      <c r="AC34" s="29"/>
      <c r="AD34" s="29"/>
      <c r="AE34" s="29"/>
      <c r="AF34" s="29"/>
      <c r="AG34" s="29"/>
      <c r="AH34" s="29"/>
      <c r="AI34" s="29"/>
      <c r="AJ34" s="29"/>
      <c r="AK34" s="29"/>
    </row>
    <row r="35" spans="1:37" ht="16.5" customHeight="1" thickBot="1" x14ac:dyDescent="0.4">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35">
      <c r="A36" s="171" t="str">
        <f>'Tabell 1.1 DOK32025'!A9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35">
      <c r="A37" s="46" t="str">
        <f>A31</f>
        <v>Kriteriefordelt</v>
      </c>
      <c r="B37" s="47"/>
      <c r="C37" s="47"/>
      <c r="D37" s="48">
        <f>'Tabell 1.1 DOK32025'!$B$9*'Tabell 3.1 DOK32025'!D68/100</f>
        <v>876875.9298120531</v>
      </c>
      <c r="E37" s="48">
        <f>'Tabell 1.1 DOK32025'!$B$9*'Tabell 3.1 DOK32025'!E68/100</f>
        <v>756727.87556063069</v>
      </c>
      <c r="F37" s="48">
        <f>'Tabell 1.1 DOK32025'!$B$9*'Tabell 3.1 DOK32025'!F68/100</f>
        <v>678508.02854505985</v>
      </c>
      <c r="G37" s="48">
        <f>'Tabell 1.1 DOK32025'!$B$9*'Tabell 3.1 DOK32025'!G68/100</f>
        <v>518575.60124123399</v>
      </c>
      <c r="H37" s="48">
        <f>'Tabell 1.1 DOK32025'!$B$9*'Tabell 3.1 DOK32025'!H68/100</f>
        <v>1043281.2609004531</v>
      </c>
      <c r="I37" s="48">
        <f>'Tabell 1.1 DOK32025'!$B$9*'Tabell 3.1 DOK32025'!I68/100</f>
        <v>778409.29260458285</v>
      </c>
      <c r="J37" s="48">
        <f>'Tabell 1.1 DOK32025'!$B$9*'Tabell 3.1 DOK32025'!J68/100</f>
        <v>1020215.0217403098</v>
      </c>
      <c r="K37" s="48">
        <f>'Tabell 1.1 DOK32025'!$B$9*'Tabell 3.1 DOK32025'!K68/100</f>
        <v>938583.07959928189</v>
      </c>
      <c r="L37" s="48">
        <f>'Tabell 1.1 DOK32025'!$B$9*'Tabell 3.1 DOK32025'!L68/100</f>
        <v>674237.24266365031</v>
      </c>
      <c r="M37" s="48">
        <f>'Tabell 1.1 DOK32025'!$B$9*'Tabell 3.1 DOK32025'!M68/100</f>
        <v>746828.11326597945</v>
      </c>
      <c r="N37" s="48">
        <f>'Tabell 1.1 DOK32025'!$B$9*'Tabell 3.1 DOK32025'!N68/100</f>
        <v>859781.56211650604</v>
      </c>
      <c r="O37" s="48">
        <f>'Tabell 1.1 DOK32025'!$B$9*'Tabell 3.1 DOK32025'!O68/100</f>
        <v>1226376.2494727306</v>
      </c>
      <c r="P37" s="48">
        <f>'Tabell 1.1 DOK32025'!$B$9*'Tabell 3.1 DOK32025'!P68/100</f>
        <v>1247905.531638446</v>
      </c>
      <c r="Q37" s="48">
        <f>'Tabell 1.1 DOK32025'!$B$9*'Tabell 3.1 DOK32025'!Q68/100</f>
        <v>1134620.3378027561</v>
      </c>
      <c r="R37" s="48">
        <f>'Tabell 1.1 DOK32025'!$B$9*'Tabell 3.1 DOK32025'!R68/100</f>
        <v>849287.10221501382</v>
      </c>
      <c r="S37" s="48">
        <f>SUM(D37:R37)</f>
        <v>13350212.229178688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6" t="str">
        <f t="shared" ref="A38:A39" si="17">A32</f>
        <v>Særskilte tildelinger</v>
      </c>
      <c r="B38" s="47"/>
      <c r="C38" s="47"/>
      <c r="D38" s="48">
        <f>'Tabell 2.3 DOK32025'!D63</f>
        <v>18673.650921437074</v>
      </c>
      <c r="E38" s="48">
        <f>'Tabell 2.3 DOK32025'!E63</f>
        <v>9225.6566978414012</v>
      </c>
      <c r="F38" s="48">
        <f>'Tabell 2.3 DOK32025'!F63</f>
        <v>7996.4752693025948</v>
      </c>
      <c r="G38" s="48">
        <f>'Tabell 2.3 DOK32025'!G63</f>
        <v>19769.879936197296</v>
      </c>
      <c r="H38" s="48">
        <f>'Tabell 2.3 DOK32025'!H63</f>
        <v>8767.9433345190155</v>
      </c>
      <c r="I38" s="48">
        <f>'Tabell 2.3 DOK32025'!I63</f>
        <v>2201.1377051418922</v>
      </c>
      <c r="J38" s="48">
        <f>'Tabell 2.3 DOK32025'!J63</f>
        <v>9149.387720324763</v>
      </c>
      <c r="K38" s="48">
        <f>'Tabell 2.3 DOK32025'!K63</f>
        <v>4928.0946200508815</v>
      </c>
      <c r="L38" s="48">
        <f>'Tabell 2.3 DOK32025'!L63</f>
        <v>7582.0771899191441</v>
      </c>
      <c r="M38" s="48">
        <f>'Tabell 2.3 DOK32025'!M63</f>
        <v>8022.8258290511458</v>
      </c>
      <c r="N38" s="48">
        <f>'Tabell 2.3 DOK32025'!N63</f>
        <v>8143.0417889347673</v>
      </c>
      <c r="O38" s="48">
        <f>'Tabell 2.3 DOK32025'!O63</f>
        <v>23070.238582308557</v>
      </c>
      <c r="P38" s="48">
        <f>'Tabell 2.3 DOK32025'!P63</f>
        <v>15276.491675811685</v>
      </c>
      <c r="Q38" s="48">
        <f>'Tabell 2.3 DOK32025'!Q63</f>
        <v>3166.7787275963906</v>
      </c>
      <c r="R38" s="48">
        <f>'Tabell 2.3 DOK32025'!R63</f>
        <v>13013.320001563396</v>
      </c>
      <c r="S38" s="48">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x14ac:dyDescent="0.35">
      <c r="A39" s="46" t="str">
        <f t="shared" si="17"/>
        <v>Kompensasjon for forventet lønns- og prisutvikling</v>
      </c>
      <c r="B39" s="47"/>
      <c r="C39" s="47"/>
      <c r="D39" s="48">
        <f>'Tabell 2.2 DOK32025'!D107</f>
        <v>39854.058620383446</v>
      </c>
      <c r="E39" s="48">
        <f>'Tabell 2.2 DOK32025'!E107</f>
        <v>34393.323031156448</v>
      </c>
      <c r="F39" s="48">
        <f>'Tabell 2.2 DOK32025'!F107</f>
        <v>30838.226737312278</v>
      </c>
      <c r="G39" s="48">
        <f>'Tabell 2.2 DOK32025'!G107</f>
        <v>23569.289232740717</v>
      </c>
      <c r="H39" s="48">
        <f>'Tabell 2.2 DOK32025'!H107</f>
        <v>47417.189953413515</v>
      </c>
      <c r="I39" s="48">
        <f>'Tabell 2.2 DOK32025'!I107</f>
        <v>35378.744613007664</v>
      </c>
      <c r="J39" s="48">
        <f>'Tabell 2.2 DOK32025'!J107</f>
        <v>46368.828131191774</v>
      </c>
      <c r="K39" s="48">
        <f>'Tabell 2.2 DOK32025'!K107</f>
        <v>42658.65192863415</v>
      </c>
      <c r="L39" s="48">
        <f>'Tabell 2.2 DOK32025'!L107</f>
        <v>30644.119287117719</v>
      </c>
      <c r="M39" s="48">
        <f>'Tabell 2.2 DOK32025'!M107</f>
        <v>33943.378297351905</v>
      </c>
      <c r="N39" s="48">
        <f>'Tabell 2.2 DOK32025'!N107</f>
        <v>39077.118680473424</v>
      </c>
      <c r="O39" s="48">
        <f>'Tabell 2.2 DOK32025'!O107</f>
        <v>55738.867125259269</v>
      </c>
      <c r="P39" s="48">
        <f>'Tabell 2.2 DOK32025'!P107</f>
        <v>56717.374168634386</v>
      </c>
      <c r="Q39" s="48">
        <f>'Tabell 2.2 DOK32025'!Q107</f>
        <v>51568.555957924931</v>
      </c>
      <c r="R39" s="48">
        <f>'Tabell 2.2 DOK32025'!R107</f>
        <v>38600.144908148548</v>
      </c>
      <c r="S39" s="48">
        <f t="shared" si="18"/>
        <v>606767.87067275017</v>
      </c>
      <c r="V39" s="29"/>
      <c r="W39" s="29"/>
      <c r="X39" s="29"/>
      <c r="Y39" s="29"/>
      <c r="Z39" s="29"/>
      <c r="AA39" s="29"/>
      <c r="AB39" s="29"/>
      <c r="AC39" s="29"/>
      <c r="AD39" s="29"/>
      <c r="AE39" s="29"/>
      <c r="AF39" s="29"/>
      <c r="AG39" s="29"/>
      <c r="AH39" s="29"/>
      <c r="AI39" s="29"/>
      <c r="AJ39" s="29"/>
      <c r="AK39" s="29"/>
    </row>
    <row r="40" spans="1:37" ht="16.5" customHeight="1" thickBot="1" x14ac:dyDescent="0.4">
      <c r="A40" s="174" t="str">
        <f>A34</f>
        <v xml:space="preserve">Bydelsfordelt budsjett </v>
      </c>
      <c r="B40" s="175"/>
      <c r="C40" s="175"/>
      <c r="D40" s="176">
        <f>SUM(D37:D39)</f>
        <v>935403.63935387367</v>
      </c>
      <c r="E40" s="176">
        <f t="shared" ref="E40:S40" si="19">SUM(E37:E39)</f>
        <v>800346.8552896285</v>
      </c>
      <c r="F40" s="176">
        <f t="shared" si="19"/>
        <v>717342.73055167473</v>
      </c>
      <c r="G40" s="176">
        <f t="shared" si="19"/>
        <v>561914.77041017206</v>
      </c>
      <c r="H40" s="176">
        <f t="shared" si="19"/>
        <v>1099466.3941883857</v>
      </c>
      <c r="I40" s="176">
        <f t="shared" si="19"/>
        <v>815989.1749227324</v>
      </c>
      <c r="J40" s="176">
        <f t="shared" si="19"/>
        <v>1075733.2375918264</v>
      </c>
      <c r="K40" s="176">
        <f t="shared" si="19"/>
        <v>986169.8261479669</v>
      </c>
      <c r="L40" s="176">
        <f t="shared" si="19"/>
        <v>712463.43914068723</v>
      </c>
      <c r="M40" s="176">
        <f t="shared" si="19"/>
        <v>788794.31739238254</v>
      </c>
      <c r="N40" s="176">
        <f t="shared" si="19"/>
        <v>907001.72258591419</v>
      </c>
      <c r="O40" s="176">
        <f t="shared" si="19"/>
        <v>1305185.3551802984</v>
      </c>
      <c r="P40" s="176">
        <f t="shared" si="19"/>
        <v>1319899.397482892</v>
      </c>
      <c r="Q40" s="176">
        <f t="shared" si="19"/>
        <v>1189355.6724882775</v>
      </c>
      <c r="R40" s="176">
        <f t="shared" si="19"/>
        <v>900900.56712472579</v>
      </c>
      <c r="S40" s="176">
        <f t="shared" si="19"/>
        <v>14115967.099851437</v>
      </c>
      <c r="V40" s="29"/>
      <c r="W40" s="29"/>
      <c r="X40" s="29"/>
      <c r="Y40" s="29"/>
      <c r="Z40" s="29"/>
      <c r="AA40" s="29"/>
      <c r="AB40" s="29"/>
      <c r="AC40" s="29"/>
      <c r="AD40" s="29"/>
      <c r="AE40" s="29"/>
      <c r="AF40" s="29"/>
      <c r="AG40" s="29"/>
      <c r="AH40" s="29"/>
      <c r="AI40" s="29"/>
      <c r="AJ40" s="29"/>
      <c r="AK40" s="29"/>
    </row>
    <row r="41" spans="1:37" ht="16.5" customHeight="1" thickBot="1" x14ac:dyDescent="0.4">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35">
      <c r="A42" s="177" t="str">
        <f>'Tabell 1.1 DOK32025'!A10</f>
        <v>FO4A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35">
      <c r="A43" s="46" t="str">
        <f>A37</f>
        <v>Kriteriefordelt</v>
      </c>
      <c r="B43" s="47"/>
      <c r="C43" s="47"/>
      <c r="D43" s="48">
        <f>'Tabell 1.1 DOK32025'!$B$10*'Tabell 3.1 DOK32025'!D82/100</f>
        <v>147019.97263183148</v>
      </c>
      <c r="E43" s="48">
        <f>'Tabell 1.1 DOK32025'!$B$10*'Tabell 3.1 DOK32025'!E82/100</f>
        <v>122012.23270396216</v>
      </c>
      <c r="F43" s="48">
        <f>'Tabell 1.1 DOK32025'!$B$10*'Tabell 3.1 DOK32025'!F82/100</f>
        <v>76191.914689484271</v>
      </c>
      <c r="G43" s="48">
        <f>'Tabell 1.1 DOK32025'!$B$10*'Tabell 3.1 DOK32025'!G82/100</f>
        <v>60365.598128027072</v>
      </c>
      <c r="H43" s="48">
        <f>'Tabell 1.1 DOK32025'!$B$10*'Tabell 3.1 DOK32025'!H82/100</f>
        <v>76700.190313023137</v>
      </c>
      <c r="I43" s="48">
        <f>'Tabell 1.1 DOK32025'!$B$10*'Tabell 3.1 DOK32025'!I82/100</f>
        <v>28322.876897833721</v>
      </c>
      <c r="J43" s="48">
        <f>'Tabell 1.1 DOK32025'!$B$10*'Tabell 3.1 DOK32025'!J82/100</f>
        <v>34821.393509865025</v>
      </c>
      <c r="K43" s="48">
        <f>'Tabell 1.1 DOK32025'!$B$10*'Tabell 3.1 DOK32025'!K82/100</f>
        <v>46654.607401245383</v>
      </c>
      <c r="L43" s="48">
        <f>'Tabell 1.1 DOK32025'!$B$10*'Tabell 3.1 DOK32025'!L82/100</f>
        <v>80053.324578914879</v>
      </c>
      <c r="M43" s="48">
        <f>'Tabell 1.1 DOK32025'!$B$10*'Tabell 3.1 DOK32025'!M82/100</f>
        <v>70169.4321018341</v>
      </c>
      <c r="N43" s="48">
        <f>'Tabell 1.1 DOK32025'!$B$10*'Tabell 3.1 DOK32025'!N82/100</f>
        <v>106915.10704165253</v>
      </c>
      <c r="O43" s="48">
        <f>'Tabell 1.1 DOK32025'!$B$10*'Tabell 3.1 DOK32025'!O82/100</f>
        <v>127782.26335325716</v>
      </c>
      <c r="P43" s="48">
        <f>'Tabell 1.1 DOK32025'!$B$10*'Tabell 3.1 DOK32025'!P82/100</f>
        <v>60616.409015528436</v>
      </c>
      <c r="Q43" s="48">
        <f>'Tabell 1.1 DOK32025'!$B$10*'Tabell 3.1 DOK32025'!Q82/100</f>
        <v>44825.569420219239</v>
      </c>
      <c r="R43" s="48">
        <f>'Tabell 1.1 DOK32025'!$B$10*'Tabell 3.1 DOK32025'!R82/100</f>
        <v>111585.80623200641</v>
      </c>
      <c r="S43" s="48">
        <f>SUM(D43:R43)</f>
        <v>1194036.698018685</v>
      </c>
      <c r="V43" s="29"/>
      <c r="W43" s="29"/>
      <c r="X43" s="29"/>
      <c r="Y43" s="29"/>
      <c r="Z43" s="29"/>
      <c r="AA43" s="29"/>
      <c r="AB43" s="29"/>
      <c r="AC43" s="29"/>
      <c r="AD43" s="29"/>
      <c r="AE43" s="29"/>
      <c r="AF43" s="29"/>
      <c r="AG43" s="29"/>
      <c r="AH43" s="29"/>
      <c r="AI43" s="29"/>
      <c r="AJ43" s="29"/>
      <c r="AK43" s="29"/>
    </row>
    <row r="44" spans="1:37" ht="16.5" customHeight="1" x14ac:dyDescent="0.35">
      <c r="A44" s="46" t="str">
        <f t="shared" ref="A44:A45" si="20">A38</f>
        <v>Særskilte tildelinger</v>
      </c>
      <c r="B44" s="47"/>
      <c r="C44" s="47"/>
      <c r="D44" s="55">
        <f>'Tabell 2.3 DOK32025'!D78</f>
        <v>94201.244798912594</v>
      </c>
      <c r="E44" s="55">
        <f>'Tabell 2.3 DOK32025'!E78</f>
        <v>99022.538021102489</v>
      </c>
      <c r="F44" s="55">
        <f>'Tabell 2.3 DOK32025'!F78</f>
        <v>71665.156919692512</v>
      </c>
      <c r="G44" s="55">
        <f>'Tabell 2.3 DOK32025'!G78</f>
        <v>54768.004299364831</v>
      </c>
      <c r="H44" s="55">
        <f>'Tabell 2.3 DOK32025'!H78</f>
        <v>61706.340946439937</v>
      </c>
      <c r="I44" s="55">
        <f>'Tabell 2.3 DOK32025'!I78</f>
        <v>50564.280271415388</v>
      </c>
      <c r="J44" s="55">
        <f>'Tabell 2.3 DOK32025'!J78</f>
        <v>53277.074069793372</v>
      </c>
      <c r="K44" s="55">
        <f>'Tabell 2.3 DOK32025'!K78</f>
        <v>64592.312507994713</v>
      </c>
      <c r="L44" s="55">
        <f>'Tabell 2.3 DOK32025'!L78</f>
        <v>57956.864895551713</v>
      </c>
      <c r="M44" s="55">
        <f>'Tabell 2.3 DOK32025'!M78</f>
        <v>39989.479329901165</v>
      </c>
      <c r="N44" s="55">
        <f>'Tabell 2.3 DOK32025'!N78</f>
        <v>56324.96750734438</v>
      </c>
      <c r="O44" s="55">
        <f>'Tabell 2.3 DOK32025'!O78</f>
        <v>63031.025971225667</v>
      </c>
      <c r="P44" s="55">
        <f>'Tabell 2.3 DOK32025'!P78</f>
        <v>83498.336414123565</v>
      </c>
      <c r="Q44" s="55">
        <f>'Tabell 2.3 DOK32025'!Q78</f>
        <v>62896.241606126947</v>
      </c>
      <c r="R44" s="55">
        <f>'Tabell 2.3 DOK32025'!R78</f>
        <v>54251.762441010746</v>
      </c>
      <c r="S44" s="48">
        <f t="shared" ref="S44:S45" si="21">SUM(D44:R44)</f>
        <v>967745.63</v>
      </c>
      <c r="V44" s="29"/>
      <c r="W44" s="29"/>
      <c r="X44" s="29"/>
      <c r="Y44" s="29"/>
      <c r="Z44" s="29"/>
      <c r="AA44" s="29"/>
      <c r="AB44" s="29"/>
      <c r="AC44" s="29"/>
      <c r="AD44" s="29"/>
      <c r="AE44" s="29"/>
      <c r="AF44" s="29"/>
      <c r="AG44" s="29"/>
      <c r="AH44" s="29"/>
      <c r="AI44" s="29"/>
      <c r="AJ44" s="29"/>
      <c r="AK44" s="29"/>
    </row>
    <row r="45" spans="1:37" ht="16.5" customHeight="1" x14ac:dyDescent="0.35">
      <c r="A45" s="46" t="str">
        <f t="shared" si="20"/>
        <v>Kompensasjon for forventet lønns- og prisutvikling</v>
      </c>
      <c r="B45" s="47"/>
      <c r="C45" s="47"/>
      <c r="D45" s="48">
        <f>'Tabell 2.2 DOK32025'!D125</f>
        <v>11230.392939598754</v>
      </c>
      <c r="E45" s="48">
        <f>'Tabell 2.2 DOK32025'!E125</f>
        <v>9320.1304025177269</v>
      </c>
      <c r="F45" s="48">
        <f>'Tabell 2.2 DOK32025'!F125</f>
        <v>5820.0605364419289</v>
      </c>
      <c r="G45" s="48">
        <f>'Tabell 2.2 DOK32025'!G125</f>
        <v>4611.1380302683565</v>
      </c>
      <c r="H45" s="48">
        <f>'Tabell 2.2 DOK32025'!H125</f>
        <v>5858.8861114422407</v>
      </c>
      <c r="I45" s="48">
        <f>'Tabell 2.2 DOK32025'!I125</f>
        <v>2163.4954152731843</v>
      </c>
      <c r="J45" s="48">
        <f>'Tabell 2.2 DOK32025'!J125</f>
        <v>2659.8966441074526</v>
      </c>
      <c r="K45" s="48">
        <f>'Tabell 2.2 DOK32025'!K125</f>
        <v>3563.7986062667583</v>
      </c>
      <c r="L45" s="48">
        <f>'Tabell 2.2 DOK32025'!L125</f>
        <v>6115.021483467498</v>
      </c>
      <c r="M45" s="48">
        <f>'Tabell 2.2 DOK32025'!M125</f>
        <v>5360.0220483340936</v>
      </c>
      <c r="N45" s="48">
        <f>'Tabell 2.2 DOK32025'!N125</f>
        <v>8166.9084938807482</v>
      </c>
      <c r="O45" s="48">
        <f>'Tabell 2.2 DOK32025'!O125</f>
        <v>9760.8848816889549</v>
      </c>
      <c r="P45" s="48">
        <f>'Tabell 2.2 DOK32025'!P125</f>
        <v>4630.2966844957209</v>
      </c>
      <c r="Q45" s="48">
        <f>'Tabell 2.2 DOK32025'!Q125</f>
        <v>3424.0841520965587</v>
      </c>
      <c r="R45" s="48">
        <f>'Tabell 2.2 DOK32025'!R125</f>
        <v>8523.6885032315513</v>
      </c>
      <c r="S45" s="48">
        <f t="shared" si="21"/>
        <v>91208.704933111527</v>
      </c>
      <c r="V45" s="29"/>
      <c r="W45" s="29"/>
      <c r="X45" s="29"/>
      <c r="Y45" s="29"/>
      <c r="Z45" s="29"/>
      <c r="AA45" s="29"/>
      <c r="AB45" s="29"/>
      <c r="AC45" s="29"/>
      <c r="AD45" s="29"/>
      <c r="AE45" s="29"/>
      <c r="AF45" s="29"/>
      <c r="AG45" s="29"/>
      <c r="AH45" s="29"/>
      <c r="AI45" s="29"/>
      <c r="AJ45" s="29"/>
      <c r="AK45" s="29"/>
    </row>
    <row r="46" spans="1:37" ht="16.5" customHeight="1" thickBot="1" x14ac:dyDescent="0.4">
      <c r="A46" s="179" t="str">
        <f>A40</f>
        <v xml:space="preserve">Bydelsfordelt budsjett </v>
      </c>
      <c r="B46" s="180"/>
      <c r="C46" s="180"/>
      <c r="D46" s="181">
        <f>SUM(D43:D45)</f>
        <v>252451.61037034285</v>
      </c>
      <c r="E46" s="181">
        <f t="shared" ref="E46:S46" si="22">SUM(E43:E45)</f>
        <v>230354.90112758239</v>
      </c>
      <c r="F46" s="181">
        <f t="shared" si="22"/>
        <v>153677.1321456187</v>
      </c>
      <c r="G46" s="181">
        <f t="shared" si="22"/>
        <v>119744.74045766026</v>
      </c>
      <c r="H46" s="181">
        <f t="shared" si="22"/>
        <v>144265.41737090531</v>
      </c>
      <c r="I46" s="181">
        <f t="shared" si="22"/>
        <v>81050.652584522293</v>
      </c>
      <c r="J46" s="181">
        <f t="shared" si="22"/>
        <v>90758.364223765864</v>
      </c>
      <c r="K46" s="181">
        <f t="shared" si="22"/>
        <v>114810.71851550686</v>
      </c>
      <c r="L46" s="181">
        <f t="shared" si="22"/>
        <v>144125.21095793409</v>
      </c>
      <c r="M46" s="181">
        <f t="shared" si="22"/>
        <v>115518.93348006936</v>
      </c>
      <c r="N46" s="181">
        <f t="shared" si="22"/>
        <v>171406.98304287766</v>
      </c>
      <c r="O46" s="181">
        <f t="shared" si="22"/>
        <v>200574.1742061718</v>
      </c>
      <c r="P46" s="181">
        <f t="shared" si="22"/>
        <v>148745.04211414771</v>
      </c>
      <c r="Q46" s="181">
        <f t="shared" si="22"/>
        <v>111145.89517844275</v>
      </c>
      <c r="R46" s="181">
        <f t="shared" si="22"/>
        <v>174361.25717624871</v>
      </c>
      <c r="S46" s="181">
        <f t="shared" si="22"/>
        <v>2252991.0329517964</v>
      </c>
      <c r="V46" s="29"/>
      <c r="W46" s="29"/>
      <c r="X46" s="29"/>
      <c r="Y46" s="29"/>
      <c r="Z46" s="29"/>
      <c r="AA46" s="29"/>
      <c r="AB46" s="29"/>
      <c r="AC46" s="29"/>
      <c r="AD46" s="29"/>
      <c r="AE46" s="29"/>
      <c r="AF46" s="29"/>
      <c r="AG46" s="29"/>
      <c r="AH46" s="29"/>
      <c r="AI46" s="29"/>
      <c r="AJ46" s="29"/>
      <c r="AK46" s="29"/>
    </row>
    <row r="47" spans="1:37" ht="16.5" customHeight="1" thickBot="1" x14ac:dyDescent="0.4">
      <c r="A47" s="52"/>
      <c r="B47" s="52"/>
      <c r="C47" s="52"/>
      <c r="D47" s="52"/>
      <c r="E47" s="52"/>
      <c r="F47" s="52"/>
      <c r="G47" s="52"/>
      <c r="H47" s="52"/>
      <c r="I47" s="52"/>
      <c r="J47" s="52"/>
      <c r="K47" s="52"/>
      <c r="L47" s="52"/>
      <c r="M47" s="52"/>
      <c r="N47" s="52"/>
      <c r="O47" s="52"/>
      <c r="P47" s="52"/>
      <c r="Q47" s="52"/>
      <c r="R47" s="52"/>
      <c r="S47" s="52"/>
      <c r="V47" s="29"/>
      <c r="W47" s="29"/>
      <c r="X47" s="29"/>
      <c r="Y47" s="29"/>
      <c r="Z47" s="29"/>
      <c r="AA47" s="29"/>
      <c r="AB47" s="29"/>
      <c r="AC47" s="29"/>
      <c r="AD47" s="29"/>
      <c r="AE47" s="29"/>
      <c r="AF47" s="29"/>
      <c r="AG47" s="29"/>
      <c r="AH47" s="29"/>
      <c r="AI47" s="29"/>
      <c r="AJ47" s="29"/>
      <c r="AK47" s="29"/>
    </row>
    <row r="48" spans="1:37" ht="16.5" customHeight="1" x14ac:dyDescent="0.35">
      <c r="A48" s="177" t="str">
        <f>'Tabell 1.1 DOK32025'!A11</f>
        <v>FO4B Kvalifiseringsprogram (KVP)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35">
      <c r="A49" s="46" t="str">
        <f>A43</f>
        <v>Kriteriefordelt</v>
      </c>
      <c r="B49" s="47"/>
      <c r="C49" s="47"/>
      <c r="D49" s="48">
        <f>'Tabell 1.1 DOK32025'!$B$11*'Tabell 3.1 DOK32025'!D94/100</f>
        <v>68414.788484636796</v>
      </c>
      <c r="E49" s="48">
        <f>'Tabell 1.1 DOK32025'!$B$11*'Tabell 3.1 DOK32025'!E94/100</f>
        <v>58397.852021809987</v>
      </c>
      <c r="F49" s="48">
        <f>'Tabell 1.1 DOK32025'!$B$11*'Tabell 3.1 DOK32025'!F94/100</f>
        <v>38272.282961753204</v>
      </c>
      <c r="G49" s="48">
        <f>'Tabell 1.1 DOK32025'!$B$11*'Tabell 3.1 DOK32025'!G94/100</f>
        <v>30819.700799622173</v>
      </c>
      <c r="H49" s="48">
        <f>'Tabell 1.1 DOK32025'!$B$11*'Tabell 3.1 DOK32025'!H94/100</f>
        <v>33908.546928557458</v>
      </c>
      <c r="I49" s="48">
        <f>'Tabell 1.1 DOK32025'!$B$11*'Tabell 3.1 DOK32025'!I94/100</f>
        <v>9823.0502018398274</v>
      </c>
      <c r="J49" s="48">
        <f>'Tabell 1.1 DOK32025'!$B$11*'Tabell 3.1 DOK32025'!J94/100</f>
        <v>12453.216720675924</v>
      </c>
      <c r="K49" s="48">
        <f>'Tabell 1.1 DOK32025'!$B$11*'Tabell 3.1 DOK32025'!K94/100</f>
        <v>17182.085142610686</v>
      </c>
      <c r="L49" s="48">
        <f>'Tabell 1.1 DOK32025'!$B$11*'Tabell 3.1 DOK32025'!L94/100</f>
        <v>33300.93241950286</v>
      </c>
      <c r="M49" s="48">
        <f>'Tabell 1.1 DOK32025'!$B$11*'Tabell 3.1 DOK32025'!M94/100</f>
        <v>26834.753437683157</v>
      </c>
      <c r="N49" s="48">
        <f>'Tabell 1.1 DOK32025'!$B$11*'Tabell 3.1 DOK32025'!N94/100</f>
        <v>41804.535585378915</v>
      </c>
      <c r="O49" s="48">
        <f>'Tabell 1.1 DOK32025'!$B$11*'Tabell 3.1 DOK32025'!O94/100</f>
        <v>49763.795985347795</v>
      </c>
      <c r="P49" s="48">
        <f>'Tabell 1.1 DOK32025'!$B$11*'Tabell 3.1 DOK32025'!P94/100</f>
        <v>21589.449184474885</v>
      </c>
      <c r="Q49" s="48">
        <f>'Tabell 1.1 DOK32025'!$B$11*'Tabell 3.1 DOK32025'!Q94/100</f>
        <v>15633.082724675281</v>
      </c>
      <c r="R49" s="48">
        <f>'Tabell 1.1 DOK32025'!$B$11*'Tabell 3.1 DOK32025'!R94/100</f>
        <v>45293.288064458073</v>
      </c>
      <c r="S49" s="48">
        <f>SUM(D49:R49)</f>
        <v>503491.36066302704</v>
      </c>
      <c r="V49" s="29"/>
      <c r="W49" s="29"/>
      <c r="X49" s="29"/>
      <c r="Y49" s="29"/>
      <c r="Z49" s="29"/>
      <c r="AA49" s="29"/>
      <c r="AB49" s="29"/>
      <c r="AC49" s="29"/>
      <c r="AD49" s="29"/>
      <c r="AE49" s="29"/>
      <c r="AF49" s="29"/>
      <c r="AG49" s="29"/>
      <c r="AH49" s="29"/>
      <c r="AI49" s="29"/>
      <c r="AJ49" s="29"/>
      <c r="AK49" s="29"/>
    </row>
    <row r="50" spans="1:37" ht="16.5" customHeight="1" x14ac:dyDescent="0.35">
      <c r="A50" s="46" t="str">
        <f t="shared" ref="A50:A51" si="23">A44</f>
        <v>Særskilte tildelinger</v>
      </c>
      <c r="B50" s="47"/>
      <c r="C50" s="47"/>
      <c r="D50" s="48">
        <f>'Tabell 2.3 DOK32025'!D82</f>
        <v>0</v>
      </c>
      <c r="E50" s="48">
        <f>'Tabell 2.3 DOK32025'!E82</f>
        <v>0</v>
      </c>
      <c r="F50" s="48">
        <f>'Tabell 2.3 DOK32025'!F82</f>
        <v>0</v>
      </c>
      <c r="G50" s="48">
        <f>'Tabell 2.3 DOK32025'!G82</f>
        <v>0</v>
      </c>
      <c r="H50" s="48">
        <f>'Tabell 2.3 DOK32025'!H82</f>
        <v>0</v>
      </c>
      <c r="I50" s="48">
        <f>'Tabell 2.3 DOK32025'!I82</f>
        <v>0</v>
      </c>
      <c r="J50" s="48">
        <f>'Tabell 2.3 DOK32025'!J82</f>
        <v>0</v>
      </c>
      <c r="K50" s="48">
        <f>'Tabell 2.3 DOK32025'!K82</f>
        <v>0</v>
      </c>
      <c r="L50" s="48">
        <f>'Tabell 2.3 DOK32025'!L82</f>
        <v>0</v>
      </c>
      <c r="M50" s="48">
        <f>'Tabell 2.3 DOK32025'!M82</f>
        <v>0</v>
      </c>
      <c r="N50" s="48">
        <f>'Tabell 2.3 DOK32025'!N82</f>
        <v>0</v>
      </c>
      <c r="O50" s="48">
        <f>'Tabell 2.3 DOK32025'!O82</f>
        <v>0</v>
      </c>
      <c r="P50" s="48">
        <f>'Tabell 2.3 DOK32025'!P82</f>
        <v>0</v>
      </c>
      <c r="Q50" s="48">
        <f>'Tabell 2.3 DOK32025'!Q82</f>
        <v>0</v>
      </c>
      <c r="R50" s="48">
        <f>'Tabell 2.3 DOK32025'!R82</f>
        <v>0</v>
      </c>
      <c r="S50" s="48">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35">
      <c r="A51" s="46" t="str">
        <f t="shared" si="23"/>
        <v>Kompensasjon for forventet lønns- og prisutvikling</v>
      </c>
      <c r="B51" s="47"/>
      <c r="C51" s="47"/>
      <c r="D51" s="48">
        <f>'Tabell 2.2 DOK32025'!D143</f>
        <v>3154.8983309334808</v>
      </c>
      <c r="E51" s="48">
        <f>'Tabell 2.2 DOK32025'!E143</f>
        <v>2692.9745739852929</v>
      </c>
      <c r="F51" s="48">
        <f>'Tabell 2.2 DOK32025'!F143</f>
        <v>1764.8985593833058</v>
      </c>
      <c r="G51" s="48">
        <f>'Tabell 2.2 DOK32025'!G143</f>
        <v>1421.2281403812551</v>
      </c>
      <c r="H51" s="48">
        <f>'Tabell 2.2 DOK32025'!H143</f>
        <v>1563.6680384286865</v>
      </c>
      <c r="I51" s="48">
        <f>'Tabell 2.2 DOK32025'!I143</f>
        <v>452.98283270172692</v>
      </c>
      <c r="J51" s="48">
        <f>'Tabell 2.2 DOK32025'!J143</f>
        <v>574.27105333572774</v>
      </c>
      <c r="K51" s="48">
        <f>'Tabell 2.2 DOK32025'!K143</f>
        <v>792.33938946624505</v>
      </c>
      <c r="L51" s="48">
        <f>'Tabell 2.2 DOK32025'!L143</f>
        <v>1535.6483362133129</v>
      </c>
      <c r="M51" s="48">
        <f>'Tabell 2.2 DOK32025'!M143</f>
        <v>1237.465184162186</v>
      </c>
      <c r="N51" s="48">
        <f>'Tabell 2.2 DOK32025'!N143</f>
        <v>1927.7858262088789</v>
      </c>
      <c r="O51" s="48">
        <f>'Tabell 2.2 DOK32025'!O143</f>
        <v>2294.8213445159422</v>
      </c>
      <c r="P51" s="48">
        <f>'Tabell 2.2 DOK32025'!P143</f>
        <v>995.58178438523328</v>
      </c>
      <c r="Q51" s="48">
        <f>'Tabell 2.2 DOK32025'!Q143</f>
        <v>720.90826688002608</v>
      </c>
      <c r="R51" s="48">
        <f>'Tabell 2.2 DOK32025'!R143</f>
        <v>2088.6671154312894</v>
      </c>
      <c r="S51" s="48">
        <f t="shared" si="24"/>
        <v>23218.13877641259</v>
      </c>
      <c r="V51" s="29"/>
      <c r="W51" s="29"/>
      <c r="X51" s="29"/>
      <c r="Y51" s="29"/>
      <c r="Z51" s="29"/>
      <c r="AA51" s="29"/>
      <c r="AB51" s="29"/>
      <c r="AC51" s="29"/>
      <c r="AD51" s="29"/>
      <c r="AE51" s="29"/>
      <c r="AF51" s="29"/>
      <c r="AG51" s="29"/>
      <c r="AH51" s="29"/>
      <c r="AI51" s="29"/>
      <c r="AJ51" s="29"/>
      <c r="AK51" s="29"/>
    </row>
    <row r="52" spans="1:37" ht="16.5" customHeight="1" thickBot="1" x14ac:dyDescent="0.4">
      <c r="A52" s="179" t="str">
        <f>A46</f>
        <v xml:space="preserve">Bydelsfordelt budsjett </v>
      </c>
      <c r="B52" s="180"/>
      <c r="C52" s="180"/>
      <c r="D52" s="181">
        <f>SUM(D49:D51)</f>
        <v>71569.686815570283</v>
      </c>
      <c r="E52" s="181">
        <f t="shared" ref="E52:S52" si="25">SUM(E49:E51)</f>
        <v>61090.826595795283</v>
      </c>
      <c r="F52" s="181">
        <f t="shared" si="25"/>
        <v>40037.18152113651</v>
      </c>
      <c r="G52" s="181">
        <f t="shared" si="25"/>
        <v>32240.928940003429</v>
      </c>
      <c r="H52" s="181">
        <f t="shared" si="25"/>
        <v>35472.214966986146</v>
      </c>
      <c r="I52" s="181">
        <f t="shared" si="25"/>
        <v>10276.033034541555</v>
      </c>
      <c r="J52" s="181">
        <f t="shared" si="25"/>
        <v>13027.487774011652</v>
      </c>
      <c r="K52" s="181">
        <f t="shared" si="25"/>
        <v>17974.42453207693</v>
      </c>
      <c r="L52" s="181">
        <f t="shared" si="25"/>
        <v>34836.580755716175</v>
      </c>
      <c r="M52" s="181">
        <f t="shared" si="25"/>
        <v>28072.218621845343</v>
      </c>
      <c r="N52" s="181">
        <f t="shared" si="25"/>
        <v>43732.321411587793</v>
      </c>
      <c r="O52" s="181">
        <f t="shared" si="25"/>
        <v>52058.617329863737</v>
      </c>
      <c r="P52" s="181">
        <f t="shared" si="25"/>
        <v>22585.030968860119</v>
      </c>
      <c r="Q52" s="181">
        <f t="shared" si="25"/>
        <v>16353.990991555307</v>
      </c>
      <c r="R52" s="181">
        <f t="shared" si="25"/>
        <v>47381.955179889359</v>
      </c>
      <c r="S52" s="181">
        <f t="shared" si="25"/>
        <v>526709.49943943962</v>
      </c>
      <c r="V52" s="29"/>
      <c r="W52" s="29"/>
      <c r="X52" s="29"/>
      <c r="Y52" s="29"/>
      <c r="Z52" s="29"/>
      <c r="AA52" s="29"/>
      <c r="AB52" s="29"/>
      <c r="AC52" s="29"/>
      <c r="AD52" s="29"/>
      <c r="AE52" s="29"/>
      <c r="AF52" s="29"/>
      <c r="AG52" s="29"/>
      <c r="AH52" s="29"/>
      <c r="AI52" s="29"/>
      <c r="AJ52" s="29"/>
      <c r="AK52" s="29"/>
    </row>
    <row r="53" spans="1:37" ht="16.5" customHeight="1" thickBot="1" x14ac:dyDescent="0.4">
      <c r="A53" s="52"/>
      <c r="B53" s="52"/>
      <c r="C53" s="52"/>
      <c r="D53" s="53"/>
      <c r="E53" s="53"/>
      <c r="F53" s="53"/>
      <c r="G53" s="53"/>
      <c r="H53" s="53"/>
      <c r="I53" s="53"/>
      <c r="J53" s="53"/>
      <c r="K53" s="53"/>
      <c r="L53" s="53"/>
      <c r="M53" s="53"/>
      <c r="N53" s="53"/>
      <c r="O53" s="53"/>
      <c r="P53" s="53"/>
      <c r="Q53" s="53"/>
      <c r="R53" s="53"/>
      <c r="S53" s="53"/>
      <c r="V53" s="29"/>
      <c r="W53" s="29"/>
      <c r="X53" s="29"/>
      <c r="Y53" s="29"/>
      <c r="Z53" s="29"/>
      <c r="AA53" s="29"/>
      <c r="AB53" s="29"/>
      <c r="AC53" s="29"/>
      <c r="AD53" s="29"/>
      <c r="AE53" s="29"/>
      <c r="AF53" s="29"/>
      <c r="AG53" s="29"/>
      <c r="AH53" s="29"/>
      <c r="AI53" s="29"/>
      <c r="AJ53" s="29"/>
      <c r="AK53" s="29"/>
    </row>
    <row r="54" spans="1:37" ht="16.5" customHeight="1" x14ac:dyDescent="0.35">
      <c r="A54" s="177" t="str">
        <f>'Tabell 1.1 DOK32025'!A12</f>
        <v>FO4C Økonomisk sosialhjelp</v>
      </c>
      <c r="B54" s="177"/>
      <c r="C54" s="177"/>
      <c r="D54" s="178"/>
      <c r="E54" s="178"/>
      <c r="F54" s="178"/>
      <c r="G54" s="178"/>
      <c r="H54" s="178"/>
      <c r="I54" s="178"/>
      <c r="J54" s="178"/>
      <c r="K54" s="178"/>
      <c r="L54" s="178"/>
      <c r="M54" s="178"/>
      <c r="N54" s="178"/>
      <c r="O54" s="178"/>
      <c r="P54" s="178"/>
      <c r="Q54" s="178"/>
      <c r="R54" s="178"/>
      <c r="S54" s="178"/>
      <c r="V54" s="29"/>
      <c r="W54" s="29"/>
      <c r="X54" s="29"/>
      <c r="Y54" s="29"/>
      <c r="Z54" s="29"/>
      <c r="AA54" s="29"/>
      <c r="AB54" s="29"/>
      <c r="AC54" s="29"/>
      <c r="AD54" s="29"/>
      <c r="AE54" s="29"/>
      <c r="AF54" s="29"/>
      <c r="AG54" s="29"/>
      <c r="AH54" s="29"/>
      <c r="AI54" s="29"/>
      <c r="AJ54" s="29"/>
      <c r="AK54" s="29"/>
    </row>
    <row r="55" spans="1:37" ht="16.5" customHeight="1" x14ac:dyDescent="0.35">
      <c r="A55" s="46" t="str">
        <f>A49</f>
        <v>Kriteriefordelt</v>
      </c>
      <c r="B55" s="47"/>
      <c r="C55" s="47"/>
      <c r="D55" s="48">
        <f>'Tabell 1.1 DOK32025'!$B$12*'Tabell 3.1 DOK32025'!D98/100</f>
        <v>250959.9807677785</v>
      </c>
      <c r="E55" s="48">
        <f>'Tabell 1.1 DOK32025'!$B$12*'Tabell 3.1 DOK32025'!E98/100</f>
        <v>220431.26316443234</v>
      </c>
      <c r="F55" s="48">
        <f>'Tabell 1.1 DOK32025'!$B$12*'Tabell 3.1 DOK32025'!F98/100</f>
        <v>142015.5339605083</v>
      </c>
      <c r="G55" s="48">
        <f>'Tabell 1.1 DOK32025'!$B$12*'Tabell 3.1 DOK32025'!G98/100</f>
        <v>116778.75531342432</v>
      </c>
      <c r="H55" s="48">
        <f>'Tabell 1.1 DOK32025'!$B$12*'Tabell 3.1 DOK32025'!H98/100</f>
        <v>120556.79190673365</v>
      </c>
      <c r="I55" s="48">
        <f>'Tabell 1.1 DOK32025'!$B$12*'Tabell 3.1 DOK32025'!I98/100</f>
        <v>39169.57771044039</v>
      </c>
      <c r="J55" s="48">
        <f>'Tabell 1.1 DOK32025'!$B$12*'Tabell 3.1 DOK32025'!J98/100</f>
        <v>49152.413484280638</v>
      </c>
      <c r="K55" s="48">
        <f>'Tabell 1.1 DOK32025'!$B$12*'Tabell 3.1 DOK32025'!K98/100</f>
        <v>68103.267815742031</v>
      </c>
      <c r="L55" s="48">
        <f>'Tabell 1.1 DOK32025'!$B$12*'Tabell 3.1 DOK32025'!L98/100</f>
        <v>124875.64241006214</v>
      </c>
      <c r="M55" s="48">
        <f>'Tabell 1.1 DOK32025'!$B$12*'Tabell 3.1 DOK32025'!M98/100</f>
        <v>101329.68090977965</v>
      </c>
      <c r="N55" s="48">
        <f>'Tabell 1.1 DOK32025'!$B$12*'Tabell 3.1 DOK32025'!N98/100</f>
        <v>149842.20863515348</v>
      </c>
      <c r="O55" s="48">
        <f>'Tabell 1.1 DOK32025'!$B$12*'Tabell 3.1 DOK32025'!O98/100</f>
        <v>182998.94874537367</v>
      </c>
      <c r="P55" s="48">
        <f>'Tabell 1.1 DOK32025'!$B$12*'Tabell 3.1 DOK32025'!P98/100</f>
        <v>85167.984949101316</v>
      </c>
      <c r="Q55" s="48">
        <f>'Tabell 1.1 DOK32025'!$B$12*'Tabell 3.1 DOK32025'!Q98/100</f>
        <v>58981.250454104775</v>
      </c>
      <c r="R55" s="48">
        <f>'Tabell 1.1 DOK32025'!$B$12*'Tabell 3.1 DOK32025'!R98/100</f>
        <v>173748.69966341485</v>
      </c>
      <c r="S55" s="48">
        <f>SUM(D55:R55)</f>
        <v>1884111.9998903298</v>
      </c>
      <c r="V55" s="29"/>
      <c r="W55" s="29"/>
      <c r="X55" s="29"/>
      <c r="Y55" s="29"/>
      <c r="Z55" s="29"/>
      <c r="AA55" s="29"/>
      <c r="AB55" s="29"/>
      <c r="AC55" s="29"/>
      <c r="AD55" s="29"/>
      <c r="AE55" s="29"/>
      <c r="AF55" s="29"/>
      <c r="AG55" s="29"/>
      <c r="AH55" s="29"/>
      <c r="AI55" s="29"/>
      <c r="AJ55" s="29"/>
      <c r="AK55" s="29"/>
    </row>
    <row r="56" spans="1:37" ht="16.5" customHeight="1" x14ac:dyDescent="0.35">
      <c r="A56" s="46" t="str">
        <f t="shared" ref="A56:A57" si="26">A50</f>
        <v>Særskilte tildelinger</v>
      </c>
      <c r="B56" s="47"/>
      <c r="C56" s="47"/>
      <c r="D56" s="48">
        <f>'Tabell 2.3 DOK32025'!D86</f>
        <v>0</v>
      </c>
      <c r="E56" s="48">
        <f>'Tabell 2.3 DOK32025'!E86</f>
        <v>3000</v>
      </c>
      <c r="F56" s="48">
        <f>'Tabell 2.3 DOK32025'!F86</f>
        <v>0</v>
      </c>
      <c r="G56" s="48">
        <f>'Tabell 2.3 DOK32025'!G86</f>
        <v>0</v>
      </c>
      <c r="H56" s="48">
        <f>'Tabell 2.3 DOK32025'!H86</f>
        <v>0</v>
      </c>
      <c r="I56" s="48">
        <f>'Tabell 2.3 DOK32025'!I86</f>
        <v>0</v>
      </c>
      <c r="J56" s="48">
        <f>'Tabell 2.3 DOK32025'!J86</f>
        <v>0</v>
      </c>
      <c r="K56" s="48">
        <f>'Tabell 2.3 DOK32025'!K86</f>
        <v>0</v>
      </c>
      <c r="L56" s="48">
        <f>'Tabell 2.3 DOK32025'!L86</f>
        <v>0</v>
      </c>
      <c r="M56" s="48">
        <f>'Tabell 2.3 DOK32025'!M86</f>
        <v>0</v>
      </c>
      <c r="N56" s="48">
        <f>'Tabell 2.3 DOK32025'!N86</f>
        <v>0</v>
      </c>
      <c r="O56" s="48">
        <f>'Tabell 2.3 DOK32025'!O86</f>
        <v>0</v>
      </c>
      <c r="P56" s="48">
        <f>'Tabell 2.3 DOK32025'!P86</f>
        <v>0</v>
      </c>
      <c r="Q56" s="48">
        <f>'Tabell 2.3 DOK32025'!Q86</f>
        <v>0</v>
      </c>
      <c r="R56" s="48">
        <f>'Tabell 2.3 DOK32025'!R86</f>
        <v>0</v>
      </c>
      <c r="S56" s="48">
        <f>SUM(D56:R56)</f>
        <v>3000</v>
      </c>
      <c r="V56" s="29"/>
      <c r="W56" s="29"/>
      <c r="X56" s="29"/>
      <c r="Y56" s="29"/>
      <c r="Z56" s="29"/>
      <c r="AA56" s="29"/>
      <c r="AB56" s="29"/>
      <c r="AC56" s="29"/>
      <c r="AD56" s="29"/>
      <c r="AE56" s="29"/>
      <c r="AF56" s="29"/>
      <c r="AG56" s="29"/>
      <c r="AH56" s="29"/>
      <c r="AI56" s="29"/>
      <c r="AJ56" s="29"/>
      <c r="AK56" s="29"/>
    </row>
    <row r="57" spans="1:37" ht="16.5" customHeight="1" x14ac:dyDescent="0.35">
      <c r="A57" s="46" t="str">
        <f t="shared" si="26"/>
        <v>Kompensasjon for forventet lønns- og prisutvikling</v>
      </c>
      <c r="B57" s="47"/>
      <c r="C57" s="47"/>
      <c r="D57" s="48">
        <f>'Tabell 2.2 DOK32025'!D161</f>
        <v>9182.9376359257185</v>
      </c>
      <c r="E57" s="48">
        <f>'Tabell 2.2 DOK32025'!E161</f>
        <v>8065.8539120640789</v>
      </c>
      <c r="F57" s="48">
        <f>'Tabell 2.2 DOK32025'!F161</f>
        <v>5196.5249108732742</v>
      </c>
      <c r="G57" s="48">
        <f>'Tabell 2.2 DOK32025'!G161</f>
        <v>4273.079811224985</v>
      </c>
      <c r="H57" s="48">
        <f>'Tabell 2.2 DOK32025'!H161</f>
        <v>4411.3228662191104</v>
      </c>
      <c r="I57" s="48">
        <f>'Tabell 2.2 DOK32025'!I161</f>
        <v>1433.263535644573</v>
      </c>
      <c r="J57" s="48">
        <f>'Tabell 2.2 DOK32025'!J161</f>
        <v>1798.5479051301209</v>
      </c>
      <c r="K57" s="48">
        <f>'Tabell 2.2 DOK32025'!K161</f>
        <v>2491.9832207566128</v>
      </c>
      <c r="L57" s="48">
        <f>'Tabell 2.2 DOK32025'!L161</f>
        <v>4569.3549744047195</v>
      </c>
      <c r="M57" s="48">
        <f>'Tabell 2.2 DOK32025'!M161</f>
        <v>3707.778975819198</v>
      </c>
      <c r="N57" s="48">
        <f>'Tabell 2.2 DOK32025'!N161</f>
        <v>5482.9126656621593</v>
      </c>
      <c r="O57" s="48">
        <f>'Tabell 2.2 DOK32025'!O161</f>
        <v>6696.1589996443527</v>
      </c>
      <c r="P57" s="48">
        <f>'Tabell 2.2 DOK32025'!P161</f>
        <v>3116.4024318632437</v>
      </c>
      <c r="Q57" s="48">
        <f>'Tabell 2.2 DOK32025'!Q161</f>
        <v>2158.1972669584297</v>
      </c>
      <c r="R57" s="48">
        <f>'Tabell 2.2 DOK32025'!R161</f>
        <v>6357.6808878094253</v>
      </c>
      <c r="S57" s="48">
        <f>SUM(D57:R57)</f>
        <v>68942</v>
      </c>
      <c r="V57" s="29"/>
      <c r="W57" s="29"/>
      <c r="X57" s="29"/>
      <c r="Y57" s="29"/>
      <c r="Z57" s="29"/>
      <c r="AA57" s="29"/>
      <c r="AB57" s="29"/>
      <c r="AC57" s="29"/>
      <c r="AD57" s="29"/>
      <c r="AE57" s="29"/>
      <c r="AF57" s="29"/>
      <c r="AG57" s="29"/>
      <c r="AH57" s="29"/>
      <c r="AI57" s="29"/>
      <c r="AJ57" s="29"/>
      <c r="AK57" s="29"/>
    </row>
    <row r="58" spans="1:37" ht="16.5" customHeight="1" thickBot="1" x14ac:dyDescent="0.4">
      <c r="A58" s="179" t="str">
        <f>A52</f>
        <v xml:space="preserve">Bydelsfordelt budsjett </v>
      </c>
      <c r="B58" s="180"/>
      <c r="C58" s="180"/>
      <c r="D58" s="181">
        <f>SUM(D55:D57)</f>
        <v>260142.91840370421</v>
      </c>
      <c r="E58" s="181">
        <f t="shared" ref="E58:R58" si="27">SUM(E55:E57)</f>
        <v>231497.11707649642</v>
      </c>
      <c r="F58" s="181">
        <f t="shared" si="27"/>
        <v>147212.05887138157</v>
      </c>
      <c r="G58" s="181">
        <f t="shared" si="27"/>
        <v>121051.83512464931</v>
      </c>
      <c r="H58" s="181">
        <f t="shared" si="27"/>
        <v>124968.11477295276</v>
      </c>
      <c r="I58" s="181">
        <f t="shared" si="27"/>
        <v>40602.841246084965</v>
      </c>
      <c r="J58" s="181">
        <f t="shared" si="27"/>
        <v>50950.961389410761</v>
      </c>
      <c r="K58" s="181">
        <f t="shared" si="27"/>
        <v>70595.251036498637</v>
      </c>
      <c r="L58" s="181">
        <f t="shared" si="27"/>
        <v>129444.99738446686</v>
      </c>
      <c r="M58" s="181">
        <f t="shared" si="27"/>
        <v>105037.45988559884</v>
      </c>
      <c r="N58" s="181">
        <f t="shared" si="27"/>
        <v>155325.12130081563</v>
      </c>
      <c r="O58" s="181">
        <f t="shared" si="27"/>
        <v>189695.10774501803</v>
      </c>
      <c r="P58" s="181">
        <f t="shared" si="27"/>
        <v>88284.387380964559</v>
      </c>
      <c r="Q58" s="181">
        <f t="shared" si="27"/>
        <v>61139.447721063203</v>
      </c>
      <c r="R58" s="181">
        <f t="shared" si="27"/>
        <v>180106.38055122428</v>
      </c>
      <c r="S58" s="181">
        <f>SUM(S55:S57)</f>
        <v>1956053.9998903298</v>
      </c>
      <c r="V58" s="29"/>
      <c r="W58" s="29"/>
      <c r="X58" s="29"/>
      <c r="Y58" s="29"/>
      <c r="Z58" s="29"/>
      <c r="AA58" s="29"/>
      <c r="AB58" s="29"/>
      <c r="AC58" s="29"/>
      <c r="AD58" s="29"/>
      <c r="AE58" s="29"/>
      <c r="AF58" s="29"/>
      <c r="AG58" s="29"/>
      <c r="AH58" s="29"/>
      <c r="AI58" s="29"/>
      <c r="AJ58" s="29"/>
      <c r="AK58" s="29"/>
    </row>
    <row r="59" spans="1:37" ht="16.5" customHeight="1" x14ac:dyDescent="0.35">
      <c r="A59" s="56"/>
      <c r="B59" s="37"/>
      <c r="C59" s="37"/>
      <c r="D59" s="57"/>
      <c r="E59" s="57"/>
      <c r="F59" s="57"/>
      <c r="G59" s="57"/>
      <c r="H59" s="57"/>
      <c r="I59" s="57"/>
      <c r="J59" s="57"/>
      <c r="K59" s="57"/>
      <c r="L59" s="57"/>
      <c r="M59" s="57"/>
      <c r="N59" s="57"/>
      <c r="O59" s="57"/>
      <c r="P59" s="57"/>
      <c r="Q59" s="57"/>
      <c r="R59" s="57"/>
      <c r="S59" s="57"/>
    </row>
    <row r="60" spans="1:37" ht="16.5" customHeight="1" thickBot="1" x14ac:dyDescent="0.4">
      <c r="A60" s="182" t="s">
        <v>118</v>
      </c>
      <c r="B60" s="180"/>
      <c r="C60" s="180"/>
      <c r="D60" s="181">
        <f>ROUND(D58,0)</f>
        <v>260143</v>
      </c>
      <c r="E60" s="181">
        <f>ROUND(E58,0)</f>
        <v>231497</v>
      </c>
      <c r="F60" s="181">
        <f t="shared" ref="F60:Q60" si="28">ROUND(F58,0)</f>
        <v>147212</v>
      </c>
      <c r="G60" s="181">
        <f>ROUND(G58,0)</f>
        <v>121052</v>
      </c>
      <c r="H60" s="181">
        <f t="shared" si="28"/>
        <v>124968</v>
      </c>
      <c r="I60" s="181">
        <f>ROUND(I58,0)</f>
        <v>40603</v>
      </c>
      <c r="J60" s="181">
        <f>ROUND(J58,0)</f>
        <v>50951</v>
      </c>
      <c r="K60" s="181">
        <f t="shared" si="28"/>
        <v>70595</v>
      </c>
      <c r="L60" s="181">
        <f>ROUND(L58,0)</f>
        <v>129445</v>
      </c>
      <c r="M60" s="181">
        <f>ROUND(M58,0)</f>
        <v>105037</v>
      </c>
      <c r="N60" s="181">
        <f>ROUND(N58,0)+1</f>
        <v>155326</v>
      </c>
      <c r="O60" s="181">
        <f t="shared" si="28"/>
        <v>189695</v>
      </c>
      <c r="P60" s="181">
        <f>ROUND(P58,0)</f>
        <v>88284</v>
      </c>
      <c r="Q60" s="181">
        <f t="shared" si="28"/>
        <v>61139</v>
      </c>
      <c r="R60" s="181">
        <f>ROUND(R58,0)+1</f>
        <v>180107</v>
      </c>
      <c r="S60" s="181">
        <f>SUM(D60:R60)</f>
        <v>1956054</v>
      </c>
    </row>
    <row r="61" spans="1:37" ht="16.5" customHeight="1" thickBot="1" x14ac:dyDescent="0.4">
      <c r="A61" s="17"/>
      <c r="B61" s="17"/>
      <c r="C61" s="17"/>
      <c r="D61" s="252"/>
      <c r="E61" s="252"/>
      <c r="F61" s="252"/>
      <c r="G61" s="252"/>
      <c r="H61" s="252"/>
      <c r="I61" s="252"/>
      <c r="J61" s="252"/>
      <c r="K61" s="252"/>
      <c r="L61" s="252"/>
      <c r="M61" s="252"/>
      <c r="N61" s="252"/>
      <c r="O61" s="252"/>
      <c r="P61" s="252"/>
      <c r="Q61" s="252"/>
      <c r="R61" s="252"/>
      <c r="S61" s="17"/>
    </row>
    <row r="62" spans="1:37" ht="16.5" customHeight="1" x14ac:dyDescent="0.35">
      <c r="A62" s="183" t="str">
        <f>'Tabell 1.1 DOK32025'!A13</f>
        <v>Inndekking av merforbruk</v>
      </c>
      <c r="B62" s="183"/>
      <c r="C62" s="183"/>
      <c r="D62" s="184"/>
      <c r="E62" s="184"/>
      <c r="F62" s="184"/>
      <c r="G62" s="184"/>
      <c r="H62" s="184"/>
      <c r="I62" s="184"/>
      <c r="J62" s="184"/>
      <c r="K62" s="184"/>
      <c r="L62" s="184"/>
      <c r="M62" s="184"/>
      <c r="N62" s="184"/>
      <c r="O62" s="184"/>
      <c r="P62" s="184"/>
      <c r="Q62" s="184"/>
      <c r="R62" s="184"/>
      <c r="S62" s="184"/>
    </row>
    <row r="63" spans="1:37" ht="16.5" customHeight="1" x14ac:dyDescent="0.35">
      <c r="A63" s="46" t="str">
        <f t="shared" ref="A63" si="29">A56</f>
        <v>Særskilte tildelinger</v>
      </c>
      <c r="B63" s="47"/>
      <c r="C63" s="47"/>
      <c r="D63" s="48">
        <f>'Tabell 2.3 DOK32025'!D90</f>
        <v>0</v>
      </c>
      <c r="E63" s="48">
        <f>'Tabell 2.3 DOK32025'!E90</f>
        <v>0</v>
      </c>
      <c r="F63" s="48">
        <f>'Tabell 2.3 DOK32025'!F90</f>
        <v>0</v>
      </c>
      <c r="G63" s="48">
        <f>'Tabell 2.3 DOK32025'!G90</f>
        <v>-17684</v>
      </c>
      <c r="H63" s="48">
        <f>'Tabell 2.3 DOK32025'!H90</f>
        <v>0</v>
      </c>
      <c r="I63" s="48">
        <f>'Tabell 2.3 DOK32025'!I90</f>
        <v>0</v>
      </c>
      <c r="J63" s="48">
        <f>'Tabell 2.3 DOK32025'!J90</f>
        <v>-19083</v>
      </c>
      <c r="K63" s="48">
        <f>'Tabell 2.3 DOK32025'!K90</f>
        <v>0</v>
      </c>
      <c r="L63" s="48">
        <f>'Tabell 2.3 DOK32025'!L90</f>
        <v>0</v>
      </c>
      <c r="M63" s="48">
        <f>'Tabell 2.3 DOK32025'!M90</f>
        <v>0</v>
      </c>
      <c r="N63" s="48">
        <f>'Tabell 2.3 DOK32025'!N90</f>
        <v>0</v>
      </c>
      <c r="O63" s="48">
        <f>'Tabell 2.3 DOK32025'!O90</f>
        <v>0</v>
      </c>
      <c r="P63" s="48">
        <f>'Tabell 2.3 DOK32025'!P90</f>
        <v>-15291</v>
      </c>
      <c r="Q63" s="48">
        <f>'Tabell 2.3 DOK32025'!Q90</f>
        <v>0</v>
      </c>
      <c r="R63" s="48">
        <f>'Tabell 2.3 DOK32025'!R90</f>
        <v>-27036</v>
      </c>
      <c r="S63" s="48">
        <f>'Tabell 2.3 DOK32025'!S90</f>
        <v>-79094</v>
      </c>
    </row>
    <row r="64" spans="1:37" ht="16.5" customHeight="1" thickBot="1" x14ac:dyDescent="0.4">
      <c r="A64" s="185" t="str">
        <f>A58</f>
        <v xml:space="preserve">Bydelsfordelt budsjett </v>
      </c>
      <c r="B64" s="185"/>
      <c r="C64" s="185"/>
      <c r="D64" s="186">
        <f t="shared" ref="D64:S64" si="30">SUM(D63:D63)</f>
        <v>0</v>
      </c>
      <c r="E64" s="186">
        <f t="shared" si="30"/>
        <v>0</v>
      </c>
      <c r="F64" s="186">
        <f t="shared" si="30"/>
        <v>0</v>
      </c>
      <c r="G64" s="186">
        <f t="shared" si="30"/>
        <v>-17684</v>
      </c>
      <c r="H64" s="186">
        <f t="shared" si="30"/>
        <v>0</v>
      </c>
      <c r="I64" s="186">
        <f t="shared" si="30"/>
        <v>0</v>
      </c>
      <c r="J64" s="186">
        <f t="shared" si="30"/>
        <v>-19083</v>
      </c>
      <c r="K64" s="186">
        <f t="shared" si="30"/>
        <v>0</v>
      </c>
      <c r="L64" s="186">
        <f t="shared" si="30"/>
        <v>0</v>
      </c>
      <c r="M64" s="186">
        <f t="shared" si="30"/>
        <v>0</v>
      </c>
      <c r="N64" s="186">
        <f t="shared" si="30"/>
        <v>0</v>
      </c>
      <c r="O64" s="186">
        <f t="shared" si="30"/>
        <v>0</v>
      </c>
      <c r="P64" s="186">
        <f t="shared" si="30"/>
        <v>-15291</v>
      </c>
      <c r="Q64" s="186">
        <f t="shared" si="30"/>
        <v>0</v>
      </c>
      <c r="R64" s="186">
        <f t="shared" si="30"/>
        <v>-27036</v>
      </c>
      <c r="S64" s="186">
        <f t="shared" si="30"/>
        <v>-79094</v>
      </c>
    </row>
    <row r="67" spans="4:19" x14ac:dyDescent="0.35">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294F-F8EC-40C2-AC34-DEDB2466A7B9}">
  <sheetPr>
    <tabColor theme="7" tint="-0.249977111117893"/>
  </sheetPr>
  <dimension ref="A1:U380"/>
  <sheetViews>
    <sheetView topLeftCell="A125" zoomScale="90" zoomScaleNormal="90" zoomScaleSheetLayoutView="30" workbookViewId="0">
      <selection activeCell="R169" sqref="G169:R169"/>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51"/>
      <c r="B3" s="51"/>
      <c r="C3" s="51"/>
      <c r="D3" s="51"/>
      <c r="E3" s="51"/>
      <c r="F3" s="51"/>
      <c r="G3" s="51"/>
      <c r="H3" s="51"/>
      <c r="I3" s="51"/>
      <c r="J3" s="51"/>
      <c r="K3" s="51"/>
      <c r="L3" s="51"/>
      <c r="M3" s="51"/>
      <c r="N3" s="51"/>
      <c r="O3" s="51"/>
      <c r="P3" s="51"/>
      <c r="Q3" s="51"/>
      <c r="R3" s="51"/>
      <c r="S3" s="51"/>
    </row>
    <row r="4" spans="1:19" ht="16.5" customHeight="1" x14ac:dyDescent="0.35">
      <c r="A4" s="147" t="s">
        <v>113</v>
      </c>
      <c r="B4" s="148"/>
      <c r="C4" s="148"/>
      <c r="D4" s="149"/>
      <c r="E4" s="149"/>
      <c r="F4" s="149"/>
      <c r="G4" s="149"/>
      <c r="H4" s="149"/>
      <c r="I4" s="149"/>
      <c r="J4" s="149"/>
      <c r="K4" s="149"/>
      <c r="L4" s="149"/>
      <c r="M4" s="149"/>
      <c r="N4" s="149"/>
      <c r="O4" s="149"/>
      <c r="P4" s="149"/>
      <c r="Q4" s="149"/>
      <c r="R4" s="149"/>
      <c r="S4" s="149"/>
    </row>
    <row r="5" spans="1:19" ht="16.5" customHeight="1" x14ac:dyDescent="0.35">
      <c r="A5" s="58" t="str">
        <f>A25</f>
        <v>Bydelsfordelt Dok3 2024</v>
      </c>
      <c r="B5" s="58"/>
      <c r="C5" s="58"/>
      <c r="D5" s="58">
        <f t="shared" ref="D5:R5" si="0">D148+D130+D112+D94+D58+D76+D43+D25+D168</f>
        <v>2550828.5558673767</v>
      </c>
      <c r="E5" s="58">
        <f t="shared" si="0"/>
        <v>2255798.0947127547</v>
      </c>
      <c r="F5" s="58">
        <f t="shared" si="0"/>
        <v>1834594.8343504849</v>
      </c>
      <c r="G5" s="58">
        <f t="shared" si="0"/>
        <v>1364566.9710188659</v>
      </c>
      <c r="H5" s="58">
        <f t="shared" si="0"/>
        <v>1939132.2559345332</v>
      </c>
      <c r="I5" s="58">
        <f t="shared" si="0"/>
        <v>1462708.2483621594</v>
      </c>
      <c r="J5" s="58">
        <f>J148+J130+J112+J94+J58+J76+J43+J25+J168</f>
        <v>1975637.9297842116</v>
      </c>
      <c r="K5" s="58">
        <f t="shared" si="0"/>
        <v>2139069.931307327</v>
      </c>
      <c r="L5" s="58">
        <f t="shared" si="0"/>
        <v>1655350.8982138995</v>
      </c>
      <c r="M5" s="58">
        <f t="shared" si="0"/>
        <v>1488207.0494629664</v>
      </c>
      <c r="N5" s="58">
        <f t="shared" si="0"/>
        <v>1872510.8217280435</v>
      </c>
      <c r="O5" s="58">
        <f t="shared" si="0"/>
        <v>2628102.7726250952</v>
      </c>
      <c r="P5" s="58">
        <f t="shared" si="0"/>
        <v>2373471.1342829345</v>
      </c>
      <c r="Q5" s="58">
        <f t="shared" si="0"/>
        <v>2174281.0932116229</v>
      </c>
      <c r="R5" s="58">
        <f t="shared" si="0"/>
        <v>2042435.5578165255</v>
      </c>
      <c r="S5" s="58">
        <f>SUM(D5:R5)</f>
        <v>29756696.148678798</v>
      </c>
    </row>
    <row r="6" spans="1:19" ht="16.5" customHeight="1" x14ac:dyDescent="0.35">
      <c r="A6" s="54" t="str">
        <f t="shared" ref="A6:A10" si="1">A26</f>
        <v>Effekt av oppdaterte kriterieandeler</v>
      </c>
      <c r="B6" s="54"/>
      <c r="C6" s="54"/>
      <c r="D6" s="52">
        <f t="shared" ref="D6:R8" si="2">D26+D59+D77+D95+D113+D131+D149</f>
        <v>8232.4213263974016</v>
      </c>
      <c r="E6" s="52">
        <f t="shared" si="2"/>
        <v>-6286.9599790692955</v>
      </c>
      <c r="F6" s="52">
        <f t="shared" si="2"/>
        <v>3174.8047583882899</v>
      </c>
      <c r="G6" s="52">
        <f t="shared" si="2"/>
        <v>9304.5865539600782</v>
      </c>
      <c r="H6" s="52">
        <f t="shared" si="2"/>
        <v>16316.37204129882</v>
      </c>
      <c r="I6" s="52">
        <f t="shared" si="2"/>
        <v>24522.514033636973</v>
      </c>
      <c r="J6" s="52">
        <f t="shared" si="2"/>
        <v>2558.9066494333952</v>
      </c>
      <c r="K6" s="52">
        <f t="shared" si="2"/>
        <v>-8020.7807942029131</v>
      </c>
      <c r="L6" s="52">
        <f t="shared" si="2"/>
        <v>14320.951517038848</v>
      </c>
      <c r="M6" s="52">
        <f t="shared" si="2"/>
        <v>5766.0216035275371</v>
      </c>
      <c r="N6" s="52">
        <f t="shared" si="2"/>
        <v>-25744.562690587023</v>
      </c>
      <c r="O6" s="52">
        <f t="shared" si="2"/>
        <v>-7203.5783098407101</v>
      </c>
      <c r="P6" s="52">
        <f t="shared" si="2"/>
        <v>-24243.720085981462</v>
      </c>
      <c r="Q6" s="52">
        <f t="shared" si="2"/>
        <v>-6416.6262609667665</v>
      </c>
      <c r="R6" s="52">
        <f t="shared" si="2"/>
        <v>-6280.3503630339628</v>
      </c>
      <c r="S6" s="52">
        <f>SUM(D6:R6)</f>
        <v>-7.921698852442205E-10</v>
      </c>
    </row>
    <row r="7" spans="1:19" ht="16.5" customHeight="1" x14ac:dyDescent="0.35">
      <c r="A7" s="52" t="str">
        <f t="shared" si="1"/>
        <v>Effekt av oppdaterte regnskapsandeler</v>
      </c>
      <c r="B7" s="52"/>
      <c r="C7" s="52"/>
      <c r="D7" s="52">
        <f t="shared" si="2"/>
        <v>-3765.1789184464974</v>
      </c>
      <c r="E7" s="52">
        <f t="shared" si="2"/>
        <v>-771.80811031539724</v>
      </c>
      <c r="F7" s="52">
        <f t="shared" si="2"/>
        <v>-991.53839445173787</v>
      </c>
      <c r="G7" s="52">
        <f t="shared" si="2"/>
        <v>2214.5377870909729</v>
      </c>
      <c r="H7" s="52">
        <f t="shared" si="2"/>
        <v>864.74615652161549</v>
      </c>
      <c r="I7" s="52">
        <f t="shared" si="2"/>
        <v>-630.14950924637083</v>
      </c>
      <c r="J7" s="52">
        <f t="shared" si="2"/>
        <v>801.07822783810059</v>
      </c>
      <c r="K7" s="52">
        <f t="shared" si="2"/>
        <v>-407.49305767652356</v>
      </c>
      <c r="L7" s="52">
        <f t="shared" si="2"/>
        <v>3573.1923952356415</v>
      </c>
      <c r="M7" s="52">
        <f t="shared" si="2"/>
        <v>-5569.9069326916715</v>
      </c>
      <c r="N7" s="52">
        <f t="shared" si="2"/>
        <v>-1361.0085511204697</v>
      </c>
      <c r="O7" s="52">
        <f t="shared" si="2"/>
        <v>-1941.1580864675561</v>
      </c>
      <c r="P7" s="52">
        <f t="shared" si="2"/>
        <v>3194.4773920872308</v>
      </c>
      <c r="Q7" s="52">
        <f t="shared" si="2"/>
        <v>91.272904770707953</v>
      </c>
      <c r="R7" s="52">
        <f t="shared" si="2"/>
        <v>4698.9366968718386</v>
      </c>
      <c r="S7" s="52">
        <f t="shared" ref="S7:S8" si="3">SUM(D7:R7)</f>
        <v>-1.1550582712516189E-10</v>
      </c>
    </row>
    <row r="8" spans="1:19" ht="16.5" customHeight="1" x14ac:dyDescent="0.35">
      <c r="A8" s="59" t="str">
        <f t="shared" si="1"/>
        <v>Effekt av endringer i fordelingssystemet</v>
      </c>
      <c r="B8" s="59"/>
      <c r="C8" s="59"/>
      <c r="D8" s="59">
        <f t="shared" si="2"/>
        <v>-318.88283056714732</v>
      </c>
      <c r="E8" s="59">
        <f t="shared" si="2"/>
        <v>-950.99654035461845</v>
      </c>
      <c r="F8" s="59">
        <f t="shared" si="2"/>
        <v>-301.46316368403001</v>
      </c>
      <c r="G8" s="59">
        <f t="shared" si="2"/>
        <v>-673.95527398541299</v>
      </c>
      <c r="H8" s="59">
        <f t="shared" si="2"/>
        <v>-994.38906746061843</v>
      </c>
      <c r="I8" s="59">
        <f t="shared" si="2"/>
        <v>74.170904817945669</v>
      </c>
      <c r="J8" s="59">
        <f t="shared" si="2"/>
        <v>-184.54398915313911</v>
      </c>
      <c r="K8" s="59">
        <f t="shared" si="2"/>
        <v>-142.75307339327915</v>
      </c>
      <c r="L8" s="59">
        <f t="shared" si="2"/>
        <v>215.02208469380389</v>
      </c>
      <c r="M8" s="59">
        <f t="shared" si="2"/>
        <v>535.9534146215027</v>
      </c>
      <c r="N8" s="59">
        <f t="shared" si="2"/>
        <v>719.15300696974668</v>
      </c>
      <c r="O8" s="59">
        <f t="shared" si="2"/>
        <v>896.29929427575132</v>
      </c>
      <c r="P8" s="59">
        <f t="shared" si="2"/>
        <v>476.983541820759</v>
      </c>
      <c r="Q8" s="59">
        <f t="shared" si="2"/>
        <v>9.7465084002645419</v>
      </c>
      <c r="R8" s="59">
        <f t="shared" si="2"/>
        <v>639.65518299847452</v>
      </c>
      <c r="S8" s="59">
        <f t="shared" si="3"/>
        <v>2.9558577807620168E-12</v>
      </c>
    </row>
    <row r="9" spans="1:19" ht="16.5" customHeight="1" x14ac:dyDescent="0.35">
      <c r="A9" s="50" t="str">
        <f t="shared" si="1"/>
        <v>Reelle endringer</v>
      </c>
      <c r="B9" s="50"/>
      <c r="C9" s="50"/>
      <c r="D9" s="50">
        <f t="shared" ref="D9:R9" si="4">SUM(D10:D16)</f>
        <v>59193.104621299535</v>
      </c>
      <c r="E9" s="50">
        <f t="shared" si="4"/>
        <v>44407.414639199545</v>
      </c>
      <c r="F9" s="50">
        <f t="shared" si="4"/>
        <v>39847.475179594105</v>
      </c>
      <c r="G9" s="50">
        <f t="shared" si="4"/>
        <v>10126.556470834948</v>
      </c>
      <c r="H9" s="50">
        <f t="shared" si="4"/>
        <v>25287.736421421527</v>
      </c>
      <c r="I9" s="50">
        <f t="shared" si="4"/>
        <v>31865.788250679168</v>
      </c>
      <c r="J9" s="50">
        <f t="shared" si="4"/>
        <v>53311.974466066255</v>
      </c>
      <c r="K9" s="50">
        <f t="shared" si="4"/>
        <v>54430.828446741929</v>
      </c>
      <c r="L9" s="50">
        <f t="shared" si="4"/>
        <v>26326.816004587316</v>
      </c>
      <c r="M9" s="50">
        <f t="shared" si="4"/>
        <v>37338.26337052742</v>
      </c>
      <c r="N9" s="50">
        <f t="shared" si="4"/>
        <v>49025.352864291504</v>
      </c>
      <c r="O9" s="50">
        <f t="shared" si="4"/>
        <v>54205.418820782405</v>
      </c>
      <c r="P9" s="50">
        <f t="shared" si="4"/>
        <v>28085.376657806006</v>
      </c>
      <c r="Q9" s="50">
        <f t="shared" si="4"/>
        <v>50950.656449654554</v>
      </c>
      <c r="R9" s="50">
        <f t="shared" si="4"/>
        <v>11933.237336514205</v>
      </c>
      <c r="S9" s="50">
        <f>SUM(D9:R9)</f>
        <v>576336.00000000035</v>
      </c>
    </row>
    <row r="10" spans="1:19" ht="16.5" customHeight="1" x14ac:dyDescent="0.35">
      <c r="A10" s="52" t="str">
        <f t="shared" si="1"/>
        <v xml:space="preserve"> - herav justering for demografiske forhold</v>
      </c>
      <c r="B10" s="52"/>
      <c r="C10" s="52"/>
      <c r="D10" s="52">
        <f t="shared" ref="D10:R12" si="5">D153+D135+D117+D99+D63+D81+D45+D30</f>
        <v>10997.120062843353</v>
      </c>
      <c r="E10" s="52">
        <f t="shared" si="5"/>
        <v>9533.2821986119325</v>
      </c>
      <c r="F10" s="52">
        <f t="shared" si="5"/>
        <v>8615.9708811699093</v>
      </c>
      <c r="G10" s="52">
        <f t="shared" si="5"/>
        <v>6668.7155880370346</v>
      </c>
      <c r="H10" s="52">
        <f t="shared" si="5"/>
        <v>13577.938135834233</v>
      </c>
      <c r="I10" s="52">
        <f t="shared" si="5"/>
        <v>10127.613061262125</v>
      </c>
      <c r="J10" s="52">
        <f t="shared" si="5"/>
        <v>13233.738882632117</v>
      </c>
      <c r="K10" s="52">
        <f t="shared" si="5"/>
        <v>12135.193627909441</v>
      </c>
      <c r="L10" s="52">
        <f t="shared" si="5"/>
        <v>8544.8464414289538</v>
      </c>
      <c r="M10" s="52">
        <f t="shared" si="5"/>
        <v>9546.3661008902782</v>
      </c>
      <c r="N10" s="52">
        <f t="shared" si="5"/>
        <v>10900.161307685381</v>
      </c>
      <c r="O10" s="52">
        <f t="shared" si="5"/>
        <v>15617.671831698657</v>
      </c>
      <c r="P10" s="52">
        <f t="shared" si="5"/>
        <v>16131.773275606243</v>
      </c>
      <c r="Q10" s="52">
        <f t="shared" si="5"/>
        <v>14720.807169384114</v>
      </c>
      <c r="R10" s="52">
        <f t="shared" si="5"/>
        <v>10648.801435006226</v>
      </c>
      <c r="S10" s="52">
        <f>SUM(D10:R10)</f>
        <v>171000</v>
      </c>
    </row>
    <row r="11" spans="1:19" ht="16.5" customHeight="1" x14ac:dyDescent="0.35">
      <c r="A11" s="52" t="str">
        <f>A31</f>
        <v xml:space="preserve"> - herav justering for andre aktivitetsnøytrale forhold</v>
      </c>
      <c r="B11" s="52"/>
      <c r="C11" s="52"/>
      <c r="D11" s="52">
        <f t="shared" si="5"/>
        <v>141204.28359570351</v>
      </c>
      <c r="E11" s="52">
        <f t="shared" si="5"/>
        <v>123259.23418237234</v>
      </c>
      <c r="F11" s="52">
        <f t="shared" si="5"/>
        <v>89026.830459800243</v>
      </c>
      <c r="G11" s="52">
        <f t="shared" si="5"/>
        <v>72230.582502419929</v>
      </c>
      <c r="H11" s="52">
        <f t="shared" si="5"/>
        <v>89315.127627394017</v>
      </c>
      <c r="I11" s="52">
        <f t="shared" si="5"/>
        <v>55038.202281333535</v>
      </c>
      <c r="J11" s="52">
        <f t="shared" si="5"/>
        <v>70319.973020983438</v>
      </c>
      <c r="K11" s="52">
        <f t="shared" si="5"/>
        <v>79646.548574758563</v>
      </c>
      <c r="L11" s="52">
        <f t="shared" si="5"/>
        <v>85765.646479066258</v>
      </c>
      <c r="M11" s="52">
        <f t="shared" si="5"/>
        <v>74325.003331518092</v>
      </c>
      <c r="N11" s="52">
        <f t="shared" si="5"/>
        <v>99967.312672938555</v>
      </c>
      <c r="O11" s="52">
        <f t="shared" si="5"/>
        <v>126650.97604387855</v>
      </c>
      <c r="P11" s="52">
        <f t="shared" si="5"/>
        <v>87641.794058039595</v>
      </c>
      <c r="Q11" s="52">
        <f t="shared" si="5"/>
        <v>77496.641112859797</v>
      </c>
      <c r="R11" s="52">
        <f t="shared" si="5"/>
        <v>107775.84405693362</v>
      </c>
      <c r="S11" s="52">
        <f>SUM(D11:R11)</f>
        <v>1379664</v>
      </c>
    </row>
    <row r="12" spans="1:19" ht="16.5" customHeight="1" x14ac:dyDescent="0.35">
      <c r="A12" s="52" t="str">
        <f>A32</f>
        <v xml:space="preserve"> - herav endring i løpende pensjonsutgifter</v>
      </c>
      <c r="B12" s="52"/>
      <c r="C12" s="52"/>
      <c r="D12" s="52">
        <f t="shared" si="5"/>
        <v>-13233.36444164885</v>
      </c>
      <c r="E12" s="52">
        <f t="shared" si="5"/>
        <v>-11499.743058368786</v>
      </c>
      <c r="F12" s="52">
        <f t="shared" si="5"/>
        <v>-9579.7745381060704</v>
      </c>
      <c r="G12" s="52">
        <f t="shared" si="5"/>
        <v>-7131.8520309892956</v>
      </c>
      <c r="H12" s="52">
        <f t="shared" si="5"/>
        <v>-10464.816098438274</v>
      </c>
      <c r="I12" s="52">
        <f t="shared" si="5"/>
        <v>-8254.5537969218458</v>
      </c>
      <c r="J12" s="52">
        <f t="shared" si="5"/>
        <v>-11210.348189191869</v>
      </c>
      <c r="K12" s="52">
        <f t="shared" si="5"/>
        <v>-11646.666760753074</v>
      </c>
      <c r="L12" s="52">
        <f t="shared" si="5"/>
        <v>-8776.8034686166193</v>
      </c>
      <c r="M12" s="52">
        <f t="shared" si="5"/>
        <v>-7996.3317172500483</v>
      </c>
      <c r="N12" s="52">
        <f t="shared" si="5"/>
        <v>-9810.2529979285027</v>
      </c>
      <c r="O12" s="52">
        <f t="shared" si="5"/>
        <v>-14091.876022142427</v>
      </c>
      <c r="P12" s="52">
        <f t="shared" si="5"/>
        <v>-12848.127304772574</v>
      </c>
      <c r="Q12" s="52">
        <f t="shared" si="5"/>
        <v>-12057.263517192179</v>
      </c>
      <c r="R12" s="52">
        <f t="shared" si="5"/>
        <v>-10821.226057679583</v>
      </c>
      <c r="S12" s="52">
        <f>SUM(D12:R12)</f>
        <v>-159423</v>
      </c>
    </row>
    <row r="13" spans="1:19" ht="16.5" customHeight="1" x14ac:dyDescent="0.35">
      <c r="A13" s="52" t="str">
        <f t="shared" ref="A13:A16" si="6">A33</f>
        <v xml:space="preserve"> - herav justering for engangstiltak</v>
      </c>
      <c r="B13" s="52"/>
      <c r="C13" s="52"/>
      <c r="D13" s="52">
        <f t="shared" ref="D13:R13" si="7">D156+D138+D120+D102+D66+D84+D48+D33+D169</f>
        <v>0</v>
      </c>
      <c r="E13" s="52">
        <f t="shared" si="7"/>
        <v>0</v>
      </c>
      <c r="F13" s="52">
        <f t="shared" si="7"/>
        <v>0</v>
      </c>
      <c r="G13" s="52">
        <f>G156+G138+G120+G102+G66+G84+G48+G33+G169</f>
        <v>-17684</v>
      </c>
      <c r="H13" s="52">
        <f t="shared" si="7"/>
        <v>0</v>
      </c>
      <c r="I13" s="52">
        <f t="shared" si="7"/>
        <v>0</v>
      </c>
      <c r="J13" s="52">
        <f t="shared" si="7"/>
        <v>7217</v>
      </c>
      <c r="K13" s="52">
        <f t="shared" si="7"/>
        <v>0</v>
      </c>
      <c r="L13" s="52">
        <f t="shared" si="7"/>
        <v>0</v>
      </c>
      <c r="M13" s="52">
        <f t="shared" si="7"/>
        <v>0</v>
      </c>
      <c r="N13" s="52">
        <f t="shared" si="7"/>
        <v>0</v>
      </c>
      <c r="O13" s="52">
        <f t="shared" si="7"/>
        <v>0</v>
      </c>
      <c r="P13" s="52">
        <f t="shared" si="7"/>
        <v>-15291</v>
      </c>
      <c r="Q13" s="52">
        <f t="shared" si="7"/>
        <v>0</v>
      </c>
      <c r="R13" s="52">
        <f t="shared" si="7"/>
        <v>-27036</v>
      </c>
      <c r="S13" s="52">
        <f>SUM(D13:R13)</f>
        <v>-52794</v>
      </c>
    </row>
    <row r="14" spans="1:19" ht="16.5" customHeight="1" x14ac:dyDescent="0.35">
      <c r="A14" s="52" t="str">
        <f t="shared" si="6"/>
        <v xml:space="preserve"> - herav justering for oppgaveendringer mellom sektorer</v>
      </c>
      <c r="B14" s="52"/>
      <c r="C14" s="52"/>
      <c r="D14" s="52">
        <f t="shared" ref="D14:R17" si="8">D157+D139+D121+D103+D67+D85+D49+D34</f>
        <v>0</v>
      </c>
      <c r="E14" s="52">
        <f t="shared" si="8"/>
        <v>0</v>
      </c>
      <c r="F14" s="52">
        <f t="shared" si="8"/>
        <v>0</v>
      </c>
      <c r="G14" s="52">
        <f t="shared" si="8"/>
        <v>0</v>
      </c>
      <c r="H14" s="52">
        <f t="shared" si="8"/>
        <v>0</v>
      </c>
      <c r="I14" s="52">
        <f t="shared" si="8"/>
        <v>0</v>
      </c>
      <c r="J14" s="52">
        <f t="shared" si="8"/>
        <v>0</v>
      </c>
      <c r="K14" s="52">
        <f t="shared" si="8"/>
        <v>0</v>
      </c>
      <c r="L14" s="52">
        <f t="shared" si="8"/>
        <v>0</v>
      </c>
      <c r="M14" s="52">
        <f t="shared" si="8"/>
        <v>0</v>
      </c>
      <c r="N14" s="52">
        <f t="shared" si="8"/>
        <v>0</v>
      </c>
      <c r="O14" s="52">
        <f t="shared" si="8"/>
        <v>0</v>
      </c>
      <c r="P14" s="52">
        <f t="shared" si="8"/>
        <v>0</v>
      </c>
      <c r="Q14" s="52">
        <f t="shared" si="8"/>
        <v>0</v>
      </c>
      <c r="R14" s="52">
        <f t="shared" si="8"/>
        <v>0</v>
      </c>
      <c r="S14" s="52">
        <f t="shared" ref="S14:S15" si="9">SUM(D14:R14)</f>
        <v>0</v>
      </c>
    </row>
    <row r="15" spans="1:19" ht="16.5" customHeight="1" x14ac:dyDescent="0.35">
      <c r="A15" s="52" t="str">
        <f t="shared" si="6"/>
        <v xml:space="preserve"> - herav uspesifiserte rammeendringer</v>
      </c>
      <c r="B15" s="52"/>
      <c r="C15" s="52"/>
      <c r="D15" s="52">
        <f t="shared" si="8"/>
        <v>-17426.596554205375</v>
      </c>
      <c r="E15" s="52">
        <f t="shared" si="8"/>
        <v>-15117.26727124191</v>
      </c>
      <c r="F15" s="52">
        <f t="shared" si="8"/>
        <v>-12320.67762348096</v>
      </c>
      <c r="G15" s="52">
        <f t="shared" si="8"/>
        <v>-9056.7266677642092</v>
      </c>
      <c r="H15" s="52">
        <f t="shared" si="8"/>
        <v>-11929.434578438622</v>
      </c>
      <c r="I15" s="52">
        <f t="shared" si="8"/>
        <v>-9547.9033253451053</v>
      </c>
      <c r="J15" s="52">
        <f t="shared" si="8"/>
        <v>-13171.116053184651</v>
      </c>
      <c r="K15" s="52">
        <f t="shared" si="8"/>
        <v>-14308.190018855908</v>
      </c>
      <c r="L15" s="52">
        <f t="shared" si="8"/>
        <v>-11013.519256104308</v>
      </c>
      <c r="M15" s="52">
        <f t="shared" si="8"/>
        <v>-9395.2468092145664</v>
      </c>
      <c r="N15" s="52">
        <f t="shared" si="8"/>
        <v>-11864.819372933851</v>
      </c>
      <c r="O15" s="52">
        <f t="shared" si="8"/>
        <v>-17097.648052315471</v>
      </c>
      <c r="P15" s="52">
        <f t="shared" si="8"/>
        <v>-14803.48605069167</v>
      </c>
      <c r="Q15" s="52">
        <f t="shared" si="8"/>
        <v>-14018.304586058312</v>
      </c>
      <c r="R15" s="52">
        <f t="shared" si="8"/>
        <v>-13598.063780165086</v>
      </c>
      <c r="S15" s="52">
        <f t="shared" si="9"/>
        <v>-194668.99999999997</v>
      </c>
    </row>
    <row r="16" spans="1:19" ht="16.5" customHeight="1" x14ac:dyDescent="0.35">
      <c r="A16" s="59" t="str">
        <f t="shared" si="6"/>
        <v xml:space="preserve"> - herav spesifiserte rammeendringer</v>
      </c>
      <c r="B16" s="59"/>
      <c r="C16" s="59"/>
      <c r="D16" s="59">
        <f t="shared" si="8"/>
        <v>-62348.338041393094</v>
      </c>
      <c r="E16" s="59">
        <f t="shared" si="8"/>
        <v>-61768.091412174035</v>
      </c>
      <c r="F16" s="59">
        <f t="shared" si="8"/>
        <v>-35894.873999789015</v>
      </c>
      <c r="G16" s="59">
        <f t="shared" si="8"/>
        <v>-34900.162920868519</v>
      </c>
      <c r="H16" s="59">
        <f t="shared" si="8"/>
        <v>-55211.078664929832</v>
      </c>
      <c r="I16" s="59">
        <f t="shared" si="8"/>
        <v>-15497.569969649539</v>
      </c>
      <c r="J16" s="59">
        <f t="shared" si="8"/>
        <v>-13077.273195172776</v>
      </c>
      <c r="K16" s="59">
        <f t="shared" si="8"/>
        <v>-11396.056976317095</v>
      </c>
      <c r="L16" s="59">
        <f t="shared" si="8"/>
        <v>-48193.354191186962</v>
      </c>
      <c r="M16" s="59">
        <f t="shared" si="8"/>
        <v>-29141.527535416313</v>
      </c>
      <c r="N16" s="59">
        <f t="shared" si="8"/>
        <v>-40167.048745470078</v>
      </c>
      <c r="O16" s="59">
        <f t="shared" si="8"/>
        <v>-56873.704980336901</v>
      </c>
      <c r="P16" s="59">
        <f t="shared" si="8"/>
        <v>-32745.577320375593</v>
      </c>
      <c r="Q16" s="59">
        <f t="shared" si="8"/>
        <v>-15191.223729338866</v>
      </c>
      <c r="R16" s="59">
        <f t="shared" si="8"/>
        <v>-55036.118317580978</v>
      </c>
      <c r="S16" s="59">
        <f>SUM(D16:R16)</f>
        <v>-567441.99999999953</v>
      </c>
    </row>
    <row r="17" spans="1:19" ht="16.5" customHeight="1" x14ac:dyDescent="0.35">
      <c r="A17" s="59" t="str">
        <f>A37</f>
        <v>Vridningseffekter knyttet til endringer i særskilte tildelinger</v>
      </c>
      <c r="B17" s="59"/>
      <c r="C17" s="59"/>
      <c r="D17" s="59">
        <f t="shared" si="8"/>
        <v>3491.570106654719</v>
      </c>
      <c r="E17" s="59">
        <f t="shared" si="8"/>
        <v>-3061.4647619367715</v>
      </c>
      <c r="F17" s="59">
        <f t="shared" si="8"/>
        <v>-10327.399960185572</v>
      </c>
      <c r="G17" s="59">
        <f t="shared" si="8"/>
        <v>-7256.773187047369</v>
      </c>
      <c r="H17" s="59">
        <f t="shared" si="8"/>
        <v>-5440.9002406617183</v>
      </c>
      <c r="I17" s="59">
        <f t="shared" si="8"/>
        <v>1666.50637747984</v>
      </c>
      <c r="J17" s="59">
        <f t="shared" si="8"/>
        <v>-4374.0576164642844</v>
      </c>
      <c r="K17" s="59">
        <f t="shared" si="8"/>
        <v>6718.7898235284956</v>
      </c>
      <c r="L17" s="59">
        <f t="shared" si="8"/>
        <v>3818.6984250400274</v>
      </c>
      <c r="M17" s="59">
        <f t="shared" si="8"/>
        <v>625.41371381845966</v>
      </c>
      <c r="N17" s="59">
        <f t="shared" si="8"/>
        <v>268.87642839899854</v>
      </c>
      <c r="O17" s="59">
        <f t="shared" si="8"/>
        <v>1269.7818295627912</v>
      </c>
      <c r="P17" s="59">
        <f t="shared" si="8"/>
        <v>13573.523687906156</v>
      </c>
      <c r="Q17" s="59">
        <f t="shared" si="8"/>
        <v>-513.92175479506477</v>
      </c>
      <c r="R17" s="59">
        <f t="shared" si="8"/>
        <v>-458.64287129884542</v>
      </c>
      <c r="S17" s="59">
        <f>SUM(D17:R17)</f>
        <v>-1.3824319466948509E-10</v>
      </c>
    </row>
    <row r="18" spans="1:19" ht="16.5" customHeight="1" x14ac:dyDescent="0.35">
      <c r="A18" s="50" t="str">
        <f>A38</f>
        <v>Kompensasjon for forventet lønns- og prisutvikling</v>
      </c>
      <c r="B18" s="50"/>
      <c r="C18" s="50"/>
      <c r="D18" s="50">
        <f t="shared" ref="D18:S18" si="10">SUM(D19:D19)</f>
        <v>111497.89313784854</v>
      </c>
      <c r="E18" s="50">
        <f t="shared" si="10"/>
        <v>96785.646052190976</v>
      </c>
      <c r="F18" s="50">
        <f t="shared" si="10"/>
        <v>79197.615686330275</v>
      </c>
      <c r="G18" s="50">
        <f t="shared" si="10"/>
        <v>59285.571292564789</v>
      </c>
      <c r="H18" s="50">
        <f t="shared" si="10"/>
        <v>86267.376180947162</v>
      </c>
      <c r="I18" s="50">
        <f t="shared" si="10"/>
        <v>65556.801213184808</v>
      </c>
      <c r="J18" s="50">
        <f t="shared" si="10"/>
        <v>88668.923571947482</v>
      </c>
      <c r="K18" s="50">
        <f t="shared" si="10"/>
        <v>92254.299898018129</v>
      </c>
      <c r="L18" s="50">
        <f t="shared" si="10"/>
        <v>72684.848785827475</v>
      </c>
      <c r="M18" s="50">
        <f t="shared" si="10"/>
        <v>66457.68560444031</v>
      </c>
      <c r="N18" s="50">
        <f t="shared" si="10"/>
        <v>82414.931069515806</v>
      </c>
      <c r="O18" s="50">
        <f t="shared" si="10"/>
        <v>116847.11516082879</v>
      </c>
      <c r="P18" s="50">
        <f t="shared" si="10"/>
        <v>103431.94401063118</v>
      </c>
      <c r="Q18" s="50">
        <f t="shared" si="10"/>
        <v>95867.646660681159</v>
      </c>
      <c r="R18" s="50">
        <f t="shared" si="10"/>
        <v>90842.701675042947</v>
      </c>
      <c r="S18" s="50">
        <f t="shared" si="10"/>
        <v>1308060.9999999998</v>
      </c>
    </row>
    <row r="19" spans="1:19" ht="16.5" customHeight="1" x14ac:dyDescent="0.35">
      <c r="A19" s="52" t="str">
        <f>A39</f>
        <v xml:space="preserve"> - herav generell lønns- og priskompensasjon</v>
      </c>
      <c r="B19" s="52"/>
      <c r="C19" s="52"/>
      <c r="D19" s="52">
        <f t="shared" ref="D19:R19" si="11">D162+D144+D126+D108+D72+D90+D54+D39</f>
        <v>111497.89313784854</v>
      </c>
      <c r="E19" s="52">
        <f t="shared" si="11"/>
        <v>96785.646052190976</v>
      </c>
      <c r="F19" s="52">
        <f t="shared" si="11"/>
        <v>79197.615686330275</v>
      </c>
      <c r="G19" s="52">
        <f t="shared" si="11"/>
        <v>59285.571292564789</v>
      </c>
      <c r="H19" s="52">
        <f t="shared" si="11"/>
        <v>86267.376180947162</v>
      </c>
      <c r="I19" s="52">
        <f t="shared" si="11"/>
        <v>65556.801213184808</v>
      </c>
      <c r="J19" s="52">
        <f t="shared" si="11"/>
        <v>88668.923571947482</v>
      </c>
      <c r="K19" s="52">
        <f t="shared" si="11"/>
        <v>92254.299898018129</v>
      </c>
      <c r="L19" s="52">
        <f t="shared" si="11"/>
        <v>72684.848785827475</v>
      </c>
      <c r="M19" s="52">
        <f t="shared" si="11"/>
        <v>66457.68560444031</v>
      </c>
      <c r="N19" s="52">
        <f t="shared" si="11"/>
        <v>82414.931069515806</v>
      </c>
      <c r="O19" s="52">
        <f t="shared" si="11"/>
        <v>116847.11516082879</v>
      </c>
      <c r="P19" s="52">
        <f t="shared" si="11"/>
        <v>103431.94401063118</v>
      </c>
      <c r="Q19" s="52">
        <f t="shared" si="11"/>
        <v>95867.646660681159</v>
      </c>
      <c r="R19" s="52">
        <f t="shared" si="11"/>
        <v>90842.701675042947</v>
      </c>
      <c r="S19" s="52">
        <f>SUM(D19:R19)</f>
        <v>1308060.9999999998</v>
      </c>
    </row>
    <row r="20" spans="1:19" ht="16.5" customHeight="1" thickBot="1" x14ac:dyDescent="0.4">
      <c r="A20" s="150" t="str">
        <f>A40</f>
        <v>Bydelsfordelt budsjett 2025</v>
      </c>
      <c r="B20" s="151"/>
      <c r="C20" s="151"/>
      <c r="D20" s="151">
        <f t="shared" ref="D20:R20" si="12">D5+SUM(D6:D8)+D9+D18+D17</f>
        <v>2729159.4833105635</v>
      </c>
      <c r="E20" s="151">
        <f t="shared" si="12"/>
        <v>2385919.9260124695</v>
      </c>
      <c r="F20" s="151">
        <f t="shared" si="12"/>
        <v>1945194.3284564761</v>
      </c>
      <c r="G20" s="151">
        <f t="shared" si="12"/>
        <v>1437567.4946622839</v>
      </c>
      <c r="H20" s="151">
        <f t="shared" si="12"/>
        <v>2061433.1974265999</v>
      </c>
      <c r="I20" s="151">
        <f t="shared" si="12"/>
        <v>1585763.8796327116</v>
      </c>
      <c r="J20" s="151">
        <f>J5+SUM(J6:J8)+J9+J18+J17</f>
        <v>2116420.2110938793</v>
      </c>
      <c r="K20" s="151">
        <f t="shared" si="12"/>
        <v>2283902.8225503429</v>
      </c>
      <c r="L20" s="151">
        <f>L5+SUM(L6:L8)+L9+L18+L17</f>
        <v>1776290.4274263226</v>
      </c>
      <c r="M20" s="151">
        <f t="shared" si="12"/>
        <v>1593360.4802372099</v>
      </c>
      <c r="N20" s="151">
        <f t="shared" si="12"/>
        <v>1977833.5638555121</v>
      </c>
      <c r="O20" s="151">
        <f t="shared" si="12"/>
        <v>2792176.6513342373</v>
      </c>
      <c r="P20" s="151">
        <f t="shared" si="12"/>
        <v>2497989.7194872042</v>
      </c>
      <c r="Q20" s="151">
        <f t="shared" si="12"/>
        <v>2314269.8677193681</v>
      </c>
      <c r="R20" s="151">
        <f t="shared" si="12"/>
        <v>2143811.0954736201</v>
      </c>
      <c r="S20" s="151">
        <f>S5+SUM(S6:S8)+S9+S18+S17</f>
        <v>31641093.148678798</v>
      </c>
    </row>
    <row r="21" spans="1:19" ht="16.5" customHeight="1" x14ac:dyDescent="0.35">
      <c r="A21" s="49"/>
      <c r="B21" s="50"/>
      <c r="C21" s="50"/>
      <c r="D21" s="50"/>
      <c r="E21" s="50"/>
      <c r="F21" s="50"/>
      <c r="G21" s="50"/>
      <c r="H21" s="50"/>
      <c r="I21" s="50"/>
      <c r="J21" s="50"/>
      <c r="K21" s="50"/>
      <c r="L21" s="50"/>
      <c r="M21" s="50"/>
      <c r="N21" s="50"/>
      <c r="O21" s="50"/>
      <c r="P21" s="50"/>
      <c r="Q21" s="50"/>
      <c r="R21" s="50"/>
      <c r="S21" s="50"/>
    </row>
    <row r="22" spans="1:19" ht="16.5" customHeight="1" thickBot="1" x14ac:dyDescent="0.4">
      <c r="A22" s="150" t="s">
        <v>115</v>
      </c>
      <c r="B22" s="150"/>
      <c r="C22" s="150"/>
      <c r="D22" s="151">
        <f>'Tabell 2.1 DOK32025'!D10</f>
        <v>2729159</v>
      </c>
      <c r="E22" s="151">
        <f>'Tabell 2.1 DOK32025'!E10</f>
        <v>2385920</v>
      </c>
      <c r="F22" s="151">
        <f>'Tabell 2.1 DOK32025'!F10</f>
        <v>1945194</v>
      </c>
      <c r="G22" s="151">
        <f>'Tabell 2.1 DOK32025'!G10</f>
        <v>1437567</v>
      </c>
      <c r="H22" s="151">
        <f>'Tabell 2.1 DOK32025'!H10</f>
        <v>2061433</v>
      </c>
      <c r="I22" s="151">
        <f>'Tabell 2.1 DOK32025'!I10</f>
        <v>1585764</v>
      </c>
      <c r="J22" s="151">
        <f>'Tabell 2.1 DOK32025'!J10</f>
        <v>2116420</v>
      </c>
      <c r="K22" s="151">
        <f>'Tabell 2.1 DOK32025'!K10</f>
        <v>2283903</v>
      </c>
      <c r="L22" s="151">
        <f>'Tabell 2.1 DOK32025'!L10</f>
        <v>1776290</v>
      </c>
      <c r="M22" s="151">
        <f>'Tabell 2.1 DOK32025'!M10</f>
        <v>1593360</v>
      </c>
      <c r="N22" s="151">
        <f>'Tabell 2.1 DOK32025'!N10</f>
        <v>1977835</v>
      </c>
      <c r="O22" s="151">
        <f>'Tabell 2.1 DOK32025'!O10</f>
        <v>2792177</v>
      </c>
      <c r="P22" s="151">
        <f>'Tabell 2.1 DOK32025'!P10</f>
        <v>2497990</v>
      </c>
      <c r="Q22" s="151">
        <f>'Tabell 2.1 DOK32025'!Q10</f>
        <v>2314270</v>
      </c>
      <c r="R22" s="151">
        <f>'Tabell 2.1 DOK32025'!R10</f>
        <v>2143811</v>
      </c>
      <c r="S22" s="151">
        <f>'Tabell 2.1 DOK32025'!S10</f>
        <v>31641093</v>
      </c>
    </row>
    <row r="23" spans="1:19" ht="16.5" customHeight="1" thickBot="1" x14ac:dyDescent="0.4">
      <c r="A23" s="51"/>
      <c r="B23" s="51"/>
      <c r="C23" s="51"/>
      <c r="D23" s="51"/>
      <c r="E23" s="51"/>
      <c r="F23" s="51"/>
      <c r="G23" s="51"/>
      <c r="H23" s="51"/>
      <c r="I23" s="51"/>
      <c r="J23" s="51"/>
      <c r="K23" s="51"/>
      <c r="L23" s="51"/>
      <c r="M23" s="51"/>
      <c r="N23" s="51"/>
      <c r="O23" s="51"/>
      <c r="P23" s="51"/>
      <c r="Q23" s="51"/>
      <c r="R23" s="51"/>
      <c r="S23" s="51"/>
    </row>
    <row r="24" spans="1:19" ht="16.5" customHeight="1" x14ac:dyDescent="0.35">
      <c r="A24" s="152" t="str">
        <f>'Tabell 2.1 DOK32025'!A12</f>
        <v>FO1 Administrasjon og fellestjenester</v>
      </c>
      <c r="B24" s="153"/>
      <c r="C24" s="153"/>
      <c r="D24" s="154"/>
      <c r="E24" s="154"/>
      <c r="F24" s="154"/>
      <c r="G24" s="154"/>
      <c r="H24" s="154"/>
      <c r="I24" s="154"/>
      <c r="J24" s="154"/>
      <c r="K24" s="154"/>
      <c r="L24" s="154"/>
      <c r="M24" s="154"/>
      <c r="N24" s="154"/>
      <c r="O24" s="154"/>
      <c r="P24" s="154"/>
      <c r="Q24" s="154"/>
      <c r="R24" s="154"/>
      <c r="S24" s="154"/>
    </row>
    <row r="25" spans="1:19" ht="16.5" customHeight="1" x14ac:dyDescent="0.35">
      <c r="A25" s="58" t="s">
        <v>382</v>
      </c>
      <c r="B25" s="58"/>
      <c r="C25" s="58"/>
      <c r="D25" s="277">
        <v>11345.553597557002</v>
      </c>
      <c r="E25" s="277">
        <v>11475.37328610128</v>
      </c>
      <c r="F25" s="277">
        <v>9680.0907845962902</v>
      </c>
      <c r="G25" s="277">
        <v>8959.5399455040751</v>
      </c>
      <c r="H25" s="277">
        <v>8863.4613783447567</v>
      </c>
      <c r="I25" s="277">
        <v>6627.3273039584219</v>
      </c>
      <c r="J25" s="277">
        <v>8148.3092945507096</v>
      </c>
      <c r="K25" s="277">
        <v>8288.5743721343752</v>
      </c>
      <c r="L25" s="277">
        <v>6833.7086769067237</v>
      </c>
      <c r="M25" s="277">
        <v>8624.2090688178741</v>
      </c>
      <c r="N25" s="277">
        <v>6603.0782469255209</v>
      </c>
      <c r="O25" s="277">
        <v>7716.6537401469313</v>
      </c>
      <c r="P25" s="277">
        <v>7861.6288386007873</v>
      </c>
      <c r="Q25" s="277">
        <v>8007.9818516634678</v>
      </c>
      <c r="R25" s="277">
        <v>4758.9407312306466</v>
      </c>
      <c r="S25" s="277">
        <v>123794.43111703885</v>
      </c>
    </row>
    <row r="26" spans="1:19" ht="16.5" customHeight="1" x14ac:dyDescent="0.35">
      <c r="A26" s="52" t="s">
        <v>120</v>
      </c>
      <c r="B26" s="52"/>
      <c r="C26" s="52"/>
      <c r="D26" s="278">
        <v>83.311412336190642</v>
      </c>
      <c r="E26" s="278">
        <v>34.54620359948062</v>
      </c>
      <c r="F26" s="278">
        <v>7.892503583491874</v>
      </c>
      <c r="G26" s="278">
        <v>2.8840220160563077</v>
      </c>
      <c r="H26" s="278">
        <v>-18.953139596706333</v>
      </c>
      <c r="I26" s="278">
        <v>-12.80726559356143</v>
      </c>
      <c r="J26" s="278">
        <v>-16.655446854111698</v>
      </c>
      <c r="K26" s="278">
        <v>-13.189797101796247</v>
      </c>
      <c r="L26" s="278">
        <v>-23.214577467515642</v>
      </c>
      <c r="M26" s="278">
        <v>-2.1732774898418383</v>
      </c>
      <c r="N26" s="278">
        <v>-2.2646711030444511</v>
      </c>
      <c r="O26" s="278">
        <v>-5.5441279980072068E-2</v>
      </c>
      <c r="P26" s="278">
        <v>-11.501696296931284</v>
      </c>
      <c r="Q26" s="278">
        <v>10.074694809207596</v>
      </c>
      <c r="R26" s="278">
        <v>-37.893523560938952</v>
      </c>
      <c r="S26" s="278">
        <v>-1.4507922844165769E-11</v>
      </c>
    </row>
    <row r="27" spans="1:19" ht="16.5" customHeight="1" x14ac:dyDescent="0.35">
      <c r="A27" s="52" t="s">
        <v>121</v>
      </c>
      <c r="B27" s="52"/>
      <c r="C27" s="52"/>
      <c r="D27" s="278">
        <v>0</v>
      </c>
      <c r="E27" s="278">
        <v>0</v>
      </c>
      <c r="F27" s="278">
        <v>0</v>
      </c>
      <c r="G27" s="278">
        <v>0</v>
      </c>
      <c r="H27" s="278">
        <v>0</v>
      </c>
      <c r="I27" s="278">
        <v>0</v>
      </c>
      <c r="J27" s="278">
        <v>0</v>
      </c>
      <c r="K27" s="278">
        <v>0</v>
      </c>
      <c r="L27" s="278">
        <v>0</v>
      </c>
      <c r="M27" s="278">
        <v>0</v>
      </c>
      <c r="N27" s="278">
        <v>0</v>
      </c>
      <c r="O27" s="278">
        <v>0</v>
      </c>
      <c r="P27" s="278">
        <v>0</v>
      </c>
      <c r="Q27" s="278">
        <v>0</v>
      </c>
      <c r="R27" s="278">
        <v>0</v>
      </c>
      <c r="S27" s="278">
        <v>0</v>
      </c>
    </row>
    <row r="28" spans="1:19" ht="16.5" customHeight="1" x14ac:dyDescent="0.35">
      <c r="A28" s="59" t="s">
        <v>122</v>
      </c>
      <c r="B28" s="59"/>
      <c r="C28" s="59"/>
      <c r="D28" s="279">
        <v>-318.88283056714732</v>
      </c>
      <c r="E28" s="279">
        <v>-950.99654035461845</v>
      </c>
      <c r="F28" s="279">
        <v>-301.46316368403001</v>
      </c>
      <c r="G28" s="279">
        <v>-673.95527398541299</v>
      </c>
      <c r="H28" s="279">
        <v>-994.38906746061843</v>
      </c>
      <c r="I28" s="279">
        <v>74.170904817945669</v>
      </c>
      <c r="J28" s="279">
        <v>-184.54398915313911</v>
      </c>
      <c r="K28" s="279">
        <v>-142.75307339327915</v>
      </c>
      <c r="L28" s="279">
        <v>215.02208469380389</v>
      </c>
      <c r="M28" s="279">
        <v>535.9534146215027</v>
      </c>
      <c r="N28" s="279">
        <v>719.15300696974668</v>
      </c>
      <c r="O28" s="279">
        <v>896.29929427575132</v>
      </c>
      <c r="P28" s="279">
        <v>476.983541820759</v>
      </c>
      <c r="Q28" s="279">
        <v>9.7465084002645419</v>
      </c>
      <c r="R28" s="279">
        <v>639.65518299847452</v>
      </c>
      <c r="S28" s="279">
        <v>1.4507922844165769E-11</v>
      </c>
    </row>
    <row r="29" spans="1:19" ht="16.5" customHeight="1" x14ac:dyDescent="0.35">
      <c r="A29" s="50" t="s">
        <v>123</v>
      </c>
      <c r="B29" s="50"/>
      <c r="C29" s="50"/>
      <c r="D29" s="50">
        <f t="shared" ref="D29:S29" si="13">SUM(D30:D36)</f>
        <v>22033.831176543292</v>
      </c>
      <c r="E29" s="50">
        <f t="shared" si="13"/>
        <v>20580.146186271115</v>
      </c>
      <c r="F29" s="50">
        <f t="shared" si="13"/>
        <v>18770.036501203864</v>
      </c>
      <c r="G29" s="50">
        <f t="shared" si="13"/>
        <v>16446.577498887957</v>
      </c>
      <c r="H29" s="50">
        <f t="shared" si="13"/>
        <v>19465.293047851115</v>
      </c>
      <c r="I29" s="50">
        <f t="shared" si="13"/>
        <v>17345.913175464728</v>
      </c>
      <c r="J29" s="50">
        <f t="shared" si="13"/>
        <v>20129.89472900868</v>
      </c>
      <c r="K29" s="50">
        <f t="shared" si="13"/>
        <v>20758.464743796791</v>
      </c>
      <c r="L29" s="50">
        <f t="shared" si="13"/>
        <v>17960.912046139914</v>
      </c>
      <c r="M29" s="50">
        <f t="shared" si="13"/>
        <v>17164.724621815407</v>
      </c>
      <c r="N29" s="50">
        <f t="shared" si="13"/>
        <v>18936.038930327788</v>
      </c>
      <c r="O29" s="50">
        <f t="shared" si="13"/>
        <v>22793.575095349312</v>
      </c>
      <c r="P29" s="50">
        <f t="shared" si="13"/>
        <v>21898.387107564264</v>
      </c>
      <c r="Q29" s="50">
        <f t="shared" si="13"/>
        <v>20987.245952317451</v>
      </c>
      <c r="R29" s="50">
        <f t="shared" si="13"/>
        <v>19738.609186690101</v>
      </c>
      <c r="S29" s="50">
        <f t="shared" si="13"/>
        <v>295009.6499992318</v>
      </c>
    </row>
    <row r="30" spans="1:19" ht="16.5" customHeight="1" x14ac:dyDescent="0.35">
      <c r="A30" s="52" t="s">
        <v>124</v>
      </c>
      <c r="B30" s="52"/>
      <c r="C30" s="52"/>
      <c r="D30" s="52">
        <f>$S30*'Tabell 3.1 DOK32025'!D$7/100</f>
        <v>0</v>
      </c>
      <c r="E30" s="52">
        <f>$S30*'Tabell 3.1 DOK32025'!E$7/100</f>
        <v>0</v>
      </c>
      <c r="F30" s="52">
        <f>$S30*'Tabell 3.1 DOK32025'!F$7/100</f>
        <v>0</v>
      </c>
      <c r="G30" s="52">
        <f>$S30*'Tabell 3.1 DOK32025'!G$7/100</f>
        <v>0</v>
      </c>
      <c r="H30" s="52">
        <f>$S30*'Tabell 3.1 DOK32025'!H$7/100</f>
        <v>0</v>
      </c>
      <c r="I30" s="52">
        <f>$S30*'Tabell 3.1 DOK32025'!I$7/100</f>
        <v>0</v>
      </c>
      <c r="J30" s="52">
        <f>$S30*'Tabell 3.1 DOK32025'!J$7/100</f>
        <v>0</v>
      </c>
      <c r="K30" s="52">
        <f>$S30*'Tabell 3.1 DOK32025'!K$7/100</f>
        <v>0</v>
      </c>
      <c r="L30" s="52">
        <f>$S30*'Tabell 3.1 DOK32025'!L$7/100</f>
        <v>0</v>
      </c>
      <c r="M30" s="52">
        <f>$S30*'Tabell 3.1 DOK32025'!M$7/100</f>
        <v>0</v>
      </c>
      <c r="N30" s="52">
        <f>$S30*'Tabell 3.1 DOK32025'!N$7/100</f>
        <v>0</v>
      </c>
      <c r="O30" s="52">
        <f>$S30*'Tabell 3.1 DOK32025'!O$7/100</f>
        <v>0</v>
      </c>
      <c r="P30" s="52">
        <f>$S30*'Tabell 3.1 DOK32025'!P$7/100</f>
        <v>0</v>
      </c>
      <c r="Q30" s="52">
        <f>$S30*'Tabell 3.1 DOK32025'!Q$7/100</f>
        <v>0</v>
      </c>
      <c r="R30" s="52">
        <f>$S30*'Tabell 3.1 DOK32025'!R$7/100</f>
        <v>0</v>
      </c>
      <c r="S30" s="336">
        <v>0</v>
      </c>
    </row>
    <row r="31" spans="1:19" ht="16.5" customHeight="1" x14ac:dyDescent="0.35">
      <c r="A31" s="52" t="s">
        <v>125</v>
      </c>
      <c r="B31" s="52"/>
      <c r="C31" s="52"/>
      <c r="D31" s="52">
        <f>$S31*'Tabell 3.1 DOK32025'!D$7/100</f>
        <v>22451.96359622668</v>
      </c>
      <c r="E31" s="52">
        <f>$S31*'Tabell 3.1 DOK32025'!E$7/100</f>
        <v>20970.692263045286</v>
      </c>
      <c r="F31" s="52">
        <f>$S31*'Tabell 3.1 DOK32025'!F$7/100</f>
        <v>19126.232421782082</v>
      </c>
      <c r="G31" s="52">
        <f>$S31*'Tabell 3.1 DOK32025'!G$7/100</f>
        <v>16758.681517023546</v>
      </c>
      <c r="H31" s="52">
        <f>$S31*'Tabell 3.1 DOK32025'!H$7/100</f>
        <v>19834.682738492334</v>
      </c>
      <c r="I31" s="52">
        <f>$S31*'Tabell 3.1 DOK32025'!I$7/100</f>
        <v>17675.083740018941</v>
      </c>
      <c r="J31" s="52">
        <f>$S31*'Tabell 3.1 DOK32025'!J$7/100</f>
        <v>20511.896457331477</v>
      </c>
      <c r="K31" s="52">
        <f>$S31*'Tabell 3.1 DOK32025'!K$7/100</f>
        <v>21152.394742746601</v>
      </c>
      <c r="L31" s="52">
        <f>$S31*'Tabell 3.1 DOK32025'!L$7/100</f>
        <v>18301.753343933284</v>
      </c>
      <c r="M31" s="52">
        <f>$S31*'Tabell 3.1 DOK32025'!M$7/100</f>
        <v>17490.456800745749</v>
      </c>
      <c r="N31" s="52">
        <f>$S31*'Tabell 3.1 DOK32025'!N$7/100</f>
        <v>19295.3850519222</v>
      </c>
      <c r="O31" s="52">
        <f>$S31*'Tabell 3.1 DOK32025'!O$7/100</f>
        <v>23226.125051436818</v>
      </c>
      <c r="P31" s="52">
        <f>$S31*'Tabell 3.1 DOK32025'!P$7/100</f>
        <v>22313.949227246703</v>
      </c>
      <c r="Q31" s="52">
        <f>$S31*'Tabell 3.1 DOK32025'!Q$7/100</f>
        <v>21385.517494938464</v>
      </c>
      <c r="R31" s="52">
        <f>$S31*'Tabell 3.1 DOK32025'!R$7/100</f>
        <v>20113.185553109834</v>
      </c>
      <c r="S31" s="336">
        <v>300608</v>
      </c>
    </row>
    <row r="32" spans="1:19" ht="16.5" customHeight="1" x14ac:dyDescent="0.35">
      <c r="A32" s="52" t="s">
        <v>126</v>
      </c>
      <c r="B32" s="52"/>
      <c r="C32" s="52"/>
      <c r="D32" s="52">
        <f>$S32*'Tabell 3.1 DOK32025'!D$7/100</f>
        <v>-175.39476237640756</v>
      </c>
      <c r="E32" s="52">
        <f>$S32*'Tabell 3.1 DOK32025'!E$7/100</f>
        <v>-163.82306921982331</v>
      </c>
      <c r="F32" s="52">
        <f>$S32*'Tabell 3.1 DOK32025'!F$7/100</f>
        <v>-149.41414706988914</v>
      </c>
      <c r="G32" s="52">
        <f>$S32*'Tabell 3.1 DOK32025'!G$7/100</f>
        <v>-130.91883700159914</v>
      </c>
      <c r="H32" s="52">
        <f>$S32*'Tabell 3.1 DOK32025'!H$7/100</f>
        <v>-154.94856166228448</v>
      </c>
      <c r="I32" s="52">
        <f>$S32*'Tabell 3.1 DOK32025'!I$7/100</f>
        <v>-138.07777209672383</v>
      </c>
      <c r="J32" s="52">
        <f>$S32*'Tabell 3.1 DOK32025'!J$7/100</f>
        <v>-160.23895592044178</v>
      </c>
      <c r="K32" s="52">
        <f>$S32*'Tabell 3.1 DOK32025'!K$7/100</f>
        <v>-165.24252917546713</v>
      </c>
      <c r="L32" s="52">
        <f>$S32*'Tabell 3.1 DOK32025'!L$7/100</f>
        <v>-142.97331567784499</v>
      </c>
      <c r="M32" s="52">
        <f>$S32*'Tabell 3.1 DOK32025'!M$7/100</f>
        <v>-136.63546625993959</v>
      </c>
      <c r="N32" s="52">
        <f>$S32*'Tabell 3.1 DOK32025'!N$7/100</f>
        <v>-150.73556758803736</v>
      </c>
      <c r="O32" s="52">
        <f>$S32*'Tabell 3.1 DOK32025'!O$7/100</f>
        <v>-181.44251244938457</v>
      </c>
      <c r="P32" s="52">
        <f>$S32*'Tabell 3.1 DOK32025'!P$7/100</f>
        <v>-174.31659398601158</v>
      </c>
      <c r="Q32" s="52">
        <f>$S32*'Tabell 3.1 DOK32025'!Q$7/100</f>
        <v>-167.06368435193897</v>
      </c>
      <c r="R32" s="52">
        <f>$S32*'Tabell 3.1 DOK32025'!R$7/100</f>
        <v>-157.12422593243349</v>
      </c>
      <c r="S32" s="336">
        <v>-2348.3500007682269</v>
      </c>
    </row>
    <row r="33" spans="1:21" ht="16.5" customHeight="1" x14ac:dyDescent="0.35">
      <c r="A33" s="52" t="s">
        <v>127</v>
      </c>
      <c r="B33" s="52"/>
      <c r="C33" s="52"/>
      <c r="D33" s="52">
        <f>$S33*'Tabell 3.1 DOK32025'!D$7/100</f>
        <v>0</v>
      </c>
      <c r="E33" s="52">
        <f>$S33*'Tabell 3.1 DOK32025'!E$7/100</f>
        <v>0</v>
      </c>
      <c r="F33" s="52">
        <f>$S33*'Tabell 3.1 DOK32025'!F$7/100</f>
        <v>0</v>
      </c>
      <c r="G33" s="52">
        <f>$S33*'Tabell 3.1 DOK32025'!G$7/100</f>
        <v>0</v>
      </c>
      <c r="H33" s="52">
        <f>$S33*'Tabell 3.1 DOK32025'!H$7/100</f>
        <v>0</v>
      </c>
      <c r="I33" s="52">
        <f>$S33*'Tabell 3.1 DOK32025'!I$7/100</f>
        <v>0</v>
      </c>
      <c r="J33" s="52">
        <f>$S33*'Tabell 3.1 DOK32025'!J$7/100</f>
        <v>0</v>
      </c>
      <c r="K33" s="52">
        <f>$S33*'Tabell 3.1 DOK32025'!K$7/100</f>
        <v>0</v>
      </c>
      <c r="L33" s="52">
        <f>$S33*'Tabell 3.1 DOK32025'!L$7/100</f>
        <v>0</v>
      </c>
      <c r="M33" s="52">
        <f>$S33*'Tabell 3.1 DOK32025'!M$7/100</f>
        <v>0</v>
      </c>
      <c r="N33" s="52">
        <f>$S33*'Tabell 3.1 DOK32025'!N$7/100</f>
        <v>0</v>
      </c>
      <c r="O33" s="52">
        <f>$S33*'Tabell 3.1 DOK32025'!O$7/100</f>
        <v>0</v>
      </c>
      <c r="P33" s="52">
        <f>$S33*'Tabell 3.1 DOK32025'!P$7/100</f>
        <v>0</v>
      </c>
      <c r="Q33" s="52">
        <f>$S33*'Tabell 3.1 DOK32025'!Q$7/100</f>
        <v>0</v>
      </c>
      <c r="R33" s="52">
        <f>$S33*'Tabell 3.1 DOK32025'!R$7/100</f>
        <v>0</v>
      </c>
      <c r="S33" s="336">
        <v>0</v>
      </c>
    </row>
    <row r="34" spans="1:21" ht="16.5" customHeight="1" x14ac:dyDescent="0.35">
      <c r="A34" s="52" t="s">
        <v>128</v>
      </c>
      <c r="B34" s="52"/>
      <c r="C34" s="52"/>
      <c r="D34" s="52">
        <f>$S34*'Tabell 3.1 DOK32025'!D$7/100</f>
        <v>0</v>
      </c>
      <c r="E34" s="52">
        <f>$S34*'Tabell 3.1 DOK32025'!E$7/100</f>
        <v>0</v>
      </c>
      <c r="F34" s="52">
        <f>$S34*'Tabell 3.1 DOK32025'!F$7/100</f>
        <v>0</v>
      </c>
      <c r="G34" s="52">
        <f>$S34*'Tabell 3.1 DOK32025'!G$7/100</f>
        <v>0</v>
      </c>
      <c r="H34" s="52">
        <f>$S34*'Tabell 3.1 DOK32025'!H$7/100</f>
        <v>0</v>
      </c>
      <c r="I34" s="52">
        <f>$S34*'Tabell 3.1 DOK32025'!I$7/100</f>
        <v>0</v>
      </c>
      <c r="J34" s="52">
        <f>$S34*'Tabell 3.1 DOK32025'!J$7/100</f>
        <v>0</v>
      </c>
      <c r="K34" s="52">
        <f>$S34*'Tabell 3.1 DOK32025'!K$7/100</f>
        <v>0</v>
      </c>
      <c r="L34" s="52">
        <f>$S34*'Tabell 3.1 DOK32025'!L$7/100</f>
        <v>0</v>
      </c>
      <c r="M34" s="52">
        <f>$S34*'Tabell 3.1 DOK32025'!M$7/100</f>
        <v>0</v>
      </c>
      <c r="N34" s="52">
        <f>$S34*'Tabell 3.1 DOK32025'!N$7/100</f>
        <v>0</v>
      </c>
      <c r="O34" s="52">
        <f>$S34*'Tabell 3.1 DOK32025'!O$7/100</f>
        <v>0</v>
      </c>
      <c r="P34" s="52">
        <f>$S34*'Tabell 3.1 DOK32025'!P$7/100</f>
        <v>0</v>
      </c>
      <c r="Q34" s="52">
        <f>$S34*'Tabell 3.1 DOK32025'!Q$7/100</f>
        <v>0</v>
      </c>
      <c r="R34" s="52">
        <f>$S34*'Tabell 3.1 DOK32025'!R$7/100</f>
        <v>0</v>
      </c>
      <c r="S34" s="336">
        <v>0</v>
      </c>
    </row>
    <row r="35" spans="1:21" ht="16.5" customHeight="1" x14ac:dyDescent="0.35">
      <c r="A35" s="52" t="s">
        <v>129</v>
      </c>
      <c r="B35" s="52"/>
      <c r="C35" s="52"/>
      <c r="D35" s="52">
        <f>$S35*'Tabell 3.1 DOK32025'!D$7/100</f>
        <v>0</v>
      </c>
      <c r="E35" s="52">
        <f>$S35*'Tabell 3.1 DOK32025'!E$7/100</f>
        <v>0</v>
      </c>
      <c r="F35" s="52">
        <f>$S35*'Tabell 3.1 DOK32025'!F$7/100</f>
        <v>0</v>
      </c>
      <c r="G35" s="52">
        <f>$S35*'Tabell 3.1 DOK32025'!G$7/100</f>
        <v>0</v>
      </c>
      <c r="H35" s="52">
        <f>$S35*'Tabell 3.1 DOK32025'!H$7/100</f>
        <v>0</v>
      </c>
      <c r="I35" s="52">
        <f>$S35*'Tabell 3.1 DOK32025'!I$7/100</f>
        <v>0</v>
      </c>
      <c r="J35" s="52">
        <f>$S35*'Tabell 3.1 DOK32025'!J$7/100</f>
        <v>0</v>
      </c>
      <c r="K35" s="52">
        <f>$S35*'Tabell 3.1 DOK32025'!K$7/100</f>
        <v>0</v>
      </c>
      <c r="L35" s="52">
        <f>$S35*'Tabell 3.1 DOK32025'!L$7/100</f>
        <v>0</v>
      </c>
      <c r="M35" s="52">
        <f>$S35*'Tabell 3.1 DOK32025'!M$7/100</f>
        <v>0</v>
      </c>
      <c r="N35" s="52">
        <f>$S35*'Tabell 3.1 DOK32025'!N$7/100</f>
        <v>0</v>
      </c>
      <c r="O35" s="52">
        <f>$S35*'Tabell 3.1 DOK32025'!O$7/100</f>
        <v>0</v>
      </c>
      <c r="P35" s="52">
        <f>$S35*'Tabell 3.1 DOK32025'!P$7/100</f>
        <v>0</v>
      </c>
      <c r="Q35" s="52">
        <f>$S35*'Tabell 3.1 DOK32025'!Q$7/100</f>
        <v>0</v>
      </c>
      <c r="R35" s="52">
        <f>$S35*'Tabell 3.1 DOK32025'!R$7/100</f>
        <v>0</v>
      </c>
      <c r="S35" s="336">
        <v>0</v>
      </c>
    </row>
    <row r="36" spans="1:21" ht="16.5" customHeight="1" x14ac:dyDescent="0.35">
      <c r="A36" s="59" t="s">
        <v>130</v>
      </c>
      <c r="B36" s="59"/>
      <c r="C36" s="59"/>
      <c r="D36" s="59">
        <f>$S36*'Tabell 3.1 DOK32025'!D$7/100</f>
        <v>-242.73765730698022</v>
      </c>
      <c r="E36" s="59">
        <f>$S36*'Tabell 3.1 DOK32025'!E$7/100</f>
        <v>-226.72300755434713</v>
      </c>
      <c r="F36" s="59">
        <f>$S36*'Tabell 3.1 DOK32025'!F$7/100</f>
        <v>-206.781773508329</v>
      </c>
      <c r="G36" s="59">
        <f>$S36*'Tabell 3.1 DOK32025'!G$7/100</f>
        <v>-181.1851811339902</v>
      </c>
      <c r="H36" s="59">
        <f>$S36*'Tabell 3.1 DOK32025'!H$7/100</f>
        <v>-214.44112897893632</v>
      </c>
      <c r="I36" s="59">
        <f>$S36*'Tabell 3.1 DOK32025'!I$7/100</f>
        <v>-191.09279245749133</v>
      </c>
      <c r="J36" s="59">
        <f>$S36*'Tabell 3.1 DOK32025'!J$7/100</f>
        <v>-221.76277240235555</v>
      </c>
      <c r="K36" s="59">
        <f>$S36*'Tabell 3.1 DOK32025'!K$7/100</f>
        <v>-228.68746977434552</v>
      </c>
      <c r="L36" s="59">
        <f>$S36*'Tabell 3.1 DOK32025'!L$7/100</f>
        <v>-197.86798211552312</v>
      </c>
      <c r="M36" s="59">
        <f>$S36*'Tabell 3.1 DOK32025'!M$7/100</f>
        <v>-189.09671267040028</v>
      </c>
      <c r="N36" s="59">
        <f>$S36*'Tabell 3.1 DOK32025'!N$7/100</f>
        <v>-208.6105540063709</v>
      </c>
      <c r="O36" s="59">
        <f>$S36*'Tabell 3.1 DOK32025'!O$7/100</f>
        <v>-251.10744363812563</v>
      </c>
      <c r="P36" s="59">
        <f>$S36*'Tabell 3.1 DOK32025'!P$7/100</f>
        <v>-241.24552569642788</v>
      </c>
      <c r="Q36" s="59">
        <f>$S36*'Tabell 3.1 DOK32025'!Q$7/100</f>
        <v>-231.20785826907471</v>
      </c>
      <c r="R36" s="59">
        <f>$S36*'Tabell 3.1 DOK32025'!R$7/100</f>
        <v>-217.45214048730227</v>
      </c>
      <c r="S36" s="336">
        <v>-3250</v>
      </c>
    </row>
    <row r="37" spans="1:21" ht="16.5" customHeight="1" x14ac:dyDescent="0.35">
      <c r="A37" s="59" t="s">
        <v>131</v>
      </c>
      <c r="B37" s="59"/>
      <c r="C37" s="59"/>
      <c r="D37" s="59">
        <f>'Tabell 2.1 DOK32025'!D13+'Tabell 2.1 DOK32025'!D14-SUM(D25:D29)</f>
        <v>134.69091249880148</v>
      </c>
      <c r="E37" s="59">
        <f>'Tabell 2.1 DOK32025'!E13+'Tabell 2.1 DOK32025'!E14-SUM(E25:E29)</f>
        <v>358.74448294628019</v>
      </c>
      <c r="F37" s="59">
        <f>'Tabell 2.1 DOK32025'!F13+'Tabell 2.1 DOK32025'!F14-SUM(F25:F29)</f>
        <v>29.229642375710682</v>
      </c>
      <c r="G37" s="59">
        <f>'Tabell 2.1 DOK32025'!G13+'Tabell 2.1 DOK32025'!G14-SUM(G25:G29)</f>
        <v>-39.626060122380295</v>
      </c>
      <c r="H37" s="59">
        <f>'Tabell 2.1 DOK32025'!H13+'Tabell 2.1 DOK32025'!H14-SUM(H25:H29)</f>
        <v>-35.056465625046258</v>
      </c>
      <c r="I37" s="59">
        <f>'Tabell 2.1 DOK32025'!I13+'Tabell 2.1 DOK32025'!I14-SUM(I25:I29)</f>
        <v>-106.00612796661153</v>
      </c>
      <c r="J37" s="59">
        <f>'Tabell 2.1 DOK32025'!J13+'Tabell 2.1 DOK32025'!J14-SUM(J25:J29)</f>
        <v>-32.079513268457958</v>
      </c>
      <c r="K37" s="59">
        <f>'Tabell 2.1 DOK32025'!K13+'Tabell 2.1 DOK32025'!K14-SUM(K25:K29)</f>
        <v>-11.968758264716598</v>
      </c>
      <c r="L37" s="59">
        <f>'Tabell 2.1 DOK32025'!L13+'Tabell 2.1 DOK32025'!L14-SUM(L25:L29)</f>
        <v>-85.221621795906685</v>
      </c>
      <c r="M37" s="59">
        <f>'Tabell 2.1 DOK32025'!M13+'Tabell 2.1 DOK32025'!M14-SUM(M25:M29)</f>
        <v>-112.36188115123514</v>
      </c>
      <c r="N37" s="59">
        <f>'Tabell 2.1 DOK32025'!N13+'Tabell 2.1 DOK32025'!N14-SUM(N25:N29)</f>
        <v>-63.779677226706553</v>
      </c>
      <c r="O37" s="59">
        <f>'Tabell 2.1 DOK32025'!O13+'Tabell 2.1 DOK32025'!O14-SUM(O25:O29)</f>
        <v>26.955073932793312</v>
      </c>
      <c r="P37" s="59">
        <f>'Tabell 2.1 DOK32025'!P13+'Tabell 2.1 DOK32025'!P14-SUM(P25:P29)</f>
        <v>6.43485176586546</v>
      </c>
      <c r="Q37" s="59">
        <f>'Tabell 2.1 DOK32025'!Q13+'Tabell 2.1 DOK32025'!Q14-SUM(Q25:Q29)</f>
        <v>-14.468882817145641</v>
      </c>
      <c r="R37" s="59">
        <f>'Tabell 2.1 DOK32025'!R13+'Tabell 2.1 DOK32025'!R14-SUM(R25:R29)</f>
        <v>-55.48597528125174</v>
      </c>
      <c r="S37" s="59">
        <f>SUM(D37:R37)</f>
        <v>-7.2759576141834259E-12</v>
      </c>
      <c r="U37" s="29"/>
    </row>
    <row r="38" spans="1:21" ht="16.5" customHeight="1" x14ac:dyDescent="0.35">
      <c r="A38" s="50" t="s">
        <v>18</v>
      </c>
      <c r="B38" s="50"/>
      <c r="C38" s="50"/>
      <c r="D38" s="50">
        <f t="shared" ref="D38:S38" si="14">SUM(D39:D39)</f>
        <v>1382.5215326279351</v>
      </c>
      <c r="E38" s="50">
        <f t="shared" si="14"/>
        <v>1291.3094876319271</v>
      </c>
      <c r="F38" s="50">
        <f t="shared" si="14"/>
        <v>1177.7334328835379</v>
      </c>
      <c r="G38" s="50">
        <f t="shared" si="14"/>
        <v>1031.9470703058112</v>
      </c>
      <c r="H38" s="50">
        <f t="shared" si="14"/>
        <v>1221.357582435144</v>
      </c>
      <c r="I38" s="50">
        <f t="shared" si="14"/>
        <v>1088.3762463290686</v>
      </c>
      <c r="J38" s="50">
        <f t="shared" si="14"/>
        <v>1263.0582802148028</v>
      </c>
      <c r="K38" s="50">
        <f t="shared" si="14"/>
        <v>1302.4981567050045</v>
      </c>
      <c r="L38" s="50">
        <f t="shared" si="14"/>
        <v>1126.9645959645813</v>
      </c>
      <c r="M38" s="50">
        <f t="shared" si="14"/>
        <v>1077.0074982035692</v>
      </c>
      <c r="N38" s="50">
        <f t="shared" si="14"/>
        <v>1188.1493215637006</v>
      </c>
      <c r="O38" s="50">
        <f t="shared" si="14"/>
        <v>1430.1919680876861</v>
      </c>
      <c r="P38" s="50">
        <f t="shared" si="14"/>
        <v>1374.0230404533381</v>
      </c>
      <c r="Q38" s="50">
        <f t="shared" si="14"/>
        <v>1316.8531249584228</v>
      </c>
      <c r="R38" s="50">
        <f t="shared" si="14"/>
        <v>1238.5069126688206</v>
      </c>
      <c r="S38" s="50">
        <f t="shared" si="14"/>
        <v>18510.49825103335</v>
      </c>
      <c r="U38" s="29"/>
    </row>
    <row r="39" spans="1:21" ht="16.5" customHeight="1" x14ac:dyDescent="0.35">
      <c r="A39" s="52" t="s">
        <v>132</v>
      </c>
      <c r="B39" s="52"/>
      <c r="C39" s="52"/>
      <c r="D39" s="52">
        <f>$S39*'Tabell 3.1 DOK32025'!D$7/100</f>
        <v>1382.5215326279351</v>
      </c>
      <c r="E39" s="52">
        <f>$S39*'Tabell 3.1 DOK32025'!E$7/100</f>
        <v>1291.3094876319271</v>
      </c>
      <c r="F39" s="52">
        <f>$S39*'Tabell 3.1 DOK32025'!F$7/100</f>
        <v>1177.7334328835379</v>
      </c>
      <c r="G39" s="52">
        <f>$S39*'Tabell 3.1 DOK32025'!G$7/100</f>
        <v>1031.9470703058112</v>
      </c>
      <c r="H39" s="52">
        <f>$S39*'Tabell 3.1 DOK32025'!H$7/100</f>
        <v>1221.357582435144</v>
      </c>
      <c r="I39" s="52">
        <f>$S39*'Tabell 3.1 DOK32025'!I$7/100</f>
        <v>1088.3762463290686</v>
      </c>
      <c r="J39" s="52">
        <f>$S39*'Tabell 3.1 DOK32025'!J$7/100</f>
        <v>1263.0582802148028</v>
      </c>
      <c r="K39" s="52">
        <f>$S39*'Tabell 3.1 DOK32025'!K$7/100</f>
        <v>1302.4981567050045</v>
      </c>
      <c r="L39" s="52">
        <f>$S39*'Tabell 3.1 DOK32025'!L$7/100</f>
        <v>1126.9645959645813</v>
      </c>
      <c r="M39" s="52">
        <f>$S39*'Tabell 3.1 DOK32025'!M$7/100</f>
        <v>1077.0074982035692</v>
      </c>
      <c r="N39" s="52">
        <f>$S39*'Tabell 3.1 DOK32025'!N$7/100</f>
        <v>1188.1493215637006</v>
      </c>
      <c r="O39" s="52">
        <f>$S39*'Tabell 3.1 DOK32025'!O$7/100</f>
        <v>1430.1919680876861</v>
      </c>
      <c r="P39" s="52">
        <f>$S39*'Tabell 3.1 DOK32025'!P$7/100</f>
        <v>1374.0230404533381</v>
      </c>
      <c r="Q39" s="52">
        <f>$S39*'Tabell 3.1 DOK32025'!Q$7/100</f>
        <v>1316.8531249584228</v>
      </c>
      <c r="R39" s="52">
        <f>$S39*'Tabell 3.1 DOK32025'!R$7/100</f>
        <v>1238.5069126688206</v>
      </c>
      <c r="S39" s="336">
        <v>18510.49825103335</v>
      </c>
    </row>
    <row r="40" spans="1:21" ht="16.5" customHeight="1" thickBot="1" x14ac:dyDescent="0.4">
      <c r="A40" s="155" t="s">
        <v>383</v>
      </c>
      <c r="B40" s="156"/>
      <c r="C40" s="156"/>
      <c r="D40" s="157">
        <f t="shared" ref="D40:S40" si="15">D29+D38+D25+SUM(D26:D28)+D37</f>
        <v>34661.025800996067</v>
      </c>
      <c r="E40" s="157">
        <f t="shared" si="15"/>
        <v>32789.12310619546</v>
      </c>
      <c r="F40" s="157">
        <f t="shared" si="15"/>
        <v>29363.519700958866</v>
      </c>
      <c r="G40" s="157">
        <f t="shared" si="15"/>
        <v>25727.367202606107</v>
      </c>
      <c r="H40" s="157">
        <f t="shared" si="15"/>
        <v>28501.713335948643</v>
      </c>
      <c r="I40" s="157">
        <f t="shared" si="15"/>
        <v>25016.974237009988</v>
      </c>
      <c r="J40" s="157">
        <f t="shared" si="15"/>
        <v>29307.983354498483</v>
      </c>
      <c r="K40" s="157">
        <f t="shared" si="15"/>
        <v>30181.625643876378</v>
      </c>
      <c r="L40" s="157">
        <f t="shared" si="15"/>
        <v>26028.171204441602</v>
      </c>
      <c r="M40" s="157">
        <f t="shared" si="15"/>
        <v>27287.359444817273</v>
      </c>
      <c r="N40" s="157">
        <f t="shared" si="15"/>
        <v>27380.375157457005</v>
      </c>
      <c r="O40" s="157">
        <f t="shared" si="15"/>
        <v>32863.619730512495</v>
      </c>
      <c r="P40" s="157">
        <f t="shared" si="15"/>
        <v>31605.955683908083</v>
      </c>
      <c r="Q40" s="157">
        <f t="shared" si="15"/>
        <v>30317.433249331669</v>
      </c>
      <c r="R40" s="157">
        <f t="shared" si="15"/>
        <v>26282.332514745853</v>
      </c>
      <c r="S40" s="157">
        <f t="shared" si="15"/>
        <v>437314.57936730399</v>
      </c>
    </row>
    <row r="41" spans="1:21" ht="16.5" customHeight="1" thickBot="1" x14ac:dyDescent="0.4">
      <c r="A41" s="52"/>
      <c r="B41" s="52"/>
      <c r="C41" s="52"/>
      <c r="D41" s="52"/>
      <c r="E41" s="52"/>
      <c r="F41" s="52"/>
      <c r="G41" s="52"/>
      <c r="H41" s="52"/>
      <c r="I41" s="52"/>
      <c r="J41" s="52"/>
      <c r="K41" s="52"/>
      <c r="L41" s="52"/>
      <c r="M41" s="52"/>
      <c r="N41" s="52"/>
      <c r="O41" s="52"/>
      <c r="P41" s="52"/>
      <c r="Q41" s="52"/>
      <c r="R41" s="52"/>
      <c r="S41" s="52"/>
    </row>
    <row r="42" spans="1:21" ht="16.5" customHeight="1" x14ac:dyDescent="0.35">
      <c r="A42" s="158" t="str">
        <f>'Tabell 2.1 DOK32025'!A18</f>
        <v>FO2A Barnehager</v>
      </c>
      <c r="B42" s="158"/>
      <c r="C42" s="159"/>
      <c r="D42" s="160"/>
      <c r="E42" s="160"/>
      <c r="F42" s="160"/>
      <c r="G42" s="160"/>
      <c r="H42" s="160"/>
      <c r="I42" s="160"/>
      <c r="J42" s="160"/>
      <c r="K42" s="160"/>
      <c r="L42" s="160"/>
      <c r="M42" s="160"/>
      <c r="N42" s="160"/>
      <c r="O42" s="160"/>
      <c r="P42" s="160"/>
      <c r="Q42" s="160"/>
      <c r="R42" s="160"/>
      <c r="S42" s="160"/>
    </row>
    <row r="43" spans="1:21" ht="16.5" customHeight="1" x14ac:dyDescent="0.35">
      <c r="A43" s="58" t="str">
        <f>A25</f>
        <v>Bydelsfordelt Dok3 2024</v>
      </c>
      <c r="B43" s="58"/>
      <c r="C43" s="58"/>
      <c r="D43" s="277">
        <v>757074.10341329337</v>
      </c>
      <c r="E43" s="277">
        <v>709900.3351423085</v>
      </c>
      <c r="F43" s="277">
        <v>611770.22473586944</v>
      </c>
      <c r="G43" s="277">
        <v>449748.36661821045</v>
      </c>
      <c r="H43" s="277">
        <v>453436.18866147695</v>
      </c>
      <c r="I43" s="277">
        <v>475801.93312455469</v>
      </c>
      <c r="J43" s="277">
        <v>674908.85965786176</v>
      </c>
      <c r="K43" s="277">
        <v>832052.73477398581</v>
      </c>
      <c r="L43" s="277">
        <v>491780.48117612134</v>
      </c>
      <c r="M43" s="277">
        <v>293671.75992675277</v>
      </c>
      <c r="N43" s="277">
        <v>343067.83559850155</v>
      </c>
      <c r="O43" s="277">
        <v>599104.46801526984</v>
      </c>
      <c r="P43" s="277">
        <v>628026.77748908149</v>
      </c>
      <c r="Q43" s="277">
        <v>675775.40852531884</v>
      </c>
      <c r="R43" s="277">
        <v>460780.23844055587</v>
      </c>
      <c r="S43" s="277">
        <v>8456899.715299163</v>
      </c>
    </row>
    <row r="44" spans="1:21" ht="16.5" customHeight="1" x14ac:dyDescent="0.35">
      <c r="A44" s="50" t="str">
        <f t="shared" ref="A44:A50" si="16">A29</f>
        <v>Reelle endringer</v>
      </c>
      <c r="B44" s="52"/>
      <c r="C44" s="52"/>
      <c r="D44" s="50">
        <f>SUM(D45:D51)</f>
        <v>5891.084159643553</v>
      </c>
      <c r="E44" s="50">
        <f t="shared" ref="E44:R44" si="17">SUM(E45:E51)</f>
        <v>-4757.7328223000604</v>
      </c>
      <c r="F44" s="50">
        <f t="shared" si="17"/>
        <v>569.467583588445</v>
      </c>
      <c r="G44" s="50">
        <f t="shared" si="17"/>
        <v>-5762.959810433761</v>
      </c>
      <c r="H44" s="50">
        <f t="shared" si="17"/>
        <v>-18524.27097536403</v>
      </c>
      <c r="I44" s="50">
        <f t="shared" si="17"/>
        <v>-467.38851444594047</v>
      </c>
      <c r="J44" s="50">
        <f t="shared" si="17"/>
        <v>5574.1014994167563</v>
      </c>
      <c r="K44" s="50">
        <f t="shared" si="17"/>
        <v>13097.712017409714</v>
      </c>
      <c r="L44" s="50">
        <f t="shared" si="17"/>
        <v>-10861.759910740991</v>
      </c>
      <c r="M44" s="50">
        <f t="shared" si="17"/>
        <v>3280.8059983348958</v>
      </c>
      <c r="N44" s="50">
        <f t="shared" si="17"/>
        <v>8553.2944008637878</v>
      </c>
      <c r="O44" s="50">
        <f t="shared" si="17"/>
        <v>2276.3986381017421</v>
      </c>
      <c r="P44" s="50">
        <f t="shared" si="17"/>
        <v>-2918.2766938645291</v>
      </c>
      <c r="Q44" s="50">
        <f t="shared" si="17"/>
        <v>7978.8271993880517</v>
      </c>
      <c r="R44" s="50">
        <f t="shared" si="17"/>
        <v>-4052.3593024316333</v>
      </c>
      <c r="S44" s="50">
        <f>SUM(S45:S51)</f>
        <v>-123.05653283442371</v>
      </c>
    </row>
    <row r="45" spans="1:21" ht="16.5" customHeight="1" x14ac:dyDescent="0.35">
      <c r="A45" s="52" t="str">
        <f t="shared" si="16"/>
        <v xml:space="preserve"> - herav justering for demografiske forhold</v>
      </c>
      <c r="B45" s="52"/>
      <c r="C45" s="52"/>
      <c r="D45" s="52">
        <f>$S45*'Tabell 3.1 DOK32025'!D$21/100</f>
        <v>0</v>
      </c>
      <c r="E45" s="52">
        <f>$S45*'Tabell 3.1 DOK32025'!E$21/100</f>
        <v>0</v>
      </c>
      <c r="F45" s="52">
        <f>$S45*'Tabell 3.1 DOK32025'!F$21/100</f>
        <v>0</v>
      </c>
      <c r="G45" s="52">
        <f>$S45*'Tabell 3.1 DOK32025'!G$21/100</f>
        <v>0</v>
      </c>
      <c r="H45" s="52">
        <f>$S45*'Tabell 3.1 DOK32025'!H$21/100</f>
        <v>0</v>
      </c>
      <c r="I45" s="52">
        <f>$S45*'Tabell 3.1 DOK32025'!I$21/100</f>
        <v>0</v>
      </c>
      <c r="J45" s="52">
        <f>$S45*'Tabell 3.1 DOK32025'!J$21/100</f>
        <v>0</v>
      </c>
      <c r="K45" s="52">
        <f>$S45*'Tabell 3.1 DOK32025'!K$21/100</f>
        <v>0</v>
      </c>
      <c r="L45" s="52">
        <f>$S45*'Tabell 3.1 DOK32025'!L$21/100</f>
        <v>0</v>
      </c>
      <c r="M45" s="52">
        <f>$S45*'Tabell 3.1 DOK32025'!M$21/100</f>
        <v>0</v>
      </c>
      <c r="N45" s="52">
        <f>$S45*'Tabell 3.1 DOK32025'!N$21/100</f>
        <v>0</v>
      </c>
      <c r="O45" s="52">
        <f>$S45*'Tabell 3.1 DOK32025'!O$21/100</f>
        <v>0</v>
      </c>
      <c r="P45" s="52">
        <f>$S45*'Tabell 3.1 DOK32025'!P$21/100</f>
        <v>0</v>
      </c>
      <c r="Q45" s="52">
        <f>$S45*'Tabell 3.1 DOK32025'!Q$21/100</f>
        <v>0</v>
      </c>
      <c r="R45" s="52">
        <f>$S45*'Tabell 3.1 DOK32025'!R$21/100</f>
        <v>0</v>
      </c>
      <c r="S45" s="336">
        <v>0</v>
      </c>
    </row>
    <row r="46" spans="1:21" ht="16.5" customHeight="1" x14ac:dyDescent="0.35">
      <c r="A46" s="52" t="str">
        <f t="shared" si="16"/>
        <v xml:space="preserve"> - herav justering for andre aktivitetsnøytrale forhold</v>
      </c>
      <c r="B46" s="52"/>
      <c r="C46" s="52"/>
      <c r="D46" s="52">
        <f>$S46*'Tabell 3.1 DOK32025'!D$21/100</f>
        <v>15228.628537063247</v>
      </c>
      <c r="E46" s="52">
        <f>$S46*'Tabell 3.1 DOK32025'!E$21/100</f>
        <v>14092.652195181765</v>
      </c>
      <c r="F46" s="52">
        <f>$S46*'Tabell 3.1 DOK32025'!F$21/100</f>
        <v>12134.317479433143</v>
      </c>
      <c r="G46" s="52">
        <f>$S46*'Tabell 3.1 DOK32025'!G$21/100</f>
        <v>9328.2884826626341</v>
      </c>
      <c r="H46" s="52">
        <f>$S46*'Tabell 3.1 DOK32025'!H$21/100</f>
        <v>9137.5297540091615</v>
      </c>
      <c r="I46" s="52">
        <f>$S46*'Tabell 3.1 DOK32025'!I$21/100</f>
        <v>9725.0404409471776</v>
      </c>
      <c r="J46" s="52">
        <f>$S46*'Tabell 3.1 DOK32025'!J$21/100</f>
        <v>13989.534152658096</v>
      </c>
      <c r="K46" s="52">
        <f>$S46*'Tabell 3.1 DOK32025'!K$21/100</f>
        <v>16498.926037935831</v>
      </c>
      <c r="L46" s="52">
        <f>$S46*'Tabell 3.1 DOK32025'!L$21/100</f>
        <v>9255.7066553425211</v>
      </c>
      <c r="M46" s="52">
        <f>$S46*'Tabell 3.1 DOK32025'!M$21/100</f>
        <v>5759.6207965477961</v>
      </c>
      <c r="N46" s="52">
        <f>$S46*'Tabell 3.1 DOK32025'!N$21/100</f>
        <v>6711.4062854983695</v>
      </c>
      <c r="O46" s="52">
        <f>$S46*'Tabell 3.1 DOK32025'!O$21/100</f>
        <v>11888.83297890621</v>
      </c>
      <c r="P46" s="52">
        <f>$S46*'Tabell 3.1 DOK32025'!P$21/100</f>
        <v>12556.891372748591</v>
      </c>
      <c r="Q46" s="52">
        <f>$S46*'Tabell 3.1 DOK32025'!Q$21/100</f>
        <v>13829.705645172377</v>
      </c>
      <c r="R46" s="52">
        <f>$S46*'Tabell 3.1 DOK32025'!R$21/100</f>
        <v>9099.9191858930935</v>
      </c>
      <c r="S46" s="336">
        <v>169237</v>
      </c>
    </row>
    <row r="47" spans="1:21" ht="16.5" customHeight="1" x14ac:dyDescent="0.35">
      <c r="A47" s="52" t="str">
        <f t="shared" si="16"/>
        <v xml:space="preserve"> - herav endring i løpende pensjonsutgifter</v>
      </c>
      <c r="B47" s="52"/>
      <c r="C47" s="52"/>
      <c r="D47" s="52">
        <f>$S47*'Tabell 3.1 DOK32025'!D$21/100</f>
        <v>-4291.4338145832116</v>
      </c>
      <c r="E47" s="52">
        <f>$S47*'Tabell 3.1 DOK32025'!E$21/100</f>
        <v>-3971.3152120280247</v>
      </c>
      <c r="F47" s="52">
        <f>$S47*'Tabell 3.1 DOK32025'!F$21/100</f>
        <v>-3419.455679898645</v>
      </c>
      <c r="G47" s="52">
        <f>$S47*'Tabell 3.1 DOK32025'!G$21/100</f>
        <v>-2628.7155490894547</v>
      </c>
      <c r="H47" s="52">
        <f>$S47*'Tabell 3.1 DOK32025'!H$21/100</f>
        <v>-2574.9596605287707</v>
      </c>
      <c r="I47" s="52">
        <f>$S47*'Tabell 3.1 DOK32025'!I$21/100</f>
        <v>-2740.5204148815742</v>
      </c>
      <c r="J47" s="52">
        <f>$S47*'Tabell 3.1 DOK32025'!J$21/100</f>
        <v>-3942.2565050339776</v>
      </c>
      <c r="K47" s="52">
        <f>$S47*'Tabell 3.1 DOK32025'!K$21/100</f>
        <v>-4649.4041752468529</v>
      </c>
      <c r="L47" s="52">
        <f>$S47*'Tabell 3.1 DOK32025'!L$21/100</f>
        <v>-2608.261960158075</v>
      </c>
      <c r="M47" s="52">
        <f>$S47*'Tabell 3.1 DOK32025'!M$21/100</f>
        <v>-1623.063520482222</v>
      </c>
      <c r="N47" s="52">
        <f>$S47*'Tabell 3.1 DOK32025'!N$21/100</f>
        <v>-1891.2770645693497</v>
      </c>
      <c r="O47" s="52">
        <f>$S47*'Tabell 3.1 DOK32025'!O$21/100</f>
        <v>-3350.278046210004</v>
      </c>
      <c r="P47" s="52">
        <f>$S47*'Tabell 3.1 DOK32025'!P$21/100</f>
        <v>-3538.5371776527231</v>
      </c>
      <c r="Q47" s="52">
        <f>$S47*'Tabell 3.1 DOK32025'!Q$21/100</f>
        <v>-3897.2167655794851</v>
      </c>
      <c r="R47" s="52">
        <f>$S47*'Tabell 3.1 DOK32025'!R$21/100</f>
        <v>-2564.3609868920639</v>
      </c>
      <c r="S47" s="336">
        <v>-47691.056532834431</v>
      </c>
    </row>
    <row r="48" spans="1:21" ht="16.5" customHeight="1" x14ac:dyDescent="0.35">
      <c r="A48" s="52" t="str">
        <f t="shared" si="16"/>
        <v xml:space="preserve"> - herav justering for engangstiltak</v>
      </c>
      <c r="B48" s="52"/>
      <c r="C48" s="52"/>
      <c r="D48" s="52">
        <f>$S48*'Tabell 3.1 DOK32025'!D$21/100</f>
        <v>0</v>
      </c>
      <c r="E48" s="52">
        <f>$S48*'Tabell 3.1 DOK32025'!E$21/100</f>
        <v>0</v>
      </c>
      <c r="F48" s="52">
        <f>$S48*'Tabell 3.1 DOK32025'!F$21/100</f>
        <v>0</v>
      </c>
      <c r="G48" s="52">
        <f>$S48*'Tabell 3.1 DOK32025'!G$21/100</f>
        <v>0</v>
      </c>
      <c r="H48" s="52">
        <f>$S48*'Tabell 3.1 DOK32025'!H$21/100</f>
        <v>0</v>
      </c>
      <c r="I48" s="52">
        <f>$S48*'Tabell 3.1 DOK32025'!I$21/100</f>
        <v>0</v>
      </c>
      <c r="J48" s="52">
        <f>$S48*'Tabell 3.1 DOK32025'!J$21/100</f>
        <v>0</v>
      </c>
      <c r="K48" s="52">
        <f>$S48*'Tabell 3.1 DOK32025'!K$21/100</f>
        <v>0</v>
      </c>
      <c r="L48" s="52">
        <f>$S48*'Tabell 3.1 DOK32025'!L$21/100</f>
        <v>0</v>
      </c>
      <c r="M48" s="52">
        <f>$S48*'Tabell 3.1 DOK32025'!M$21/100</f>
        <v>0</v>
      </c>
      <c r="N48" s="52">
        <f>$S48*'Tabell 3.1 DOK32025'!N$21/100</f>
        <v>0</v>
      </c>
      <c r="O48" s="52">
        <f>$S48*'Tabell 3.1 DOK32025'!O$21/100</f>
        <v>0</v>
      </c>
      <c r="P48" s="52">
        <f>$S48*'Tabell 3.1 DOK32025'!P$21/100</f>
        <v>0</v>
      </c>
      <c r="Q48" s="52">
        <f>$S48*'Tabell 3.1 DOK32025'!Q$21/100</f>
        <v>0</v>
      </c>
      <c r="R48" s="52">
        <f>$S48*'Tabell 3.1 DOK32025'!R$21/100</f>
        <v>0</v>
      </c>
      <c r="S48" s="336">
        <v>0</v>
      </c>
    </row>
    <row r="49" spans="1:19" ht="16.5" customHeight="1" x14ac:dyDescent="0.35">
      <c r="A49" s="52" t="str">
        <f t="shared" si="16"/>
        <v xml:space="preserve"> - herav justering for oppgaveendringer mellom sektorer</v>
      </c>
      <c r="B49" s="52"/>
      <c r="C49" s="52"/>
      <c r="D49" s="52">
        <f>$S49*'Tabell 3.1 DOK32025'!D$21/100</f>
        <v>0</v>
      </c>
      <c r="E49" s="52">
        <f>$S49*'Tabell 3.1 DOK32025'!E$21/100</f>
        <v>0</v>
      </c>
      <c r="F49" s="52">
        <f>$S49*'Tabell 3.1 DOK32025'!F$21/100</f>
        <v>0</v>
      </c>
      <c r="G49" s="52">
        <f>$S49*'Tabell 3.1 DOK32025'!G$21/100</f>
        <v>0</v>
      </c>
      <c r="H49" s="52">
        <f>$S49*'Tabell 3.1 DOK32025'!H$21/100</f>
        <v>0</v>
      </c>
      <c r="I49" s="52">
        <f>$S49*'Tabell 3.1 DOK32025'!I$21/100</f>
        <v>0</v>
      </c>
      <c r="J49" s="52">
        <f>$S49*'Tabell 3.1 DOK32025'!J$21/100</f>
        <v>0</v>
      </c>
      <c r="K49" s="52">
        <f>$S49*'Tabell 3.1 DOK32025'!K$21/100</f>
        <v>0</v>
      </c>
      <c r="L49" s="52">
        <f>$S49*'Tabell 3.1 DOK32025'!L$21/100</f>
        <v>0</v>
      </c>
      <c r="M49" s="52">
        <f>$S49*'Tabell 3.1 DOK32025'!M$21/100</f>
        <v>0</v>
      </c>
      <c r="N49" s="52">
        <f>$S49*'Tabell 3.1 DOK32025'!N$21/100</f>
        <v>0</v>
      </c>
      <c r="O49" s="52">
        <f>$S49*'Tabell 3.1 DOK32025'!O$21/100</f>
        <v>0</v>
      </c>
      <c r="P49" s="52">
        <f>$S49*'Tabell 3.1 DOK32025'!P$21/100</f>
        <v>0</v>
      </c>
      <c r="Q49" s="52">
        <f>$S49*'Tabell 3.1 DOK32025'!Q$21/100</f>
        <v>0</v>
      </c>
      <c r="R49" s="52">
        <f>$S49*'Tabell 3.1 DOK32025'!R$21/100</f>
        <v>0</v>
      </c>
      <c r="S49" s="336">
        <v>0</v>
      </c>
    </row>
    <row r="50" spans="1:19" ht="16.5" customHeight="1" x14ac:dyDescent="0.35">
      <c r="A50" s="52" t="str">
        <f t="shared" si="16"/>
        <v xml:space="preserve"> - herav uspesifiserte rammeendringer</v>
      </c>
      <c r="B50" s="52"/>
      <c r="C50" s="52"/>
      <c r="D50" s="52">
        <f>$S50*'Tabell 3.1 DOK32025'!D$21/100</f>
        <v>-7092.0919074944595</v>
      </c>
      <c r="E50" s="52">
        <f>$S50*'Tabell 3.1 DOK32025'!E$21/100</f>
        <v>-6563.0588037087091</v>
      </c>
      <c r="F50" s="52">
        <f>$S50*'Tabell 3.1 DOK32025'!F$21/100</f>
        <v>-5651.0469468350484</v>
      </c>
      <c r="G50" s="52">
        <f>$S50*'Tabell 3.1 DOK32025'!G$21/100</f>
        <v>-4344.257205936382</v>
      </c>
      <c r="H50" s="52">
        <f>$S50*'Tabell 3.1 DOK32025'!H$21/100</f>
        <v>-4255.4193678819174</v>
      </c>
      <c r="I50" s="52">
        <f>$S50*'Tabell 3.1 DOK32025'!I$21/100</f>
        <v>-4529.0277087944824</v>
      </c>
      <c r="J50" s="52">
        <f>$S50*'Tabell 3.1 DOK32025'!J$21/100</f>
        <v>-6515.0359214695836</v>
      </c>
      <c r="K50" s="52">
        <f>$S50*'Tabell 3.1 DOK32025'!K$21/100</f>
        <v>-7683.6794299113817</v>
      </c>
      <c r="L50" s="52">
        <f>$S50*'Tabell 3.1 DOK32025'!L$21/100</f>
        <v>-4310.4552789332174</v>
      </c>
      <c r="M50" s="52">
        <f>$S50*'Tabell 3.1 DOK32025'!M$21/100</f>
        <v>-2682.30063803964</v>
      </c>
      <c r="N50" s="52">
        <f>$S50*'Tabell 3.1 DOK32025'!N$21/100</f>
        <v>-3125.5546150756272</v>
      </c>
      <c r="O50" s="52">
        <f>$S50*'Tabell 3.1 DOK32025'!O$21/100</f>
        <v>-5536.7228870311637</v>
      </c>
      <c r="P50" s="52">
        <f>$S50*'Tabell 3.1 DOK32025'!P$21/100</f>
        <v>-5847.8429276291827</v>
      </c>
      <c r="Q50" s="52">
        <f>$S50*'Tabell 3.1 DOK32025'!Q$21/100</f>
        <v>-6440.6025303229262</v>
      </c>
      <c r="R50" s="52">
        <f>$S50*'Tabell 3.1 DOK32025'!R$21/100</f>
        <v>-4237.9038309362859</v>
      </c>
      <c r="S50" s="336">
        <v>-78815</v>
      </c>
    </row>
    <row r="51" spans="1:19" ht="16.5" customHeight="1" x14ac:dyDescent="0.35">
      <c r="A51" s="59" t="s">
        <v>134</v>
      </c>
      <c r="B51" s="59"/>
      <c r="C51" s="59"/>
      <c r="D51" s="279">
        <v>2045.9813446579774</v>
      </c>
      <c r="E51" s="279">
        <v>-8316.0110017450916</v>
      </c>
      <c r="F51" s="279">
        <v>-2494.3472691110042</v>
      </c>
      <c r="G51" s="279">
        <v>-8118.2755380705585</v>
      </c>
      <c r="H51" s="279">
        <v>-20831.421700962503</v>
      </c>
      <c r="I51" s="279">
        <v>-2922.8808317170619</v>
      </c>
      <c r="J51" s="279">
        <v>2041.859773262222</v>
      </c>
      <c r="K51" s="279">
        <v>8931.869584632117</v>
      </c>
      <c r="L51" s="279">
        <v>-13198.74932699222</v>
      </c>
      <c r="M51" s="279">
        <v>1826.5493603089617</v>
      </c>
      <c r="N51" s="279">
        <v>6858.7197950103955</v>
      </c>
      <c r="O51" s="279">
        <v>-725.43340756330053</v>
      </c>
      <c r="P51" s="279">
        <v>-6088.7879613312143</v>
      </c>
      <c r="Q51" s="279">
        <v>4486.9408501180869</v>
      </c>
      <c r="R51" s="279">
        <v>-6350.013670496377</v>
      </c>
      <c r="S51" s="337">
        <v>-42854</v>
      </c>
    </row>
    <row r="52" spans="1:19" ht="16.5" customHeight="1" x14ac:dyDescent="0.35">
      <c r="A52" s="59" t="str">
        <f>A37</f>
        <v>Vridningseffekter knyttet til endringer i særskilte tildelinger</v>
      </c>
      <c r="B52" s="59"/>
      <c r="C52" s="59"/>
      <c r="D52" s="59">
        <f>'Tabell 2.1 DOK32025'!D19+'Tabell 2.1 DOK32025'!D20-SUM(D43:D44)</f>
        <v>1954.3285878369352</v>
      </c>
      <c r="E52" s="59">
        <f>'Tabell 2.1 DOK32025'!E19+'Tabell 2.1 DOK32025'!E20-SUM(E43:E44)</f>
        <v>-760.85612222307827</v>
      </c>
      <c r="F52" s="59">
        <f>'Tabell 2.1 DOK32025'!F19+'Tabell 2.1 DOK32025'!F20-SUM(F43:F44)</f>
        <v>-5039.0424748382065</v>
      </c>
      <c r="G52" s="59">
        <f>'Tabell 2.1 DOK32025'!G19+'Tabell 2.1 DOK32025'!G20-SUM(G43:G44)</f>
        <v>-2440.6084183446947</v>
      </c>
      <c r="H52" s="59">
        <f>'Tabell 2.1 DOK32025'!H19+'Tabell 2.1 DOK32025'!H20-SUM(H43:H44)</f>
        <v>2187.4768753458047</v>
      </c>
      <c r="I52" s="59">
        <f>'Tabell 2.1 DOK32025'!I19+'Tabell 2.1 DOK32025'!I20-SUM(I43:I44)</f>
        <v>-1354.2648389254464</v>
      </c>
      <c r="J52" s="59">
        <f>'Tabell 2.1 DOK32025'!J19+'Tabell 2.1 DOK32025'!J20-SUM(J43:J44)</f>
        <v>-2323.5098419551505</v>
      </c>
      <c r="K52" s="59">
        <f>'Tabell 2.1 DOK32025'!K19+'Tabell 2.1 DOK32025'!K20-SUM(K43:K44)</f>
        <v>6330.543613226153</v>
      </c>
      <c r="L52" s="59">
        <f>'Tabell 2.1 DOK32025'!L19+'Tabell 2.1 DOK32025'!L20-SUM(L43:L44)</f>
        <v>-596.76091803377494</v>
      </c>
      <c r="M52" s="59">
        <f>'Tabell 2.1 DOK32025'!M19+'Tabell 2.1 DOK32025'!M20-SUM(M43:M44)</f>
        <v>1331.8017917948309</v>
      </c>
      <c r="N52" s="59">
        <f>'Tabell 2.1 DOK32025'!N19+'Tabell 2.1 DOK32025'!N20-SUM(N43:N44)</f>
        <v>1163.1242211944191</v>
      </c>
      <c r="O52" s="59">
        <f>'Tabell 2.1 DOK32025'!O19+'Tabell 2.1 DOK32025'!O20-SUM(O43:O44)</f>
        <v>-2411.5821052602259</v>
      </c>
      <c r="P52" s="59">
        <f>'Tabell 2.1 DOK32025'!P19+'Tabell 2.1 DOK32025'!P20-SUM(P43:P44)</f>
        <v>-597.92974783258978</v>
      </c>
      <c r="Q52" s="59">
        <f>'Tabell 2.1 DOK32025'!Q19+'Tabell 2.1 DOK32025'!Q20-SUM(Q43:Q44)</f>
        <v>516.64158050017431</v>
      </c>
      <c r="R52" s="59">
        <f>'Tabell 2.1 DOK32025'!R19+'Tabell 2.1 DOK32025'!R20-SUM(R43:R44)</f>
        <v>2040.637797516014</v>
      </c>
      <c r="S52" s="59">
        <f>SUM(D52:R52)</f>
        <v>1.1641532182693481E-9</v>
      </c>
    </row>
    <row r="53" spans="1:19" ht="16.5" customHeight="1" x14ac:dyDescent="0.35">
      <c r="A53" s="50" t="str">
        <f>A38</f>
        <v>Kompensasjon for forventet lønns- og prisutvikling</v>
      </c>
      <c r="B53" s="52"/>
      <c r="C53" s="52"/>
      <c r="D53" s="50">
        <f t="shared" ref="D53:S53" si="18">SUM(D54:D54)</f>
        <v>31204.87460781461</v>
      </c>
      <c r="E53" s="50">
        <f t="shared" si="18"/>
        <v>28877.153551412015</v>
      </c>
      <c r="F53" s="50">
        <f t="shared" si="18"/>
        <v>24864.343790090548</v>
      </c>
      <c r="G53" s="50">
        <f t="shared" si="18"/>
        <v>19114.529696391382</v>
      </c>
      <c r="H53" s="50">
        <f t="shared" si="18"/>
        <v>18723.647339947376</v>
      </c>
      <c r="I53" s="50">
        <f t="shared" si="18"/>
        <v>19927.511317063418</v>
      </c>
      <c r="J53" s="50">
        <f t="shared" si="18"/>
        <v>28665.855102643436</v>
      </c>
      <c r="K53" s="50">
        <f t="shared" si="18"/>
        <v>33807.83219738843</v>
      </c>
      <c r="L53" s="50">
        <f t="shared" si="18"/>
        <v>18965.802789380825</v>
      </c>
      <c r="M53" s="50">
        <f t="shared" si="18"/>
        <v>11801.998079302737</v>
      </c>
      <c r="N53" s="50">
        <f t="shared" si="18"/>
        <v>13752.294966770693</v>
      </c>
      <c r="O53" s="50">
        <f t="shared" si="18"/>
        <v>24361.323243068779</v>
      </c>
      <c r="P53" s="50">
        <f t="shared" si="18"/>
        <v>25730.236954491516</v>
      </c>
      <c r="Q53" s="50">
        <f t="shared" si="18"/>
        <v>28338.351642781134</v>
      </c>
      <c r="R53" s="50">
        <f t="shared" si="18"/>
        <v>18646.579791866196</v>
      </c>
      <c r="S53" s="50">
        <f t="shared" si="18"/>
        <v>346782.33507041307</v>
      </c>
    </row>
    <row r="54" spans="1:19" ht="16.5" customHeight="1" x14ac:dyDescent="0.35">
      <c r="A54" s="52" t="str">
        <f>A39</f>
        <v xml:space="preserve"> - herav generell lønns- og priskompensasjon</v>
      </c>
      <c r="B54" s="52"/>
      <c r="C54" s="52"/>
      <c r="D54" s="52">
        <f>$S54*'Tabell 3.1 DOK32025'!D$21/100</f>
        <v>31204.87460781461</v>
      </c>
      <c r="E54" s="52">
        <f>$S54*'Tabell 3.1 DOK32025'!E$21/100</f>
        <v>28877.153551412015</v>
      </c>
      <c r="F54" s="52">
        <f>$S54*'Tabell 3.1 DOK32025'!F$21/100</f>
        <v>24864.343790090548</v>
      </c>
      <c r="G54" s="52">
        <f>$S54*'Tabell 3.1 DOK32025'!G$21/100</f>
        <v>19114.529696391382</v>
      </c>
      <c r="H54" s="52">
        <f>$S54*'Tabell 3.1 DOK32025'!H$21/100</f>
        <v>18723.647339947376</v>
      </c>
      <c r="I54" s="52">
        <f>$S54*'Tabell 3.1 DOK32025'!I$21/100</f>
        <v>19927.511317063418</v>
      </c>
      <c r="J54" s="52">
        <f>$S54*'Tabell 3.1 DOK32025'!J$21/100</f>
        <v>28665.855102643436</v>
      </c>
      <c r="K54" s="52">
        <f>$S54*'Tabell 3.1 DOK32025'!K$21/100</f>
        <v>33807.83219738843</v>
      </c>
      <c r="L54" s="52">
        <f>$S54*'Tabell 3.1 DOK32025'!L$21/100</f>
        <v>18965.802789380825</v>
      </c>
      <c r="M54" s="52">
        <f>$S54*'Tabell 3.1 DOK32025'!M$21/100</f>
        <v>11801.998079302737</v>
      </c>
      <c r="N54" s="52">
        <f>$S54*'Tabell 3.1 DOK32025'!N$21/100</f>
        <v>13752.294966770693</v>
      </c>
      <c r="O54" s="52">
        <f>$S54*'Tabell 3.1 DOK32025'!O$21/100</f>
        <v>24361.323243068779</v>
      </c>
      <c r="P54" s="52">
        <f>$S54*'Tabell 3.1 DOK32025'!P$21/100</f>
        <v>25730.236954491516</v>
      </c>
      <c r="Q54" s="52">
        <f>$S54*'Tabell 3.1 DOK32025'!Q$21/100</f>
        <v>28338.351642781134</v>
      </c>
      <c r="R54" s="52">
        <f>$S54*'Tabell 3.1 DOK32025'!R$21/100</f>
        <v>18646.579791866196</v>
      </c>
      <c r="S54" s="336">
        <v>346782.33507041307</v>
      </c>
    </row>
    <row r="55" spans="1:19" ht="16.5" customHeight="1" thickBot="1" x14ac:dyDescent="0.4">
      <c r="A55" s="161" t="str">
        <f>A40</f>
        <v>Bydelsfordelt budsjett 2025</v>
      </c>
      <c r="B55" s="161"/>
      <c r="C55" s="162"/>
      <c r="D55" s="163">
        <f t="shared" ref="D55:S55" si="19">D53+D44+D43+D52</f>
        <v>796124.39076858852</v>
      </c>
      <c r="E55" s="163">
        <f t="shared" si="19"/>
        <v>733258.89974919742</v>
      </c>
      <c r="F55" s="163">
        <f t="shared" si="19"/>
        <v>632164.9936347102</v>
      </c>
      <c r="G55" s="163">
        <f t="shared" si="19"/>
        <v>460659.32808582339</v>
      </c>
      <c r="H55" s="163">
        <f t="shared" si="19"/>
        <v>455823.04190140608</v>
      </c>
      <c r="I55" s="163">
        <f t="shared" si="19"/>
        <v>493907.79108824674</v>
      </c>
      <c r="J55" s="163">
        <f t="shared" si="19"/>
        <v>706825.30641796684</v>
      </c>
      <c r="K55" s="163">
        <f t="shared" si="19"/>
        <v>885288.8226020101</v>
      </c>
      <c r="L55" s="163">
        <f t="shared" si="19"/>
        <v>499287.76313672739</v>
      </c>
      <c r="M55" s="163">
        <f t="shared" si="19"/>
        <v>310086.36579618522</v>
      </c>
      <c r="N55" s="163">
        <f t="shared" si="19"/>
        <v>366536.54918733047</v>
      </c>
      <c r="O55" s="163">
        <f t="shared" si="19"/>
        <v>623330.60779118014</v>
      </c>
      <c r="P55" s="163">
        <f t="shared" si="19"/>
        <v>650240.80800187588</v>
      </c>
      <c r="Q55" s="163">
        <f t="shared" si="19"/>
        <v>712609.22894798825</v>
      </c>
      <c r="R55" s="163">
        <f t="shared" si="19"/>
        <v>477415.09672750643</v>
      </c>
      <c r="S55" s="163">
        <f t="shared" si="19"/>
        <v>8803558.9938367438</v>
      </c>
    </row>
    <row r="56" spans="1:19" ht="16.5" customHeight="1" thickBot="1" x14ac:dyDescent="0.4">
      <c r="A56" s="19"/>
      <c r="B56" s="17"/>
      <c r="C56" s="17"/>
      <c r="D56" s="53"/>
      <c r="E56" s="53"/>
      <c r="F56" s="53"/>
      <c r="G56" s="53"/>
      <c r="H56" s="53"/>
      <c r="I56" s="53"/>
      <c r="J56" s="53"/>
      <c r="K56" s="53"/>
      <c r="L56" s="53"/>
      <c r="M56" s="53"/>
      <c r="N56" s="53"/>
      <c r="O56" s="53"/>
      <c r="P56" s="53"/>
      <c r="Q56" s="53"/>
      <c r="R56" s="53"/>
      <c r="S56" s="53"/>
    </row>
    <row r="57" spans="1:19" ht="16.5" customHeight="1" x14ac:dyDescent="0.35">
      <c r="A57" s="164" t="str">
        <f>'Tabell 2.1 DOK32025'!A24</f>
        <v xml:space="preserve">FO2B  Barnevern </v>
      </c>
      <c r="B57" s="164"/>
      <c r="C57" s="165"/>
      <c r="D57" s="166"/>
      <c r="E57" s="166"/>
      <c r="F57" s="166"/>
      <c r="G57" s="166"/>
      <c r="H57" s="166"/>
      <c r="I57" s="166"/>
      <c r="J57" s="166"/>
      <c r="K57" s="166"/>
      <c r="L57" s="166"/>
      <c r="M57" s="166"/>
      <c r="N57" s="166"/>
      <c r="O57" s="166"/>
      <c r="P57" s="166"/>
      <c r="Q57" s="166"/>
      <c r="R57" s="166"/>
      <c r="S57" s="166"/>
    </row>
    <row r="58" spans="1:19" ht="16.5" customHeight="1" x14ac:dyDescent="0.35">
      <c r="A58" s="58" t="str">
        <f t="shared" ref="A58:A73" si="20">A25</f>
        <v>Bydelsfordelt Dok3 2024</v>
      </c>
      <c r="B58" s="58"/>
      <c r="C58" s="58"/>
      <c r="D58" s="277">
        <v>252034.83791944478</v>
      </c>
      <c r="E58" s="277">
        <v>182192.45665236923</v>
      </c>
      <c r="F58" s="277">
        <v>150642.22627701663</v>
      </c>
      <c r="G58" s="277">
        <v>80823.803277253304</v>
      </c>
      <c r="H58" s="277">
        <v>96481.591194531327</v>
      </c>
      <c r="I58" s="277">
        <v>60692.746470647362</v>
      </c>
      <c r="J58" s="277">
        <v>78079.191264696114</v>
      </c>
      <c r="K58" s="277">
        <v>88802.299745801298</v>
      </c>
      <c r="L58" s="277">
        <v>144635.34015678117</v>
      </c>
      <c r="M58" s="277">
        <v>162134.60053122687</v>
      </c>
      <c r="N58" s="277">
        <v>222088.19732736977</v>
      </c>
      <c r="O58" s="277">
        <v>276656.08022079081</v>
      </c>
      <c r="P58" s="277">
        <v>155056.05384316252</v>
      </c>
      <c r="Q58" s="277">
        <v>102102.9155576737</v>
      </c>
      <c r="R58" s="277">
        <v>265539.38776515087</v>
      </c>
      <c r="S58" s="277">
        <v>2317961.7282039155</v>
      </c>
    </row>
    <row r="59" spans="1:19" ht="16.5" customHeight="1" x14ac:dyDescent="0.35">
      <c r="A59" s="52" t="str">
        <f t="shared" si="20"/>
        <v>Effekt av oppdaterte kriterieandeler</v>
      </c>
      <c r="B59" s="52"/>
      <c r="C59" s="52"/>
      <c r="D59" s="278">
        <v>434.73924032682299</v>
      </c>
      <c r="E59" s="278">
        <v>-220.45188268836901</v>
      </c>
      <c r="F59" s="278">
        <v>-445.90827478913417</v>
      </c>
      <c r="G59" s="278">
        <v>-338.47911313312943</v>
      </c>
      <c r="H59" s="278">
        <v>2097.5992955207589</v>
      </c>
      <c r="I59" s="278">
        <v>1522.3903655793026</v>
      </c>
      <c r="J59" s="278">
        <v>657.69592843738099</v>
      </c>
      <c r="K59" s="278">
        <v>-504.33993731984322</v>
      </c>
      <c r="L59" s="278">
        <v>1349.1816155717897</v>
      </c>
      <c r="M59" s="278">
        <v>564.25432752293887</v>
      </c>
      <c r="N59" s="278">
        <v>-1122.2849052704878</v>
      </c>
      <c r="O59" s="278">
        <v>1717.0032076191021</v>
      </c>
      <c r="P59" s="278">
        <v>-967.60351594251301</v>
      </c>
      <c r="Q59" s="278">
        <v>-211.73528361662125</v>
      </c>
      <c r="R59" s="278">
        <v>-4532.0610678178909</v>
      </c>
      <c r="S59" s="278">
        <v>2.6283798685709437E-10</v>
      </c>
    </row>
    <row r="60" spans="1:19" ht="16.5" customHeight="1" x14ac:dyDescent="0.35">
      <c r="A60" s="52" t="str">
        <f t="shared" si="20"/>
        <v>Effekt av oppdaterte regnskapsandeler</v>
      </c>
      <c r="B60" s="52"/>
      <c r="C60" s="52"/>
      <c r="D60" s="278">
        <v>-1100.6755155696255</v>
      </c>
      <c r="E60" s="278">
        <v>2714.1443387990416</v>
      </c>
      <c r="F60" s="278">
        <v>881.90237796426334</v>
      </c>
      <c r="G60" s="278">
        <v>305.3834886941948</v>
      </c>
      <c r="H60" s="278">
        <v>623.73234405895823</v>
      </c>
      <c r="I60" s="278">
        <v>-1228.7146372548157</v>
      </c>
      <c r="J60" s="278">
        <v>248.32191547758183</v>
      </c>
      <c r="K60" s="278">
        <v>-1244.1243622459024</v>
      </c>
      <c r="L60" s="278">
        <v>2662.8436469995336</v>
      </c>
      <c r="M60" s="278">
        <v>-4757.0735253126049</v>
      </c>
      <c r="N60" s="278">
        <v>-2388.9968507901044</v>
      </c>
      <c r="O60" s="278">
        <v>-1658.5202475530534</v>
      </c>
      <c r="P60" s="278">
        <v>2306.9152852579268</v>
      </c>
      <c r="Q60" s="278">
        <v>-115.27130504762334</v>
      </c>
      <c r="R60" s="278">
        <v>2750.1330465222568</v>
      </c>
      <c r="S60" s="278">
        <v>0</v>
      </c>
    </row>
    <row r="61" spans="1:19" ht="16.5" customHeight="1" x14ac:dyDescent="0.35">
      <c r="A61" s="59" t="str">
        <f t="shared" si="20"/>
        <v>Effekt av endringer i fordelingssystemet</v>
      </c>
      <c r="B61" s="59"/>
      <c r="C61" s="59"/>
      <c r="D61" s="279">
        <v>0</v>
      </c>
      <c r="E61" s="279">
        <v>0</v>
      </c>
      <c r="F61" s="279">
        <v>0</v>
      </c>
      <c r="G61" s="279">
        <v>0</v>
      </c>
      <c r="H61" s="279">
        <v>0</v>
      </c>
      <c r="I61" s="279">
        <v>0</v>
      </c>
      <c r="J61" s="279">
        <v>0</v>
      </c>
      <c r="K61" s="279">
        <v>0</v>
      </c>
      <c r="L61" s="279">
        <v>0</v>
      </c>
      <c r="M61" s="279">
        <v>0</v>
      </c>
      <c r="N61" s="279">
        <v>0</v>
      </c>
      <c r="O61" s="279">
        <v>0</v>
      </c>
      <c r="P61" s="279">
        <v>0</v>
      </c>
      <c r="Q61" s="279">
        <v>0</v>
      </c>
      <c r="R61" s="279">
        <v>0</v>
      </c>
      <c r="S61" s="279">
        <v>0</v>
      </c>
    </row>
    <row r="62" spans="1:19" ht="16.5" customHeight="1" x14ac:dyDescent="0.35">
      <c r="A62" s="50" t="str">
        <f t="shared" si="20"/>
        <v>Reelle endringer</v>
      </c>
      <c r="B62" s="50"/>
      <c r="C62" s="50"/>
      <c r="D62" s="50">
        <f>SUM(D63:D69)</f>
        <v>-6319.8868836478359</v>
      </c>
      <c r="E62" s="50">
        <f t="shared" ref="E62:S62" si="21">SUM(E63:E69)</f>
        <v>-4660.1523220658701</v>
      </c>
      <c r="F62" s="50">
        <f t="shared" si="21"/>
        <v>-3812.129512239655</v>
      </c>
      <c r="G62" s="50">
        <f t="shared" si="21"/>
        <v>-1909.6777763946814</v>
      </c>
      <c r="H62" s="50">
        <f t="shared" si="21"/>
        <v>-2503.1694766106161</v>
      </c>
      <c r="I62" s="50">
        <f t="shared" si="21"/>
        <v>-1538.8594022721909</v>
      </c>
      <c r="J62" s="50">
        <f t="shared" si="21"/>
        <v>-1993.0195491820532</v>
      </c>
      <c r="K62" s="50">
        <f t="shared" si="21"/>
        <v>-2196.6137436826743</v>
      </c>
      <c r="L62" s="50">
        <f t="shared" si="21"/>
        <v>-3750.7921870258047</v>
      </c>
      <c r="M62" s="50">
        <f t="shared" si="21"/>
        <v>-3985.3165090356088</v>
      </c>
      <c r="N62" s="50">
        <f t="shared" si="21"/>
        <v>-5515.3119254835474</v>
      </c>
      <c r="O62" s="50">
        <f t="shared" si="21"/>
        <v>-6982.2887118582694</v>
      </c>
      <c r="P62" s="50">
        <f t="shared" si="21"/>
        <v>-3946.2960797955443</v>
      </c>
      <c r="Q62" s="50">
        <f t="shared" si="21"/>
        <v>-2568.0931721290444</v>
      </c>
      <c r="R62" s="50">
        <f t="shared" si="21"/>
        <v>-6655.3444555582282</v>
      </c>
      <c r="S62" s="50">
        <f t="shared" si="21"/>
        <v>-58336.951706981621</v>
      </c>
    </row>
    <row r="63" spans="1:19" ht="16.5" customHeight="1" x14ac:dyDescent="0.35">
      <c r="A63" s="52" t="str">
        <f t="shared" si="20"/>
        <v xml:space="preserve"> - herav justering for demografiske forhold</v>
      </c>
      <c r="B63" s="52"/>
      <c r="C63" s="52"/>
      <c r="D63" s="52">
        <f>$S63*'Tabell 3.1 DOK32025'!D$39/100</f>
        <v>-433.33679245989725</v>
      </c>
      <c r="E63" s="52">
        <f>$S63*'Tabell 3.1 DOK32025'!E$39/100</f>
        <v>-319.53348165829198</v>
      </c>
      <c r="F63" s="52">
        <f>$S63*'Tabell 3.1 DOK32025'!F$39/100</f>
        <v>-261.38695291364905</v>
      </c>
      <c r="G63" s="52">
        <f>$S63*'Tabell 3.1 DOK32025'!G$39/100</f>
        <v>-130.94121105173454</v>
      </c>
      <c r="H63" s="52">
        <f>$S63*'Tabell 3.1 DOK32025'!H$39/100</f>
        <v>-171.63526055894644</v>
      </c>
      <c r="I63" s="52">
        <f>$S63*'Tabell 3.1 DOK32025'!I$39/100</f>
        <v>-105.51524255169637</v>
      </c>
      <c r="J63" s="52">
        <f>$S63*'Tabell 3.1 DOK32025'!J$39/100</f>
        <v>-136.6557210046019</v>
      </c>
      <c r="K63" s="52">
        <f>$S63*'Tabell 3.1 DOK32025'!K$39/100</f>
        <v>-150.61559984936883</v>
      </c>
      <c r="L63" s="52">
        <f>$S63*'Tabell 3.1 DOK32025'!L$39/100</f>
        <v>-257.18122577713774</v>
      </c>
      <c r="M63" s="52">
        <f>$S63*'Tabell 3.1 DOK32025'!M$39/100</f>
        <v>-273.26189609997442</v>
      </c>
      <c r="N63" s="52">
        <f>$S63*'Tabell 3.1 DOK32025'!N$39/100</f>
        <v>-378.16936018091525</v>
      </c>
      <c r="O63" s="52">
        <f>$S63*'Tabell 3.1 DOK32025'!O$39/100</f>
        <v>-478.75581480015154</v>
      </c>
      <c r="P63" s="52">
        <f>$S63*'Tabell 3.1 DOK32025'!P$39/100</f>
        <v>-270.58637548408353</v>
      </c>
      <c r="Q63" s="52">
        <f>$S63*'Tabell 3.1 DOK32025'!Q$39/100</f>
        <v>-176.08689497718149</v>
      </c>
      <c r="R63" s="52">
        <f>$S63*'Tabell 3.1 DOK32025'!R$39/100</f>
        <v>-456.33817063237018</v>
      </c>
      <c r="S63" s="336">
        <v>-4000</v>
      </c>
    </row>
    <row r="64" spans="1:19" ht="16.5" customHeight="1" x14ac:dyDescent="0.35">
      <c r="A64" s="52" t="str">
        <f t="shared" si="20"/>
        <v xml:space="preserve"> - herav justering for andre aktivitetsnøytrale forhold</v>
      </c>
      <c r="B64" s="52"/>
      <c r="C64" s="52"/>
      <c r="D64" s="52">
        <f>$S64*'Tabell 3.1 DOK32025'!D$39/100</f>
        <v>-3083.7329493427442</v>
      </c>
      <c r="E64" s="52">
        <f>$S64*'Tabell 3.1 DOK32025'!E$39/100</f>
        <v>-2273.8801388508205</v>
      </c>
      <c r="F64" s="52">
        <f>$S64*'Tabell 3.1 DOK32025'!F$39/100</f>
        <v>-1860.0949036717548</v>
      </c>
      <c r="G64" s="52">
        <f>$S64*'Tabell 3.1 DOK32025'!G$39/100</f>
        <v>-931.81039314690588</v>
      </c>
      <c r="H64" s="52">
        <f>$S64*'Tabell 3.1 DOK32025'!H$39/100</f>
        <v>-1221.3994229526024</v>
      </c>
      <c r="I64" s="52">
        <f>$S64*'Tabell 3.1 DOK32025'!I$39/100</f>
        <v>-750.87284480850929</v>
      </c>
      <c r="J64" s="52">
        <f>$S64*'Tabell 3.1 DOK32025'!J$39/100</f>
        <v>-972.47627459899809</v>
      </c>
      <c r="K64" s="52">
        <f>$S64*'Tabell 3.1 DOK32025'!K$39/100</f>
        <v>-1071.818262428071</v>
      </c>
      <c r="L64" s="52">
        <f>$S64*'Tabell 3.1 DOK32025'!L$39/100</f>
        <v>-1830.1658979365563</v>
      </c>
      <c r="M64" s="52">
        <f>$S64*'Tabell 3.1 DOK32025'!M$39/100</f>
        <v>-1944.599968121443</v>
      </c>
      <c r="N64" s="52">
        <f>$S64*'Tabell 3.1 DOK32025'!N$39/100</f>
        <v>-2691.1477093874382</v>
      </c>
      <c r="O64" s="52">
        <f>$S64*'Tabell 3.1 DOK32025'!O$39/100</f>
        <v>-3406.9460670715785</v>
      </c>
      <c r="P64" s="52">
        <f>$S64*'Tabell 3.1 DOK32025'!P$39/100</f>
        <v>-1925.5602945386097</v>
      </c>
      <c r="Q64" s="52">
        <f>$S64*'Tabell 3.1 DOK32025'!Q$39/100</f>
        <v>-1253.0783663813675</v>
      </c>
      <c r="R64" s="52">
        <f>$S64*'Tabell 3.1 DOK32025'!R$39/100</f>
        <v>-3247.4165067626041</v>
      </c>
      <c r="S64" s="336">
        <v>-28465</v>
      </c>
    </row>
    <row r="65" spans="1:19" ht="16.5" customHeight="1" x14ac:dyDescent="0.35">
      <c r="A65" s="52" t="str">
        <f t="shared" si="20"/>
        <v xml:space="preserve"> - herav endring i løpende pensjonsutgifter</v>
      </c>
      <c r="B65" s="52"/>
      <c r="C65" s="52"/>
      <c r="D65" s="52">
        <f>$S65*'Tabell 3.1 DOK32025'!D$39/100</f>
        <v>-1380.6057889918118</v>
      </c>
      <c r="E65" s="52">
        <f>$S65*'Tabell 3.1 DOK32025'!E$39/100</f>
        <v>-1018.0298147542424</v>
      </c>
      <c r="F65" s="52">
        <f>$S65*'Tabell 3.1 DOK32025'!F$39/100</f>
        <v>-832.77567619165541</v>
      </c>
      <c r="G65" s="52">
        <f>$S65*'Tabell 3.1 DOK32025'!G$39/100</f>
        <v>-417.17711752424816</v>
      </c>
      <c r="H65" s="52">
        <f>$S65*'Tabell 3.1 DOK32025'!H$39/100</f>
        <v>-546.82786794460503</v>
      </c>
      <c r="I65" s="52">
        <f>$S65*'Tabell 3.1 DOK32025'!I$39/100</f>
        <v>-336.17028885731759</v>
      </c>
      <c r="J65" s="52">
        <f>$S65*'Tabell 3.1 DOK32025'!J$39/100</f>
        <v>-435.38347724134996</v>
      </c>
      <c r="K65" s="52">
        <f>$S65*'Tabell 3.1 DOK32025'!K$39/100</f>
        <v>-479.85948269960602</v>
      </c>
      <c r="L65" s="52">
        <f>$S65*'Tabell 3.1 DOK32025'!L$39/100</f>
        <v>-819.37628031154486</v>
      </c>
      <c r="M65" s="52">
        <f>$S65*'Tabell 3.1 DOK32025'!M$39/100</f>
        <v>-870.60910181407553</v>
      </c>
      <c r="N65" s="52">
        <f>$S65*'Tabell 3.1 DOK32025'!N$39/100</f>
        <v>-1204.8430158014303</v>
      </c>
      <c r="O65" s="52">
        <f>$S65*'Tabell 3.1 DOK32025'!O$39/100</f>
        <v>-1525.3102458124415</v>
      </c>
      <c r="P65" s="52">
        <f>$S65*'Tabell 3.1 DOK32025'!P$39/100</f>
        <v>-862.08492543408897</v>
      </c>
      <c r="Q65" s="52">
        <f>$S65*'Tabell 3.1 DOK32025'!Q$39/100</f>
        <v>-561.01072145538603</v>
      </c>
      <c r="R65" s="52">
        <f>$S65*'Tabell 3.1 DOK32025'!R$39/100</f>
        <v>-1453.8879021478156</v>
      </c>
      <c r="S65" s="336">
        <v>-12743.951706981617</v>
      </c>
    </row>
    <row r="66" spans="1:19" ht="16.5" customHeight="1" x14ac:dyDescent="0.35">
      <c r="A66" s="52" t="str">
        <f t="shared" si="20"/>
        <v xml:space="preserve"> - herav justering for engangstiltak</v>
      </c>
      <c r="B66" s="52"/>
      <c r="C66" s="52"/>
      <c r="D66" s="52">
        <f>$S66*'Tabell 3.1 DOK32025'!D$39/100</f>
        <v>0</v>
      </c>
      <c r="E66" s="52">
        <f>$S66*'Tabell 3.1 DOK32025'!E$39/100</f>
        <v>0</v>
      </c>
      <c r="F66" s="52">
        <f>$S66*'Tabell 3.1 DOK32025'!F$39/100</f>
        <v>0</v>
      </c>
      <c r="G66" s="52">
        <f>$S66*'Tabell 3.1 DOK32025'!G$39/100</f>
        <v>0</v>
      </c>
      <c r="H66" s="52">
        <f>$S66*'Tabell 3.1 DOK32025'!H$39/100</f>
        <v>0</v>
      </c>
      <c r="I66" s="52">
        <f>$S66*'Tabell 3.1 DOK32025'!I$39/100</f>
        <v>0</v>
      </c>
      <c r="J66" s="52">
        <f>$S66*'Tabell 3.1 DOK32025'!J$39/100</f>
        <v>0</v>
      </c>
      <c r="K66" s="52">
        <f>$S66*'Tabell 3.1 DOK32025'!K$39/100</f>
        <v>0</v>
      </c>
      <c r="L66" s="52">
        <f>$S66*'Tabell 3.1 DOK32025'!L$39/100</f>
        <v>0</v>
      </c>
      <c r="M66" s="52">
        <f>$S66*'Tabell 3.1 DOK32025'!M$39/100</f>
        <v>0</v>
      </c>
      <c r="N66" s="52">
        <f>$S66*'Tabell 3.1 DOK32025'!N$39/100</f>
        <v>0</v>
      </c>
      <c r="O66" s="52">
        <f>$S66*'Tabell 3.1 DOK32025'!O$39/100</f>
        <v>0</v>
      </c>
      <c r="P66" s="52">
        <f>$S66*'Tabell 3.1 DOK32025'!P$39/100</f>
        <v>0</v>
      </c>
      <c r="Q66" s="52">
        <f>$S66*'Tabell 3.1 DOK32025'!Q$39/100</f>
        <v>0</v>
      </c>
      <c r="R66" s="52">
        <f>$S66*'Tabell 3.1 DOK32025'!R$39/100</f>
        <v>0</v>
      </c>
      <c r="S66" s="336">
        <v>0</v>
      </c>
    </row>
    <row r="67" spans="1:19" ht="16.5" customHeight="1" x14ac:dyDescent="0.35">
      <c r="A67" s="52" t="str">
        <f t="shared" si="20"/>
        <v xml:space="preserve"> - herav justering for oppgaveendringer mellom sektorer</v>
      </c>
      <c r="B67" s="52"/>
      <c r="C67" s="52"/>
      <c r="D67" s="52">
        <f>$S67*'Tabell 3.1 DOK32025'!D$39/100</f>
        <v>0</v>
      </c>
      <c r="E67" s="52">
        <f>$S67*'Tabell 3.1 DOK32025'!E$39/100</f>
        <v>0</v>
      </c>
      <c r="F67" s="52">
        <f>$S67*'Tabell 3.1 DOK32025'!F$39/100</f>
        <v>0</v>
      </c>
      <c r="G67" s="52">
        <f>$S67*'Tabell 3.1 DOK32025'!G$39/100</f>
        <v>0</v>
      </c>
      <c r="H67" s="52">
        <f>$S67*'Tabell 3.1 DOK32025'!H$39/100</f>
        <v>0</v>
      </c>
      <c r="I67" s="52">
        <f>$S67*'Tabell 3.1 DOK32025'!I$39/100</f>
        <v>0</v>
      </c>
      <c r="J67" s="52">
        <f>$S67*'Tabell 3.1 DOK32025'!J$39/100</f>
        <v>0</v>
      </c>
      <c r="K67" s="52">
        <f>$S67*'Tabell 3.1 DOK32025'!K$39/100</f>
        <v>0</v>
      </c>
      <c r="L67" s="52">
        <f>$S67*'Tabell 3.1 DOK32025'!L$39/100</f>
        <v>0</v>
      </c>
      <c r="M67" s="52">
        <f>$S67*'Tabell 3.1 DOK32025'!M$39/100</f>
        <v>0</v>
      </c>
      <c r="N67" s="52">
        <f>$S67*'Tabell 3.1 DOK32025'!N$39/100</f>
        <v>0</v>
      </c>
      <c r="O67" s="52">
        <f>$S67*'Tabell 3.1 DOK32025'!O$39/100</f>
        <v>0</v>
      </c>
      <c r="P67" s="52">
        <f>$S67*'Tabell 3.1 DOK32025'!P$39/100</f>
        <v>0</v>
      </c>
      <c r="Q67" s="52">
        <f>$S67*'Tabell 3.1 DOK32025'!Q$39/100</f>
        <v>0</v>
      </c>
      <c r="R67" s="52">
        <f>$S67*'Tabell 3.1 DOK32025'!R$39/100</f>
        <v>0</v>
      </c>
      <c r="S67" s="336">
        <v>0</v>
      </c>
    </row>
    <row r="68" spans="1:19" ht="16.5" customHeight="1" x14ac:dyDescent="0.35">
      <c r="A68" s="52" t="str">
        <f t="shared" si="20"/>
        <v xml:space="preserve"> - herav uspesifiserte rammeendringer</v>
      </c>
      <c r="B68" s="52"/>
      <c r="C68" s="52"/>
      <c r="D68" s="52">
        <f>$S68*'Tabell 3.1 DOK32025'!D$39/100</f>
        <v>-2462.2196547571361</v>
      </c>
      <c r="E68" s="52">
        <f>$S68*'Tabell 3.1 DOK32025'!E$39/100</f>
        <v>-1815.5892427824153</v>
      </c>
      <c r="F68" s="52">
        <f>$S68*'Tabell 3.1 DOK32025'!F$39/100</f>
        <v>-1485.2006664553537</v>
      </c>
      <c r="G68" s="52">
        <f>$S68*'Tabell 3.1 DOK32025'!G$39/100</f>
        <v>-744.00796119595555</v>
      </c>
      <c r="H68" s="52">
        <f>$S68*'Tabell 3.1 DOK32025'!H$39/100</f>
        <v>-975.23155049593367</v>
      </c>
      <c r="I68" s="52">
        <f>$S68*'Tabell 3.1 DOK32025'!I$39/100</f>
        <v>-599.53760817873876</v>
      </c>
      <c r="J68" s="52">
        <f>$S68*'Tabell 3.1 DOK32025'!J$39/100</f>
        <v>-776.47780674814783</v>
      </c>
      <c r="K68" s="52">
        <f>$S68*'Tabell 3.1 DOK32025'!K$39/100</f>
        <v>-855.79783834411364</v>
      </c>
      <c r="L68" s="52">
        <f>$S68*'Tabell 3.1 DOK32025'!L$39/100</f>
        <v>-1461.3037248656965</v>
      </c>
      <c r="M68" s="52">
        <f>$S68*'Tabell 3.1 DOK32025'!M$39/100</f>
        <v>-1552.6740936400547</v>
      </c>
      <c r="N68" s="52">
        <f>$S68*'Tabell 3.1 DOK32025'!N$39/100</f>
        <v>-2148.7583045479605</v>
      </c>
      <c r="O68" s="52">
        <f>$S68*'Tabell 3.1 DOK32025'!O$39/100</f>
        <v>-2720.2905396944611</v>
      </c>
      <c r="P68" s="52">
        <f>$S68*'Tabell 3.1 DOK32025'!P$39/100</f>
        <v>-1537.4717855005626</v>
      </c>
      <c r="Q68" s="52">
        <f>$S68*'Tabell 3.1 DOK32025'!Q$39/100</f>
        <v>-1000.5257372603451</v>
      </c>
      <c r="R68" s="52">
        <f>$S68*'Tabell 3.1 DOK32025'!R$39/100</f>
        <v>-2592.9134855331272</v>
      </c>
      <c r="S68" s="336">
        <v>-22728</v>
      </c>
    </row>
    <row r="69" spans="1:19" ht="16.5" customHeight="1" x14ac:dyDescent="0.35">
      <c r="A69" s="59" t="str">
        <f t="shared" si="20"/>
        <v xml:space="preserve"> - herav spesifiserte rammeendringer</v>
      </c>
      <c r="B69" s="59"/>
      <c r="C69" s="59"/>
      <c r="D69" s="59">
        <f>$S69*'Tabell 3.1 DOK32025'!D$39/100</f>
        <v>1040.0083019037534</v>
      </c>
      <c r="E69" s="59">
        <f>$S69*'Tabell 3.1 DOK32025'!E$39/100</f>
        <v>766.88035597990074</v>
      </c>
      <c r="F69" s="59">
        <f>$S69*'Tabell 3.1 DOK32025'!F$39/100</f>
        <v>627.32868699275775</v>
      </c>
      <c r="G69" s="59">
        <f>$S69*'Tabell 3.1 DOK32025'!G$39/100</f>
        <v>314.25890652416291</v>
      </c>
      <c r="H69" s="59">
        <f>$S69*'Tabell 3.1 DOK32025'!H$39/100</f>
        <v>411.92462534147143</v>
      </c>
      <c r="I69" s="59">
        <f>$S69*'Tabell 3.1 DOK32025'!I$39/100</f>
        <v>253.23658212407128</v>
      </c>
      <c r="J69" s="59">
        <f>$S69*'Tabell 3.1 DOK32025'!J$39/100</f>
        <v>327.97373041104453</v>
      </c>
      <c r="K69" s="59">
        <f>$S69*'Tabell 3.1 DOK32025'!K$39/100</f>
        <v>361.47743963848524</v>
      </c>
      <c r="L69" s="59">
        <f>$S69*'Tabell 3.1 DOK32025'!L$39/100</f>
        <v>617.23494186513062</v>
      </c>
      <c r="M69" s="59">
        <f>$S69*'Tabell 3.1 DOK32025'!M$39/100</f>
        <v>655.82855063993861</v>
      </c>
      <c r="N69" s="59">
        <f>$S69*'Tabell 3.1 DOK32025'!N$39/100</f>
        <v>907.60646443419648</v>
      </c>
      <c r="O69" s="59">
        <f>$S69*'Tabell 3.1 DOK32025'!O$39/100</f>
        <v>1149.0139555203639</v>
      </c>
      <c r="P69" s="59">
        <f>$S69*'Tabell 3.1 DOK32025'!P$39/100</f>
        <v>649.40730116180055</v>
      </c>
      <c r="Q69" s="59">
        <f>$S69*'Tabell 3.1 DOK32025'!Q$39/100</f>
        <v>422.6085479452355</v>
      </c>
      <c r="R69" s="59">
        <f>$S69*'Tabell 3.1 DOK32025'!R$39/100</f>
        <v>1095.2116095176884</v>
      </c>
      <c r="S69" s="336">
        <v>9600</v>
      </c>
    </row>
    <row r="70" spans="1:19" ht="16.5" customHeight="1" x14ac:dyDescent="0.35">
      <c r="A70" s="59" t="str">
        <f t="shared" si="20"/>
        <v>Vridningseffekter knyttet til endringer i særskilte tildelinger</v>
      </c>
      <c r="B70" s="59"/>
      <c r="C70" s="59"/>
      <c r="D70" s="59">
        <f>'Tabell 2.1 DOK32025'!D25+'Tabell 2.1 DOK32025'!D26-SUM(D58:D62)</f>
        <v>9.6430379488156177</v>
      </c>
      <c r="E70" s="59">
        <f>'Tabell 2.1 DOK32025'!E25+'Tabell 2.1 DOK32025'!E26-SUM(E58:E62)</f>
        <v>-18.744949283398455</v>
      </c>
      <c r="F70" s="59">
        <f>'Tabell 2.1 DOK32025'!F25+'Tabell 2.1 DOK32025'!F26-SUM(F58:F62)</f>
        <v>-15.333870961738285</v>
      </c>
      <c r="G70" s="59">
        <f>'Tabell 2.1 DOK32025'!G25+'Tabell 2.1 DOK32025'!G26-SUM(G58:G62)</f>
        <v>191.90840586811828</v>
      </c>
      <c r="H70" s="59">
        <f>'Tabell 2.1 DOK32025'!H25+'Tabell 2.1 DOK32025'!H26-SUM(H58:H62)</f>
        <v>-10.068723433054402</v>
      </c>
      <c r="I70" s="59">
        <f>'Tabell 2.1 DOK32025'!I25+'Tabell 2.1 DOK32025'!I26-SUM(I58:I62)</f>
        <v>-6.1898924018751131</v>
      </c>
      <c r="J70" s="59">
        <f>'Tabell 2.1 DOK32025'!J25+'Tabell 2.1 DOK32025'!J26-SUM(J58:J62)</f>
        <v>-8.0167015557526611</v>
      </c>
      <c r="K70" s="59">
        <f>'Tabell 2.1 DOK32025'!K25+'Tabell 2.1 DOK32025'!K26-SUM(K58:K62)</f>
        <v>-8.8356367721426068</v>
      </c>
      <c r="L70" s="59">
        <f>'Tabell 2.1 DOK32025'!L25+'Tabell 2.1 DOK32025'!L26-SUM(L58:L62)</f>
        <v>-15.087148328922922</v>
      </c>
      <c r="M70" s="59">
        <f>'Tabell 2.1 DOK32025'!M25+'Tabell 2.1 DOK32025'!M26-SUM(M58:M62)</f>
        <v>-16.03049657549127</v>
      </c>
      <c r="N70" s="59">
        <f>'Tabell 2.1 DOK32025'!N25+'Tabell 2.1 DOK32025'!N26-SUM(N58:N62)</f>
        <v>-22.184734570997534</v>
      </c>
      <c r="O70" s="59">
        <f>'Tabell 2.1 DOK32025'!O25+'Tabell 2.1 DOK32025'!O26-SUM(O58:O62)</f>
        <v>-28.085487070144154</v>
      </c>
      <c r="P70" s="59">
        <f>'Tabell 2.1 DOK32025'!P25+'Tabell 2.1 DOK32025'!P26-SUM(P58:P62)</f>
        <v>-15.873541197943268</v>
      </c>
      <c r="Q70" s="59">
        <f>'Tabell 2.1 DOK32025'!Q25+'Tabell 2.1 DOK32025'!Q26-SUM(Q58:Q62)</f>
        <v>-10.329871845329762</v>
      </c>
      <c r="R70" s="59">
        <f>'Tabell 2.1 DOK32025'!R25+'Tabell 2.1 DOK32025'!R26-SUM(R58:R62)</f>
        <v>-26.770389820158016</v>
      </c>
      <c r="S70" s="59">
        <f>SUM(D70:R70)</f>
        <v>-1.4551915228366852E-11</v>
      </c>
    </row>
    <row r="71" spans="1:19" ht="16.5" customHeight="1" x14ac:dyDescent="0.35">
      <c r="A71" s="50" t="str">
        <f t="shared" si="20"/>
        <v>Kompensasjon for forventet lønns- og prisutvikling</v>
      </c>
      <c r="B71" s="50"/>
      <c r="C71" s="50"/>
      <c r="D71" s="50">
        <f t="shared" ref="D71:S71" si="22">SUM(D72:D72)</f>
        <v>11215.578974364818</v>
      </c>
      <c r="E71" s="50">
        <f t="shared" si="22"/>
        <v>8270.1332101265816</v>
      </c>
      <c r="F71" s="50">
        <f t="shared" si="22"/>
        <v>6765.1906422021893</v>
      </c>
      <c r="G71" s="50">
        <f t="shared" si="22"/>
        <v>3389.0071627961488</v>
      </c>
      <c r="H71" s="50">
        <f t="shared" si="22"/>
        <v>4442.2464306736501</v>
      </c>
      <c r="I71" s="50">
        <f t="shared" si="22"/>
        <v>2730.9348212045206</v>
      </c>
      <c r="J71" s="50">
        <f t="shared" si="22"/>
        <v>3536.9095306342292</v>
      </c>
      <c r="K71" s="50">
        <f t="shared" si="22"/>
        <v>3898.2177010465948</v>
      </c>
      <c r="L71" s="50">
        <f t="shared" si="22"/>
        <v>6656.3384384084457</v>
      </c>
      <c r="M71" s="50">
        <f t="shared" si="22"/>
        <v>7072.5367190637635</v>
      </c>
      <c r="N71" s="50">
        <f t="shared" si="22"/>
        <v>9787.7410794436164</v>
      </c>
      <c r="O71" s="50">
        <f t="shared" si="22"/>
        <v>12391.109510564796</v>
      </c>
      <c r="P71" s="50">
        <f t="shared" si="22"/>
        <v>7003.2891654583482</v>
      </c>
      <c r="Q71" s="50">
        <f t="shared" si="22"/>
        <v>4557.4631818276293</v>
      </c>
      <c r="R71" s="50">
        <f t="shared" si="22"/>
        <v>11810.898314659411</v>
      </c>
      <c r="S71" s="50">
        <f t="shared" si="22"/>
        <v>103527.59488247473</v>
      </c>
    </row>
    <row r="72" spans="1:19" ht="16.5" customHeight="1" x14ac:dyDescent="0.35">
      <c r="A72" s="52" t="str">
        <f t="shared" si="20"/>
        <v xml:space="preserve"> - herav generell lønns- og priskompensasjon</v>
      </c>
      <c r="B72" s="52"/>
      <c r="C72" s="52"/>
      <c r="D72" s="52">
        <f>$S72*'Tabell 3.1 DOK32025'!D$39/100</f>
        <v>11215.578974364818</v>
      </c>
      <c r="E72" s="52">
        <f>$S72*'Tabell 3.1 DOK32025'!E$39/100</f>
        <v>8270.1332101265816</v>
      </c>
      <c r="F72" s="52">
        <f>$S72*'Tabell 3.1 DOK32025'!F$39/100</f>
        <v>6765.1906422021893</v>
      </c>
      <c r="G72" s="52">
        <f>$S72*'Tabell 3.1 DOK32025'!G$39/100</f>
        <v>3389.0071627961488</v>
      </c>
      <c r="H72" s="52">
        <f>$S72*'Tabell 3.1 DOK32025'!H$39/100</f>
        <v>4442.2464306736501</v>
      </c>
      <c r="I72" s="52">
        <f>$S72*'Tabell 3.1 DOK32025'!I$39/100</f>
        <v>2730.9348212045206</v>
      </c>
      <c r="J72" s="52">
        <f>$S72*'Tabell 3.1 DOK32025'!J$39/100</f>
        <v>3536.9095306342292</v>
      </c>
      <c r="K72" s="52">
        <f>$S72*'Tabell 3.1 DOK32025'!K$39/100</f>
        <v>3898.2177010465948</v>
      </c>
      <c r="L72" s="52">
        <f>$S72*'Tabell 3.1 DOK32025'!L$39/100</f>
        <v>6656.3384384084457</v>
      </c>
      <c r="M72" s="52">
        <f>$S72*'Tabell 3.1 DOK32025'!M$39/100</f>
        <v>7072.5367190637635</v>
      </c>
      <c r="N72" s="52">
        <f>$S72*'Tabell 3.1 DOK32025'!N$39/100</f>
        <v>9787.7410794436164</v>
      </c>
      <c r="O72" s="52">
        <f>$S72*'Tabell 3.1 DOK32025'!O$39/100</f>
        <v>12391.109510564796</v>
      </c>
      <c r="P72" s="52">
        <f>$S72*'Tabell 3.1 DOK32025'!P$39/100</f>
        <v>7003.2891654583482</v>
      </c>
      <c r="Q72" s="52">
        <f>$S72*'Tabell 3.1 DOK32025'!Q$39/100</f>
        <v>4557.4631818276293</v>
      </c>
      <c r="R72" s="52">
        <f>$S72*'Tabell 3.1 DOK32025'!R$39/100</f>
        <v>11810.898314659411</v>
      </c>
      <c r="S72" s="336">
        <v>103527.59488247473</v>
      </c>
    </row>
    <row r="73" spans="1:19" ht="16.5" customHeight="1" thickBot="1" x14ac:dyDescent="0.4">
      <c r="A73" s="167" t="str">
        <f t="shared" si="20"/>
        <v>Bydelsfordelt budsjett 2025</v>
      </c>
      <c r="B73" s="167"/>
      <c r="C73" s="170"/>
      <c r="D73" s="238">
        <f t="shared" ref="D73:S73" si="23">D62+D71+SUM(D58:D61)+D70</f>
        <v>256274.23677286776</v>
      </c>
      <c r="E73" s="238">
        <f t="shared" si="23"/>
        <v>188277.38504725721</v>
      </c>
      <c r="F73" s="238">
        <f t="shared" si="23"/>
        <v>154015.94763919254</v>
      </c>
      <c r="G73" s="238">
        <f t="shared" si="23"/>
        <v>82461.945445083955</v>
      </c>
      <c r="H73" s="238">
        <f t="shared" si="23"/>
        <v>101131.93106474102</v>
      </c>
      <c r="I73" s="238">
        <f t="shared" si="23"/>
        <v>62172.307725502302</v>
      </c>
      <c r="J73" s="238">
        <f t="shared" si="23"/>
        <v>80521.082388507508</v>
      </c>
      <c r="K73" s="238">
        <f t="shared" si="23"/>
        <v>88746.60376682732</v>
      </c>
      <c r="L73" s="238">
        <f t="shared" si="23"/>
        <v>151537.82452240621</v>
      </c>
      <c r="M73" s="238">
        <f t="shared" si="23"/>
        <v>161012.97104688984</v>
      </c>
      <c r="N73" s="238">
        <f t="shared" si="23"/>
        <v>222827.15999069824</v>
      </c>
      <c r="O73" s="238">
        <f t="shared" si="23"/>
        <v>282095.29849249328</v>
      </c>
      <c r="P73" s="238">
        <f t="shared" si="23"/>
        <v>159436.48515694277</v>
      </c>
      <c r="Q73" s="238">
        <f t="shared" si="23"/>
        <v>103754.9491068627</v>
      </c>
      <c r="R73" s="238">
        <f t="shared" si="23"/>
        <v>268886.24321313627</v>
      </c>
      <c r="S73" s="238">
        <f t="shared" si="23"/>
        <v>2363152.371379409</v>
      </c>
    </row>
    <row r="74" spans="1:19" s="17" customFormat="1" ht="16.5" customHeight="1" thickBot="1" x14ac:dyDescent="0.4">
      <c r="A74" s="54"/>
      <c r="B74" s="54"/>
      <c r="C74" s="54"/>
      <c r="D74" s="53"/>
      <c r="E74" s="53"/>
      <c r="F74" s="53"/>
      <c r="G74" s="53"/>
      <c r="H74" s="53"/>
      <c r="I74" s="53"/>
      <c r="J74" s="53"/>
      <c r="K74" s="53"/>
      <c r="L74" s="53"/>
      <c r="M74" s="53"/>
      <c r="N74" s="53"/>
      <c r="O74" s="53"/>
      <c r="P74" s="53"/>
      <c r="Q74" s="53"/>
      <c r="R74" s="53"/>
      <c r="S74" s="18"/>
    </row>
    <row r="75" spans="1:19" ht="16.5" customHeight="1" x14ac:dyDescent="0.35">
      <c r="A75" s="164" t="str">
        <f>'Tabell 2.1 DOK32025'!A30</f>
        <v>FO2C Aktivitetstilbud for barn og unge, helsestasjon og skolehelsetjeneste</v>
      </c>
      <c r="B75" s="164"/>
      <c r="C75" s="165"/>
      <c r="D75" s="166"/>
      <c r="E75" s="166"/>
      <c r="F75" s="166"/>
      <c r="G75" s="166"/>
      <c r="H75" s="166"/>
      <c r="I75" s="166"/>
      <c r="J75" s="166"/>
      <c r="K75" s="166"/>
      <c r="L75" s="166"/>
      <c r="M75" s="166"/>
      <c r="N75" s="166"/>
      <c r="O75" s="166"/>
      <c r="P75" s="166"/>
      <c r="Q75" s="166"/>
      <c r="R75" s="166"/>
      <c r="S75" s="166"/>
    </row>
    <row r="76" spans="1:19" ht="16.5" customHeight="1" x14ac:dyDescent="0.35">
      <c r="A76" s="283" t="str">
        <f t="shared" ref="A76:A91" si="24">A58</f>
        <v>Bydelsfordelt Dok3 2024</v>
      </c>
      <c r="B76" s="283"/>
      <c r="C76" s="283"/>
      <c r="D76" s="277">
        <v>108005.22500134524</v>
      </c>
      <c r="E76" s="277">
        <v>94968.395978898261</v>
      </c>
      <c r="F76" s="277">
        <v>64672.280484636234</v>
      </c>
      <c r="G76" s="277">
        <v>45509.115210319957</v>
      </c>
      <c r="H76" s="277">
        <v>65223.129452373367</v>
      </c>
      <c r="I76" s="277">
        <v>51734.462871910488</v>
      </c>
      <c r="J76" s="277">
        <v>83862.587148431616</v>
      </c>
      <c r="K76" s="277">
        <v>83178.305539818641</v>
      </c>
      <c r="L76" s="277">
        <v>70808.686442957434</v>
      </c>
      <c r="M76" s="277">
        <v>52658.717394277257</v>
      </c>
      <c r="N76" s="277">
        <v>76686.245071348414</v>
      </c>
      <c r="O76" s="277">
        <v>94876.539587462175</v>
      </c>
      <c r="P76" s="277">
        <v>85815.064727332414</v>
      </c>
      <c r="Q76" s="277">
        <v>83097.269766471421</v>
      </c>
      <c r="R76" s="277">
        <v>90045.547400871408</v>
      </c>
      <c r="S76" s="277">
        <v>1151141.5720784545</v>
      </c>
    </row>
    <row r="77" spans="1:19" ht="16.5" customHeight="1" x14ac:dyDescent="0.35">
      <c r="A77" s="52" t="str">
        <f t="shared" si="24"/>
        <v>Effekt av oppdaterte kriterieandeler</v>
      </c>
      <c r="B77" s="284"/>
      <c r="C77" s="284"/>
      <c r="D77" s="278">
        <v>1891.3199553308157</v>
      </c>
      <c r="E77" s="278">
        <v>2309.4526314259351</v>
      </c>
      <c r="F77" s="278">
        <v>-1603.7965248053481</v>
      </c>
      <c r="G77" s="278">
        <v>316.75823526857761</v>
      </c>
      <c r="H77" s="278">
        <v>-656.33533630010436</v>
      </c>
      <c r="I77" s="278">
        <v>250.06139677603633</v>
      </c>
      <c r="J77" s="278">
        <v>-1377.7948340208634</v>
      </c>
      <c r="K77" s="278">
        <v>-65.846716928293247</v>
      </c>
      <c r="L77" s="278">
        <v>171.8457808728277</v>
      </c>
      <c r="M77" s="278">
        <v>-18.837135002015529</v>
      </c>
      <c r="N77" s="278">
        <v>93.687762140554639</v>
      </c>
      <c r="O77" s="278">
        <v>869.88102470502622</v>
      </c>
      <c r="P77" s="278">
        <v>-19.89055983662805</v>
      </c>
      <c r="Q77" s="278">
        <v>126.92369904558117</v>
      </c>
      <c r="R77" s="278">
        <v>-2287.4293786721541</v>
      </c>
      <c r="S77" s="278">
        <v>0</v>
      </c>
    </row>
    <row r="78" spans="1:19" ht="16.5" customHeight="1" x14ac:dyDescent="0.35">
      <c r="A78" s="52" t="str">
        <f t="shared" si="24"/>
        <v>Effekt av oppdaterte regnskapsandeler</v>
      </c>
      <c r="B78" s="284"/>
      <c r="C78" s="284"/>
      <c r="D78" s="278">
        <v>0</v>
      </c>
      <c r="E78" s="278">
        <v>0</v>
      </c>
      <c r="F78" s="278">
        <v>0</v>
      </c>
      <c r="G78" s="278">
        <v>0</v>
      </c>
      <c r="H78" s="278">
        <v>0</v>
      </c>
      <c r="I78" s="278">
        <v>0</v>
      </c>
      <c r="J78" s="278">
        <v>0</v>
      </c>
      <c r="K78" s="278">
        <v>0</v>
      </c>
      <c r="L78" s="278">
        <v>0</v>
      </c>
      <c r="M78" s="278">
        <v>0</v>
      </c>
      <c r="N78" s="278">
        <v>0</v>
      </c>
      <c r="O78" s="278">
        <v>0</v>
      </c>
      <c r="P78" s="278">
        <v>0</v>
      </c>
      <c r="Q78" s="278">
        <v>0</v>
      </c>
      <c r="R78" s="278">
        <v>0</v>
      </c>
      <c r="S78" s="278">
        <v>0</v>
      </c>
    </row>
    <row r="79" spans="1:19" ht="16.5" customHeight="1" x14ac:dyDescent="0.35">
      <c r="A79" s="59" t="str">
        <f t="shared" si="24"/>
        <v>Effekt av endringer i fordelingssystemet</v>
      </c>
      <c r="B79" s="285"/>
      <c r="C79" s="285"/>
      <c r="D79" s="279">
        <v>0</v>
      </c>
      <c r="E79" s="279">
        <v>0</v>
      </c>
      <c r="F79" s="279">
        <v>0</v>
      </c>
      <c r="G79" s="279">
        <v>0</v>
      </c>
      <c r="H79" s="279">
        <v>0</v>
      </c>
      <c r="I79" s="279">
        <v>0</v>
      </c>
      <c r="J79" s="279">
        <v>0</v>
      </c>
      <c r="K79" s="279">
        <v>0</v>
      </c>
      <c r="L79" s="279">
        <v>0</v>
      </c>
      <c r="M79" s="279">
        <v>0</v>
      </c>
      <c r="N79" s="279">
        <v>0</v>
      </c>
      <c r="O79" s="279">
        <v>0</v>
      </c>
      <c r="P79" s="279">
        <v>0</v>
      </c>
      <c r="Q79" s="279">
        <v>0</v>
      </c>
      <c r="R79" s="279">
        <v>0</v>
      </c>
      <c r="S79" s="279">
        <v>0</v>
      </c>
    </row>
    <row r="80" spans="1:19" ht="16.5" customHeight="1" x14ac:dyDescent="0.35">
      <c r="A80" s="50" t="str">
        <f t="shared" si="24"/>
        <v>Reelle endringer</v>
      </c>
      <c r="B80" s="50"/>
      <c r="C80" s="50"/>
      <c r="D80" s="50">
        <f>SUM(D81:D87)</f>
        <v>5585.6681173473935</v>
      </c>
      <c r="E80" s="50">
        <f t="shared" ref="E80:S80" si="25">SUM(E81:E87)</f>
        <v>5065.5368974928324</v>
      </c>
      <c r="F80" s="50">
        <f t="shared" si="25"/>
        <v>3622.091636593429</v>
      </c>
      <c r="G80" s="50">
        <f t="shared" si="25"/>
        <v>2451.6734395233157</v>
      </c>
      <c r="H80" s="50">
        <f t="shared" si="25"/>
        <v>3437.0031930722025</v>
      </c>
      <c r="I80" s="50">
        <f t="shared" si="25"/>
        <v>3113.3575348343657</v>
      </c>
      <c r="J80" s="50">
        <f t="shared" si="25"/>
        <v>4969.8272128629378</v>
      </c>
      <c r="K80" s="50">
        <f t="shared" si="25"/>
        <v>4888.0178433550445</v>
      </c>
      <c r="L80" s="50">
        <f t="shared" si="25"/>
        <v>4015.5431070899749</v>
      </c>
      <c r="M80" s="50">
        <f t="shared" si="25"/>
        <v>2951.2589716404982</v>
      </c>
      <c r="N80" s="50">
        <f t="shared" si="25"/>
        <v>3963.8011427818019</v>
      </c>
      <c r="O80" s="50">
        <f t="shared" si="25"/>
        <v>5456.4108696954654</v>
      </c>
      <c r="P80" s="50">
        <f t="shared" si="25"/>
        <v>5052.427022401047</v>
      </c>
      <c r="Q80" s="50">
        <f t="shared" si="25"/>
        <v>4945.8721841381921</v>
      </c>
      <c r="R80" s="50">
        <f t="shared" si="25"/>
        <v>4675.6532972517498</v>
      </c>
      <c r="S80" s="50">
        <f t="shared" si="25"/>
        <v>64194.142470080245</v>
      </c>
    </row>
    <row r="81" spans="1:19" ht="16.5" customHeight="1" x14ac:dyDescent="0.35">
      <c r="A81" s="52" t="str">
        <f t="shared" si="24"/>
        <v xml:space="preserve"> - herav justering for demografiske forhold</v>
      </c>
      <c r="B81" s="52"/>
      <c r="C81" s="52"/>
      <c r="D81" s="52">
        <f>$S81*'Tabell 3.1 DOK32025'!D$50/100</f>
        <v>-261.036345486698</v>
      </c>
      <c r="E81" s="52">
        <f>$S81*'Tabell 3.1 DOK32025'!E$50/100</f>
        <v>-236.72893051825361</v>
      </c>
      <c r="F81" s="52">
        <f>$S81*'Tabell 3.1 DOK32025'!F$50/100</f>
        <v>-169.27206270953559</v>
      </c>
      <c r="G81" s="52">
        <f>$S81*'Tabell 3.1 DOK32025'!G$50/100</f>
        <v>-114.57463306715235</v>
      </c>
      <c r="H81" s="52">
        <f>$S81*'Tabell 3.1 DOK32025'!H$50/100</f>
        <v>-160.62228082604867</v>
      </c>
      <c r="I81" s="52">
        <f>$S81*'Tabell 3.1 DOK32025'!I$50/100</f>
        <v>-145.49727194901527</v>
      </c>
      <c r="J81" s="52">
        <f>$S81*'Tabell 3.1 DOK32025'!J$50/100</f>
        <v>-232.25610725367747</v>
      </c>
      <c r="K81" s="52">
        <f>$S81*'Tabell 3.1 DOK32025'!K$50/100</f>
        <v>-228.43289069403471</v>
      </c>
      <c r="L81" s="52">
        <f>$S81*'Tabell 3.1 DOK32025'!L$50/100</f>
        <v>-187.65932307429208</v>
      </c>
      <c r="M81" s="52">
        <f>$S81*'Tabell 3.1 DOK32025'!M$50/100</f>
        <v>-137.92188156494316</v>
      </c>
      <c r="N81" s="52">
        <f>$S81*'Tabell 3.1 DOK32025'!N$50/100</f>
        <v>-185.24125365313159</v>
      </c>
      <c r="O81" s="52">
        <f>$S81*'Tabell 3.1 DOK32025'!O$50/100</f>
        <v>-254.99573604734738</v>
      </c>
      <c r="P81" s="52">
        <f>$S81*'Tabell 3.1 DOK32025'!P$50/100</f>
        <v>-236.11626363367472</v>
      </c>
      <c r="Q81" s="52">
        <f>$S81*'Tabell 3.1 DOK32025'!Q$50/100</f>
        <v>-231.13661124658105</v>
      </c>
      <c r="R81" s="52">
        <f>$S81*'Tabell 3.1 DOK32025'!R$50/100</f>
        <v>-218.5084082756143</v>
      </c>
      <c r="S81" s="336">
        <v>-3000</v>
      </c>
    </row>
    <row r="82" spans="1:19" ht="16.5" customHeight="1" x14ac:dyDescent="0.35">
      <c r="A82" s="52" t="str">
        <f t="shared" si="24"/>
        <v xml:space="preserve"> - herav justering for andre aktivitetsnøytrale forhold</v>
      </c>
      <c r="B82" s="52"/>
      <c r="C82" s="52"/>
      <c r="D82" s="52">
        <f>$S82*'Tabell 3.1 DOK32025'!D$50/100</f>
        <v>5343.326979997546</v>
      </c>
      <c r="E82" s="52">
        <f>$S82*'Tabell 3.1 DOK32025'!E$50/100</f>
        <v>4845.7622980651449</v>
      </c>
      <c r="F82" s="52">
        <f>$S82*'Tabell 3.1 DOK32025'!F$50/100</f>
        <v>3464.9426996432908</v>
      </c>
      <c r="G82" s="52">
        <f>$S82*'Tabell 3.1 DOK32025'!G$50/100</f>
        <v>2345.3045473402531</v>
      </c>
      <c r="H82" s="52">
        <f>$S82*'Tabell 3.1 DOK32025'!H$50/100</f>
        <v>3287.8845477489413</v>
      </c>
      <c r="I82" s="52">
        <f>$S82*'Tabell 3.1 DOK32025'!I$50/100</f>
        <v>2978.2806577056931</v>
      </c>
      <c r="J82" s="52">
        <f>$S82*'Tabell 3.1 DOK32025'!J$50/100</f>
        <v>4754.2050967803607</v>
      </c>
      <c r="K82" s="52">
        <f>$S82*'Tabell 3.1 DOK32025'!K$50/100</f>
        <v>4675.9451282099926</v>
      </c>
      <c r="L82" s="52">
        <f>$S82*'Tabell 3.1 DOK32025'!L$50/100</f>
        <v>3841.3237902230676</v>
      </c>
      <c r="M82" s="52">
        <f>$S82*'Tabell 3.1 DOK32025'!M$50/100</f>
        <v>2823.2149416738648</v>
      </c>
      <c r="N82" s="52">
        <f>$S82*'Tabell 3.1 DOK32025'!N$50/100</f>
        <v>3791.8267151950531</v>
      </c>
      <c r="O82" s="52">
        <f>$S82*'Tabell 3.1 DOK32025'!O$50/100</f>
        <v>5219.6777183105187</v>
      </c>
      <c r="P82" s="52">
        <f>$S82*'Tabell 3.1 DOK32025'!P$50/100</f>
        <v>4833.2212111601102</v>
      </c>
      <c r="Q82" s="52">
        <f>$S82*'Tabell 3.1 DOK32025'!Q$50/100</f>
        <v>4731.2893866804316</v>
      </c>
      <c r="R82" s="52">
        <f>$S82*'Tabell 3.1 DOK32025'!R$50/100</f>
        <v>4472.7942812657329</v>
      </c>
      <c r="S82" s="336">
        <v>61409</v>
      </c>
    </row>
    <row r="83" spans="1:19" ht="16.5" customHeight="1" x14ac:dyDescent="0.35">
      <c r="A83" s="52" t="str">
        <f t="shared" si="24"/>
        <v xml:space="preserve"> - herav endring i løpende pensjonsutgifter</v>
      </c>
      <c r="B83" s="52"/>
      <c r="C83" s="52"/>
      <c r="D83" s="52">
        <f>$S83*'Tabell 3.1 DOK32025'!D$50/100</f>
        <v>-582.96877496392915</v>
      </c>
      <c r="E83" s="52">
        <f>$S83*'Tabell 3.1 DOK32025'!E$50/100</f>
        <v>-528.68336922752371</v>
      </c>
      <c r="F83" s="52">
        <f>$S83*'Tabell 3.1 DOK32025'!F$50/100</f>
        <v>-378.03290131651016</v>
      </c>
      <c r="G83" s="52">
        <f>$S83*'Tabell 3.1 DOK32025'!G$50/100</f>
        <v>-255.87790603091776</v>
      </c>
      <c r="H83" s="52">
        <f>$S83*'Tabell 3.1 DOK32025'!H$50/100</f>
        <v>-358.71546588842904</v>
      </c>
      <c r="I83" s="52">
        <f>$S83*'Tabell 3.1 DOK32025'!I$50/100</f>
        <v>-324.93699768346397</v>
      </c>
      <c r="J83" s="52">
        <f>$S83*'Tabell 3.1 DOK32025'!J$50/100</f>
        <v>-518.69427635113357</v>
      </c>
      <c r="K83" s="52">
        <f>$S83*'Tabell 3.1 DOK32025'!K$50/100</f>
        <v>-510.15594093258807</v>
      </c>
      <c r="L83" s="52">
        <f>$S83*'Tabell 3.1 DOK32025'!L$50/100</f>
        <v>-419.09690958631313</v>
      </c>
      <c r="M83" s="52">
        <f>$S83*'Tabell 3.1 DOK32025'!M$50/100</f>
        <v>-308.01898558119484</v>
      </c>
      <c r="N83" s="52">
        <f>$S83*'Tabell 3.1 DOK32025'!N$50/100</f>
        <v>-413.6966693799028</v>
      </c>
      <c r="O83" s="52">
        <f>$S83*'Tabell 3.1 DOK32025'!O$50/100</f>
        <v>-569.47836741808328</v>
      </c>
      <c r="P83" s="52">
        <f>$S83*'Tabell 3.1 DOK32025'!P$50/100</f>
        <v>-527.31510894753092</v>
      </c>
      <c r="Q83" s="52">
        <f>$S83*'Tabell 3.1 DOK32025'!Q$50/100</f>
        <v>-516.19412176684682</v>
      </c>
      <c r="R83" s="52">
        <f>$S83*'Tabell 3.1 DOK32025'!R$50/100</f>
        <v>-487.99173484538471</v>
      </c>
      <c r="S83" s="336">
        <v>-6699.8575299197519</v>
      </c>
    </row>
    <row r="84" spans="1:19" ht="16.5" customHeight="1" x14ac:dyDescent="0.35">
      <c r="A84" s="52" t="str">
        <f t="shared" si="24"/>
        <v xml:space="preserve"> - herav justering for engangstiltak</v>
      </c>
      <c r="B84" s="52"/>
      <c r="C84" s="52"/>
      <c r="D84" s="52">
        <f>$S84*'Tabell 3.1 DOK32025'!D$50/100</f>
        <v>0</v>
      </c>
      <c r="E84" s="52">
        <f>$S84*'Tabell 3.1 DOK32025'!E$50/100</f>
        <v>0</v>
      </c>
      <c r="F84" s="52">
        <f>$S84*'Tabell 3.1 DOK32025'!F$50/100</f>
        <v>0</v>
      </c>
      <c r="G84" s="52">
        <f>$S84*'Tabell 3.1 DOK32025'!G$50/100</f>
        <v>0</v>
      </c>
      <c r="H84" s="52">
        <f>$S84*'Tabell 3.1 DOK32025'!H$50/100</f>
        <v>0</v>
      </c>
      <c r="I84" s="52">
        <f>$S84*'Tabell 3.1 DOK32025'!I$50/100</f>
        <v>0</v>
      </c>
      <c r="J84" s="52">
        <f>$S84*'Tabell 3.1 DOK32025'!J$50/100</f>
        <v>0</v>
      </c>
      <c r="K84" s="52">
        <f>$S84*'Tabell 3.1 DOK32025'!K$50/100</f>
        <v>0</v>
      </c>
      <c r="L84" s="52">
        <f>$S84*'Tabell 3.1 DOK32025'!L$50/100</f>
        <v>0</v>
      </c>
      <c r="M84" s="52">
        <f>$S84*'Tabell 3.1 DOK32025'!M$50/100</f>
        <v>0</v>
      </c>
      <c r="N84" s="52">
        <f>$S84*'Tabell 3.1 DOK32025'!N$50/100</f>
        <v>0</v>
      </c>
      <c r="O84" s="52">
        <f>$S84*'Tabell 3.1 DOK32025'!O$50/100</f>
        <v>0</v>
      </c>
      <c r="P84" s="52">
        <f>$S84*'Tabell 3.1 DOK32025'!P$50/100</f>
        <v>0</v>
      </c>
      <c r="Q84" s="52">
        <f>$S84*'Tabell 3.1 DOK32025'!Q$50/100</f>
        <v>0</v>
      </c>
      <c r="R84" s="52">
        <f>$S84*'Tabell 3.1 DOK32025'!R$50/100</f>
        <v>0</v>
      </c>
      <c r="S84" s="336">
        <v>0</v>
      </c>
    </row>
    <row r="85" spans="1:19" ht="16.5" customHeight="1" x14ac:dyDescent="0.35">
      <c r="A85" s="52" t="str">
        <f t="shared" si="24"/>
        <v xml:space="preserve"> - herav justering for oppgaveendringer mellom sektorer</v>
      </c>
      <c r="B85" s="52"/>
      <c r="C85" s="52"/>
      <c r="D85" s="52">
        <f>$S85*'Tabell 3.1 DOK32025'!D$50/100</f>
        <v>0</v>
      </c>
      <c r="E85" s="52">
        <f>$S85*'Tabell 3.1 DOK32025'!E$50/100</f>
        <v>0</v>
      </c>
      <c r="F85" s="52">
        <f>$S85*'Tabell 3.1 DOK32025'!F$50/100</f>
        <v>0</v>
      </c>
      <c r="G85" s="52">
        <f>$S85*'Tabell 3.1 DOK32025'!G$50/100</f>
        <v>0</v>
      </c>
      <c r="H85" s="52">
        <f>$S85*'Tabell 3.1 DOK32025'!H$50/100</f>
        <v>0</v>
      </c>
      <c r="I85" s="52">
        <f>$S85*'Tabell 3.1 DOK32025'!I$50/100</f>
        <v>0</v>
      </c>
      <c r="J85" s="52">
        <f>$S85*'Tabell 3.1 DOK32025'!J$50/100</f>
        <v>0</v>
      </c>
      <c r="K85" s="52">
        <f>$S85*'Tabell 3.1 DOK32025'!K$50/100</f>
        <v>0</v>
      </c>
      <c r="L85" s="52">
        <f>$S85*'Tabell 3.1 DOK32025'!L$50/100</f>
        <v>0</v>
      </c>
      <c r="M85" s="52">
        <f>$S85*'Tabell 3.1 DOK32025'!M$50/100</f>
        <v>0</v>
      </c>
      <c r="N85" s="52">
        <f>$S85*'Tabell 3.1 DOK32025'!N$50/100</f>
        <v>0</v>
      </c>
      <c r="O85" s="52">
        <f>$S85*'Tabell 3.1 DOK32025'!O$50/100</f>
        <v>0</v>
      </c>
      <c r="P85" s="52">
        <f>$S85*'Tabell 3.1 DOK32025'!P$50/100</f>
        <v>0</v>
      </c>
      <c r="Q85" s="52">
        <f>$S85*'Tabell 3.1 DOK32025'!Q$50/100</f>
        <v>0</v>
      </c>
      <c r="R85" s="52">
        <f>$S85*'Tabell 3.1 DOK32025'!R$50/100</f>
        <v>0</v>
      </c>
      <c r="S85" s="336">
        <v>0</v>
      </c>
    </row>
    <row r="86" spans="1:19" ht="16.5" customHeight="1" x14ac:dyDescent="0.35">
      <c r="A86" s="52" t="str">
        <f t="shared" si="24"/>
        <v xml:space="preserve"> - herav uspesifiserte rammeendringer</v>
      </c>
      <c r="B86" s="52"/>
      <c r="C86" s="52"/>
      <c r="D86" s="52">
        <f>$S86*'Tabell 3.1 DOK32025'!D$50/100</f>
        <v>-827.92027576864382</v>
      </c>
      <c r="E86" s="52">
        <f>$S86*'Tabell 3.1 DOK32025'!E$50/100</f>
        <v>-750.82525796039442</v>
      </c>
      <c r="F86" s="52">
        <f>$S86*'Tabell 3.1 DOK32025'!F$50/100</f>
        <v>-536.87455889374371</v>
      </c>
      <c r="G86" s="52">
        <f>$S86*'Tabell 3.1 DOK32025'!G$50/100</f>
        <v>-363.39254454465151</v>
      </c>
      <c r="H86" s="52">
        <f>$S86*'Tabell 3.1 DOK32025'!H$50/100</f>
        <v>-509.44033401995102</v>
      </c>
      <c r="I86" s="52">
        <f>$S86*'Tabell 3.1 DOK32025'!I$50/100</f>
        <v>-461.46884753162681</v>
      </c>
      <c r="J86" s="52">
        <f>$S86*'Tabell 3.1 DOK32025'!J$50/100</f>
        <v>-736.63895350624705</v>
      </c>
      <c r="K86" s="52">
        <f>$S86*'Tabell 3.1 DOK32025'!K$50/100</f>
        <v>-724.51298498458016</v>
      </c>
      <c r="L86" s="52">
        <f>$S86*'Tabell 3.1 DOK32025'!L$50/100</f>
        <v>-595.19281968396308</v>
      </c>
      <c r="M86" s="52">
        <f>$S86*'Tabell 3.1 DOK32025'!M$50/100</f>
        <v>-437.44223436347806</v>
      </c>
      <c r="N86" s="52">
        <f>$S86*'Tabell 3.1 DOK32025'!N$50/100</f>
        <v>-587.52350950318248</v>
      </c>
      <c r="O86" s="52">
        <f>$S86*'Tabell 3.1 DOK32025'!O$50/100</f>
        <v>-808.7614761635034</v>
      </c>
      <c r="P86" s="52">
        <f>$S86*'Tabell 3.1 DOK32025'!P$50/100</f>
        <v>-748.88208282480491</v>
      </c>
      <c r="Q86" s="52">
        <f>$S86*'Tabell 3.1 DOK32025'!Q$50/100</f>
        <v>-733.08828533707288</v>
      </c>
      <c r="R86" s="52">
        <f>$S86*'Tabell 3.1 DOK32025'!R$50/100</f>
        <v>-693.03583491415668</v>
      </c>
      <c r="S86" s="336">
        <v>-9515</v>
      </c>
    </row>
    <row r="87" spans="1:19" ht="16.5" customHeight="1" x14ac:dyDescent="0.35">
      <c r="A87" s="59" t="str">
        <f t="shared" si="24"/>
        <v xml:space="preserve"> - herav spesifiserte rammeendringer</v>
      </c>
      <c r="B87" s="59"/>
      <c r="C87" s="59"/>
      <c r="D87" s="59">
        <f>$S87*'Tabell 3.1 DOK32025'!D$50/100</f>
        <v>1914.2665335691186</v>
      </c>
      <c r="E87" s="59">
        <f>$S87*'Tabell 3.1 DOK32025'!E$50/100</f>
        <v>1736.0121571338598</v>
      </c>
      <c r="F87" s="59">
        <f>$S87*'Tabell 3.1 DOK32025'!F$50/100</f>
        <v>1241.3284598699277</v>
      </c>
      <c r="G87" s="59">
        <f>$S87*'Tabell 3.1 DOK32025'!G$50/100</f>
        <v>840.2139758257839</v>
      </c>
      <c r="H87" s="59">
        <f>$S87*'Tabell 3.1 DOK32025'!H$50/100</f>
        <v>1177.8967260576903</v>
      </c>
      <c r="I87" s="59">
        <f>$S87*'Tabell 3.1 DOK32025'!I$50/100</f>
        <v>1066.9799942927787</v>
      </c>
      <c r="J87" s="59">
        <f>$S87*'Tabell 3.1 DOK32025'!J$50/100</f>
        <v>1703.2114531936347</v>
      </c>
      <c r="K87" s="59">
        <f>$S87*'Tabell 3.1 DOK32025'!K$50/100</f>
        <v>1675.1745317562545</v>
      </c>
      <c r="L87" s="59">
        <f>$S87*'Tabell 3.1 DOK32025'!L$50/100</f>
        <v>1376.1683692114755</v>
      </c>
      <c r="M87" s="59">
        <f>$S87*'Tabell 3.1 DOK32025'!M$50/100</f>
        <v>1011.4271314762498</v>
      </c>
      <c r="N87" s="59">
        <f>$S87*'Tabell 3.1 DOK32025'!N$50/100</f>
        <v>1358.4358601229653</v>
      </c>
      <c r="O87" s="59">
        <f>$S87*'Tabell 3.1 DOK32025'!O$50/100</f>
        <v>1869.9687310138806</v>
      </c>
      <c r="P87" s="59">
        <f>$S87*'Tabell 3.1 DOK32025'!P$50/100</f>
        <v>1731.5192666469479</v>
      </c>
      <c r="Q87" s="59">
        <f>$S87*'Tabell 3.1 DOK32025'!Q$50/100</f>
        <v>1695.001815808261</v>
      </c>
      <c r="R87" s="59">
        <f>$S87*'Tabell 3.1 DOK32025'!R$50/100</f>
        <v>1602.3949940211717</v>
      </c>
      <c r="S87" s="336">
        <v>22000</v>
      </c>
    </row>
    <row r="88" spans="1:19" ht="16.5" customHeight="1" x14ac:dyDescent="0.35">
      <c r="A88" s="59" t="str">
        <f t="shared" si="24"/>
        <v>Vridningseffekter knyttet til endringer i særskilte tildelinger</v>
      </c>
      <c r="B88" s="59"/>
      <c r="C88" s="59"/>
      <c r="D88" s="59">
        <f>'Tabell 2.1 DOK32025'!D31+'Tabell 2.1 DOK32025'!D32-SUM(D76:D80)</f>
        <v>2777.1314543969638</v>
      </c>
      <c r="E88" s="59">
        <f>'Tabell 2.1 DOK32025'!E31+'Tabell 2.1 DOK32025'!E32-SUM(E76:E80)</f>
        <v>2086.6646292023215</v>
      </c>
      <c r="F88" s="59">
        <f>'Tabell 2.1 DOK32025'!F31+'Tabell 2.1 DOK32025'!F32-SUM(F76:F80)</f>
        <v>1919.551718235467</v>
      </c>
      <c r="G88" s="59">
        <f>'Tabell 2.1 DOK32025'!G31+'Tabell 2.1 DOK32025'!G32-SUM(G76:G80)</f>
        <v>1297.6799627174769</v>
      </c>
      <c r="H88" s="59">
        <f>'Tabell 2.1 DOK32025'!H31+'Tabell 2.1 DOK32025'!H32-SUM(H76:H80)</f>
        <v>1171.514657741267</v>
      </c>
      <c r="I88" s="59">
        <f>'Tabell 2.1 DOK32025'!I31+'Tabell 2.1 DOK32025'!I32-SUM(I76:I80)</f>
        <v>-731.26944141009153</v>
      </c>
      <c r="J88" s="59">
        <f>'Tabell 2.1 DOK32025'!J31+'Tabell 2.1 DOK32025'!J32-SUM(J76:J80)</f>
        <v>-2877.3884980718867</v>
      </c>
      <c r="K88" s="59">
        <f>'Tabell 2.1 DOK32025'!K31+'Tabell 2.1 DOK32025'!K32-SUM(K76:K80)</f>
        <v>-1603.9050584203214</v>
      </c>
      <c r="L88" s="59">
        <f>'Tabell 2.1 DOK32025'!L31+'Tabell 2.1 DOK32025'!L32-SUM(L76:L80)</f>
        <v>498.76611215210869</v>
      </c>
      <c r="M88" s="59">
        <f>'Tabell 2.1 DOK32025'!M31+'Tabell 2.1 DOK32025'!M32-SUM(M76:M80)</f>
        <v>-297.78346369720384</v>
      </c>
      <c r="N88" s="59">
        <f>'Tabell 2.1 DOK32025'!N31+'Tabell 2.1 DOK32025'!N32-SUM(N76:N80)</f>
        <v>-152.42283295228845</v>
      </c>
      <c r="O88" s="59">
        <f>'Tabell 2.1 DOK32025'!O31+'Tabell 2.1 DOK32025'!O32-SUM(O76:O80)</f>
        <v>997.28128883705358</v>
      </c>
      <c r="P88" s="59">
        <f>'Tabell 2.1 DOK32025'!P31+'Tabell 2.1 DOK32025'!P32-SUM(P76:P80)</f>
        <v>-2228.728273132816</v>
      </c>
      <c r="Q88" s="59">
        <f>'Tabell 2.1 DOK32025'!Q31+'Tabell 2.1 DOK32025'!Q32-SUM(Q76:Q80)</f>
        <v>-2360.0486810629227</v>
      </c>
      <c r="R88" s="59">
        <f>'Tabell 2.1 DOK32025'!R31+'Tabell 2.1 DOK32025'!R32-SUM(R76:R80)</f>
        <v>-497.04357453521516</v>
      </c>
      <c r="S88" s="59">
        <f>SUM(D88:R88)</f>
        <v>-8.7311491370201111E-11</v>
      </c>
    </row>
    <row r="89" spans="1:19" ht="16.5" customHeight="1" x14ac:dyDescent="0.35">
      <c r="A89" s="50" t="str">
        <f t="shared" si="24"/>
        <v>Kompensasjon for forventet lønns- og prisutvikling</v>
      </c>
      <c r="B89" s="50"/>
      <c r="C89" s="50"/>
      <c r="D89" s="50">
        <f t="shared" ref="D89:S89" si="26">SUM(D90:D90)</f>
        <v>4272.6304961997957</v>
      </c>
      <c r="E89" s="50">
        <f t="shared" si="26"/>
        <v>3874.7678832969077</v>
      </c>
      <c r="F89" s="50">
        <f t="shared" si="26"/>
        <v>2770.6370771431948</v>
      </c>
      <c r="G89" s="50">
        <f t="shared" si="26"/>
        <v>1875.352148456134</v>
      </c>
      <c r="H89" s="50">
        <f t="shared" si="26"/>
        <v>2629.0578583874449</v>
      </c>
      <c r="I89" s="50">
        <f t="shared" si="26"/>
        <v>2381.4924319606534</v>
      </c>
      <c r="J89" s="50">
        <f t="shared" si="26"/>
        <v>3801.5569246899431</v>
      </c>
      <c r="K89" s="50">
        <f t="shared" si="26"/>
        <v>3738.9786977543449</v>
      </c>
      <c r="L89" s="50">
        <f t="shared" si="26"/>
        <v>3071.598880870361</v>
      </c>
      <c r="M89" s="50">
        <f t="shared" si="26"/>
        <v>2257.4988022028597</v>
      </c>
      <c r="N89" s="50">
        <f t="shared" si="26"/>
        <v>3032.0200355125794</v>
      </c>
      <c r="O89" s="50">
        <f t="shared" si="26"/>
        <v>4173.7580879990119</v>
      </c>
      <c r="P89" s="50">
        <f t="shared" si="26"/>
        <v>3864.7397808494006</v>
      </c>
      <c r="Q89" s="50">
        <f t="shared" si="26"/>
        <v>3783.2330672540143</v>
      </c>
      <c r="R89" s="50">
        <f t="shared" si="26"/>
        <v>3576.5352412277043</v>
      </c>
      <c r="S89" s="50">
        <f t="shared" si="26"/>
        <v>49103.857413804348</v>
      </c>
    </row>
    <row r="90" spans="1:19" ht="16.5" customHeight="1" x14ac:dyDescent="0.35">
      <c r="A90" s="52" t="str">
        <f t="shared" si="24"/>
        <v xml:space="preserve"> - herav generell lønns- og priskompensasjon</v>
      </c>
      <c r="B90" s="52"/>
      <c r="C90" s="52"/>
      <c r="D90" s="52">
        <f>$S90*'Tabell 3.1 DOK32025'!D$50/100</f>
        <v>4272.6304961997957</v>
      </c>
      <c r="E90" s="52">
        <f>$S90*'Tabell 3.1 DOK32025'!E$50/100</f>
        <v>3874.7678832969077</v>
      </c>
      <c r="F90" s="52">
        <f>$S90*'Tabell 3.1 DOK32025'!F$50/100</f>
        <v>2770.6370771431948</v>
      </c>
      <c r="G90" s="52">
        <f>$S90*'Tabell 3.1 DOK32025'!G$50/100</f>
        <v>1875.352148456134</v>
      </c>
      <c r="H90" s="52">
        <f>$S90*'Tabell 3.1 DOK32025'!H$50/100</f>
        <v>2629.0578583874449</v>
      </c>
      <c r="I90" s="52">
        <f>$S90*'Tabell 3.1 DOK32025'!I$50/100</f>
        <v>2381.4924319606534</v>
      </c>
      <c r="J90" s="52">
        <f>$S90*'Tabell 3.1 DOK32025'!J$50/100</f>
        <v>3801.5569246899431</v>
      </c>
      <c r="K90" s="52">
        <f>$S90*'Tabell 3.1 DOK32025'!K$50/100</f>
        <v>3738.9786977543449</v>
      </c>
      <c r="L90" s="52">
        <f>$S90*'Tabell 3.1 DOK32025'!L$50/100</f>
        <v>3071.598880870361</v>
      </c>
      <c r="M90" s="52">
        <f>$S90*'Tabell 3.1 DOK32025'!M$50/100</f>
        <v>2257.4988022028597</v>
      </c>
      <c r="N90" s="52">
        <f>$S90*'Tabell 3.1 DOK32025'!N$50/100</f>
        <v>3032.0200355125794</v>
      </c>
      <c r="O90" s="52">
        <f>$S90*'Tabell 3.1 DOK32025'!O$50/100</f>
        <v>4173.7580879990119</v>
      </c>
      <c r="P90" s="52">
        <f>$S90*'Tabell 3.1 DOK32025'!P$50/100</f>
        <v>3864.7397808494006</v>
      </c>
      <c r="Q90" s="52">
        <f>$S90*'Tabell 3.1 DOK32025'!Q$50/100</f>
        <v>3783.2330672540143</v>
      </c>
      <c r="R90" s="52">
        <f>$S90*'Tabell 3.1 DOK32025'!R$50/100</f>
        <v>3576.5352412277043</v>
      </c>
      <c r="S90" s="336">
        <v>49103.857413804348</v>
      </c>
    </row>
    <row r="91" spans="1:19" ht="16.5" customHeight="1" thickBot="1" x14ac:dyDescent="0.4">
      <c r="A91" s="167" t="str">
        <f t="shared" si="24"/>
        <v>Bydelsfordelt budsjett 2025</v>
      </c>
      <c r="B91" s="167"/>
      <c r="C91" s="170"/>
      <c r="D91" s="238">
        <f t="shared" ref="D91:S91" si="27">D80+D89+SUM(D76:D79)+D88</f>
        <v>122531.97502462022</v>
      </c>
      <c r="E91" s="238">
        <f t="shared" si="27"/>
        <v>108304.81802031626</v>
      </c>
      <c r="F91" s="238">
        <f t="shared" si="27"/>
        <v>71380.764391802979</v>
      </c>
      <c r="G91" s="238">
        <f t="shared" si="27"/>
        <v>51450.578996285461</v>
      </c>
      <c r="H91" s="238">
        <f t="shared" si="27"/>
        <v>71804.369825274174</v>
      </c>
      <c r="I91" s="238">
        <f t="shared" si="27"/>
        <v>56748.104794071449</v>
      </c>
      <c r="J91" s="238">
        <f t="shared" si="27"/>
        <v>88378.787953891748</v>
      </c>
      <c r="K91" s="238">
        <f t="shared" si="27"/>
        <v>90135.550305579411</v>
      </c>
      <c r="L91" s="238">
        <f t="shared" si="27"/>
        <v>78566.440323942705</v>
      </c>
      <c r="M91" s="238">
        <f t="shared" si="27"/>
        <v>57550.85456942139</v>
      </c>
      <c r="N91" s="238">
        <f t="shared" si="27"/>
        <v>83623.331178831068</v>
      </c>
      <c r="O91" s="238">
        <f t="shared" si="27"/>
        <v>106373.87085869873</v>
      </c>
      <c r="P91" s="238">
        <f t="shared" si="27"/>
        <v>92483.612697613426</v>
      </c>
      <c r="Q91" s="238">
        <f t="shared" si="27"/>
        <v>89593.250035846286</v>
      </c>
      <c r="R91" s="238">
        <f t="shared" si="27"/>
        <v>95513.262986143498</v>
      </c>
      <c r="S91" s="238">
        <f t="shared" si="27"/>
        <v>1264439.5719623391</v>
      </c>
    </row>
    <row r="92" spans="1:19" ht="16.5" customHeight="1" thickBot="1" x14ac:dyDescent="0.4">
      <c r="A92" s="52"/>
      <c r="B92" s="52"/>
      <c r="C92" s="52"/>
      <c r="D92" s="52"/>
      <c r="E92" s="52"/>
      <c r="F92" s="52"/>
      <c r="G92" s="52"/>
      <c r="H92" s="52"/>
      <c r="I92" s="52"/>
      <c r="J92" s="52"/>
      <c r="K92" s="52"/>
      <c r="L92" s="52"/>
      <c r="M92" s="52"/>
      <c r="N92" s="52"/>
      <c r="O92" s="52"/>
      <c r="P92" s="52"/>
      <c r="Q92" s="52"/>
      <c r="R92" s="52"/>
      <c r="S92" s="52"/>
    </row>
    <row r="93" spans="1:19" ht="16.5" customHeight="1" x14ac:dyDescent="0.35">
      <c r="A93" s="172" t="str">
        <f>'Tabell 2.1 DOK32025'!A36</f>
        <v>FO3 Helse og omsorg</v>
      </c>
      <c r="B93" s="172"/>
      <c r="C93" s="172"/>
      <c r="D93" s="173"/>
      <c r="E93" s="173"/>
      <c r="F93" s="173"/>
      <c r="G93" s="173"/>
      <c r="H93" s="173"/>
      <c r="I93" s="173"/>
      <c r="J93" s="173"/>
      <c r="K93" s="173"/>
      <c r="L93" s="173"/>
      <c r="M93" s="173"/>
      <c r="N93" s="173"/>
      <c r="O93" s="173"/>
      <c r="P93" s="173"/>
      <c r="Q93" s="173"/>
      <c r="R93" s="173"/>
      <c r="S93" s="173"/>
    </row>
    <row r="94" spans="1:19" ht="16.5" customHeight="1" x14ac:dyDescent="0.35">
      <c r="A94" s="58" t="str">
        <f t="shared" ref="A94:A109" si="28">A76</f>
        <v>Bydelsfordelt Dok3 2024</v>
      </c>
      <c r="B94" s="58"/>
      <c r="C94" s="58"/>
      <c r="D94" s="277">
        <v>880518.50357552827</v>
      </c>
      <c r="E94" s="277">
        <v>757321.38909403828</v>
      </c>
      <c r="F94" s="277">
        <v>668578.16446452553</v>
      </c>
      <c r="G94" s="277">
        <v>523169.98269271693</v>
      </c>
      <c r="H94" s="277">
        <v>1031641.9224001624</v>
      </c>
      <c r="I94" s="277">
        <v>756690.31716538197</v>
      </c>
      <c r="J94" s="277">
        <v>1017854.3502828054</v>
      </c>
      <c r="K94" s="277">
        <v>941054.58673042711</v>
      </c>
      <c r="L94" s="277">
        <v>668482.57722367626</v>
      </c>
      <c r="M94" s="277">
        <v>745011.33855421341</v>
      </c>
      <c r="N94" s="277">
        <v>865925.77368757909</v>
      </c>
      <c r="O94" s="277">
        <v>1242671.1545015804</v>
      </c>
      <c r="P94" s="277">
        <v>1263056.9230786571</v>
      </c>
      <c r="Q94" s="277">
        <v>1132961.4139533178</v>
      </c>
      <c r="R94" s="277">
        <v>837648.28977700067</v>
      </c>
      <c r="S94" s="277">
        <v>13332586.687181609</v>
      </c>
    </row>
    <row r="95" spans="1:19" ht="16.5" customHeight="1" x14ac:dyDescent="0.35">
      <c r="A95" s="52" t="str">
        <f t="shared" si="28"/>
        <v>Effekt av oppdaterte kriterieandeler</v>
      </c>
      <c r="B95" s="52"/>
      <c r="C95" s="52"/>
      <c r="D95" s="278">
        <v>3973.1471949003444</v>
      </c>
      <c r="E95" s="278">
        <v>-1465.0638701549051</v>
      </c>
      <c r="F95" s="278">
        <v>8794.623060555512</v>
      </c>
      <c r="G95" s="278">
        <v>10231.710002285616</v>
      </c>
      <c r="H95" s="278">
        <v>6551.5770535102665</v>
      </c>
      <c r="I95" s="278">
        <v>14907.757628763979</v>
      </c>
      <c r="J95" s="278">
        <v>-2100.2615438722705</v>
      </c>
      <c r="K95" s="278">
        <v>-9364.2822910639461</v>
      </c>
      <c r="L95" s="278">
        <v>6557.9992111853653</v>
      </c>
      <c r="M95" s="278">
        <v>-32.883188783994449</v>
      </c>
      <c r="N95" s="278">
        <v>-9380.0274779409465</v>
      </c>
      <c r="O95" s="278">
        <v>-12541.867363548632</v>
      </c>
      <c r="P95" s="278">
        <v>-17798.815766870928</v>
      </c>
      <c r="Q95" s="278">
        <v>-10530.868569239909</v>
      </c>
      <c r="R95" s="278">
        <v>12197.255920273865</v>
      </c>
      <c r="S95" s="278">
        <v>0</v>
      </c>
    </row>
    <row r="96" spans="1:19" ht="16.5" customHeight="1" x14ac:dyDescent="0.35">
      <c r="A96" s="52" t="str">
        <f t="shared" si="28"/>
        <v>Effekt av oppdaterte regnskapsandeler</v>
      </c>
      <c r="B96" s="52"/>
      <c r="C96" s="52"/>
      <c r="D96" s="278">
        <v>0</v>
      </c>
      <c r="E96" s="278">
        <v>0</v>
      </c>
      <c r="F96" s="278">
        <v>0</v>
      </c>
      <c r="G96" s="278">
        <v>0</v>
      </c>
      <c r="H96" s="278">
        <v>0</v>
      </c>
      <c r="I96" s="278">
        <v>0</v>
      </c>
      <c r="J96" s="278">
        <v>0</v>
      </c>
      <c r="K96" s="278">
        <v>0</v>
      </c>
      <c r="L96" s="278">
        <v>0</v>
      </c>
      <c r="M96" s="278">
        <v>0</v>
      </c>
      <c r="N96" s="278">
        <v>0</v>
      </c>
      <c r="O96" s="278">
        <v>0</v>
      </c>
      <c r="P96" s="278">
        <v>0</v>
      </c>
      <c r="Q96" s="278">
        <v>0</v>
      </c>
      <c r="R96" s="278">
        <v>0</v>
      </c>
      <c r="S96" s="278">
        <v>0</v>
      </c>
    </row>
    <row r="97" spans="1:19" ht="16.5" customHeight="1" x14ac:dyDescent="0.35">
      <c r="A97" s="59" t="str">
        <f t="shared" si="28"/>
        <v>Effekt av endringer i fordelingssystemet</v>
      </c>
      <c r="B97" s="59"/>
      <c r="C97" s="59"/>
      <c r="D97" s="279">
        <v>0</v>
      </c>
      <c r="E97" s="279">
        <v>0</v>
      </c>
      <c r="F97" s="279">
        <v>0</v>
      </c>
      <c r="G97" s="279">
        <v>0</v>
      </c>
      <c r="H97" s="279">
        <v>0</v>
      </c>
      <c r="I97" s="279">
        <v>0</v>
      </c>
      <c r="J97" s="279">
        <v>0</v>
      </c>
      <c r="K97" s="279">
        <v>0</v>
      </c>
      <c r="L97" s="279">
        <v>0</v>
      </c>
      <c r="M97" s="279">
        <v>0</v>
      </c>
      <c r="N97" s="279">
        <v>0</v>
      </c>
      <c r="O97" s="279">
        <v>0</v>
      </c>
      <c r="P97" s="279">
        <v>0</v>
      </c>
      <c r="Q97" s="279">
        <v>0</v>
      </c>
      <c r="R97" s="279">
        <v>0</v>
      </c>
      <c r="S97" s="279">
        <v>0</v>
      </c>
    </row>
    <row r="98" spans="1:19" ht="16.5" customHeight="1" x14ac:dyDescent="0.35">
      <c r="A98" s="50" t="str">
        <f t="shared" si="28"/>
        <v>Reelle endringer</v>
      </c>
      <c r="B98" s="50"/>
      <c r="C98" s="50"/>
      <c r="D98" s="50">
        <f>SUM(D99:D105)</f>
        <v>11600.361426590309</v>
      </c>
      <c r="E98" s="50">
        <f t="shared" ref="E98:S98" si="29">SUM(E99:E105)</f>
        <v>10010.899557889208</v>
      </c>
      <c r="F98" s="50">
        <f t="shared" si="29"/>
        <v>8976.1140594348199</v>
      </c>
      <c r="G98" s="50">
        <f t="shared" si="29"/>
        <v>6860.3370179166259</v>
      </c>
      <c r="H98" s="50">
        <f t="shared" si="29"/>
        <v>13801.769765339679</v>
      </c>
      <c r="I98" s="50">
        <f t="shared" si="29"/>
        <v>10297.727221187468</v>
      </c>
      <c r="J98" s="50">
        <f t="shared" si="29"/>
        <v>13496.62202218383</v>
      </c>
      <c r="K98" s="50">
        <f t="shared" si="29"/>
        <v>12416.697256780133</v>
      </c>
      <c r="L98" s="50">
        <f t="shared" si="29"/>
        <v>8919.6150062443048</v>
      </c>
      <c r="M98" s="50">
        <f t="shared" si="29"/>
        <v>9879.9336860355961</v>
      </c>
      <c r="N98" s="50">
        <f t="shared" si="29"/>
        <v>11374.216727111696</v>
      </c>
      <c r="O98" s="50">
        <f t="shared" si="29"/>
        <v>16223.968813831165</v>
      </c>
      <c r="P98" s="50">
        <f t="shared" si="29"/>
        <v>16508.783855374015</v>
      </c>
      <c r="Q98" s="50">
        <f t="shared" si="29"/>
        <v>15010.112095667924</v>
      </c>
      <c r="R98" s="50">
        <f t="shared" si="29"/>
        <v>11235.383485491911</v>
      </c>
      <c r="S98" s="50">
        <f t="shared" si="29"/>
        <v>176612.54199707869</v>
      </c>
    </row>
    <row r="99" spans="1:19" ht="16.5" customHeight="1" x14ac:dyDescent="0.35">
      <c r="A99" s="52" t="str">
        <f t="shared" si="28"/>
        <v xml:space="preserve"> - herav justering for demografiske forhold</v>
      </c>
      <c r="B99" s="52"/>
      <c r="C99" s="52"/>
      <c r="D99" s="52">
        <f>$S99*'Tabell 3.1 DOK32025'!D$68/100</f>
        <v>11691.493200789948</v>
      </c>
      <c r="E99" s="52">
        <f>$S99*'Tabell 3.1 DOK32025'!E$68/100</f>
        <v>10089.544610788478</v>
      </c>
      <c r="F99" s="52">
        <f>$S99*'Tabell 3.1 DOK32025'!F$68/100</f>
        <v>9046.6298967930925</v>
      </c>
      <c r="G99" s="52">
        <f>$S99*'Tabell 3.1 DOK32025'!G$68/100</f>
        <v>6914.2314321559215</v>
      </c>
      <c r="H99" s="52">
        <f>$S99*'Tabell 3.1 DOK32025'!H$68/100</f>
        <v>13910.195677219228</v>
      </c>
      <c r="I99" s="52">
        <f>$S99*'Tabell 3.1 DOK32025'!I$68/100</f>
        <v>10378.625575762839</v>
      </c>
      <c r="J99" s="52">
        <f>$S99*'Tabell 3.1 DOK32025'!J$68/100</f>
        <v>13602.650710890395</v>
      </c>
      <c r="K99" s="52">
        <f>$S99*'Tabell 3.1 DOK32025'!K$68/100</f>
        <v>12514.242118452845</v>
      </c>
      <c r="L99" s="52">
        <f>$S99*'Tabell 3.1 DOK32025'!L$68/100</f>
        <v>8989.6869902803846</v>
      </c>
      <c r="M99" s="52">
        <f>$S99*'Tabell 3.1 DOK32025'!M$68/100</f>
        <v>9957.5498785551972</v>
      </c>
      <c r="N99" s="52">
        <f>$S99*'Tabell 3.1 DOK32025'!N$68/100</f>
        <v>11463.571921519428</v>
      </c>
      <c r="O99" s="52">
        <f>$S99*'Tabell 3.1 DOK32025'!O$68/100</f>
        <v>16351.423382546156</v>
      </c>
      <c r="P99" s="52">
        <f>$S99*'Tabell 3.1 DOK32025'!P$68/100</f>
        <v>16638.475914724</v>
      </c>
      <c r="Q99" s="52">
        <f>$S99*'Tabell 3.1 DOK32025'!Q$68/100</f>
        <v>15128.030675607875</v>
      </c>
      <c r="R99" s="52">
        <f>$S99*'Tabell 3.1 DOK32025'!R$68/100</f>
        <v>11323.648013914211</v>
      </c>
      <c r="S99" s="336">
        <v>178000</v>
      </c>
    </row>
    <row r="100" spans="1:19" ht="16.5" customHeight="1" x14ac:dyDescent="0.35">
      <c r="A100" s="52" t="str">
        <f t="shared" si="28"/>
        <v xml:space="preserve"> - herav justering for andre aktivitetsnøytrale forhold</v>
      </c>
      <c r="B100" s="52"/>
      <c r="C100" s="52"/>
      <c r="D100" s="52">
        <f>$S100*'Tabell 3.1 DOK32025'!D$68/100</f>
        <v>9740.9843126401829</v>
      </c>
      <c r="E100" s="52">
        <f>$S100*'Tabell 3.1 DOK32025'!E$68/100</f>
        <v>8406.2911458335657</v>
      </c>
      <c r="F100" s="52">
        <f>$S100*'Tabell 3.1 DOK32025'!F$68/100</f>
        <v>7537.3674169325996</v>
      </c>
      <c r="G100" s="52">
        <f>$S100*'Tabell 3.1 DOK32025'!G$68/100</f>
        <v>5760.7201028901782</v>
      </c>
      <c r="H100" s="52">
        <f>$S100*'Tabell 3.1 DOK32025'!H$68/100</f>
        <v>11589.537414125394</v>
      </c>
      <c r="I100" s="52">
        <f>$S100*'Tabell 3.1 DOK32025'!I$68/100</f>
        <v>8647.1443111681583</v>
      </c>
      <c r="J100" s="52">
        <f>$S100*'Tabell 3.1 DOK32025'!J$68/100</f>
        <v>11333.300623752186</v>
      </c>
      <c r="K100" s="52">
        <f>$S100*'Tabell 3.1 DOK32025'!K$68/100</f>
        <v>10426.472826601295</v>
      </c>
      <c r="L100" s="52">
        <f>$S100*'Tabell 3.1 DOK32025'!L$68/100</f>
        <v>7489.9243786884399</v>
      </c>
      <c r="M100" s="52">
        <f>$S100*'Tabell 3.1 DOK32025'!M$68/100</f>
        <v>8296.3172875800574</v>
      </c>
      <c r="N100" s="52">
        <f>$S100*'Tabell 3.1 DOK32025'!N$68/100</f>
        <v>9551.0874733090841</v>
      </c>
      <c r="O100" s="52">
        <f>$S100*'Tabell 3.1 DOK32025'!O$68/100</f>
        <v>13623.491535534411</v>
      </c>
      <c r="P100" s="52">
        <f>$S100*'Tabell 3.1 DOK32025'!P$68/100</f>
        <v>13862.654674478808</v>
      </c>
      <c r="Q100" s="52">
        <f>$S100*'Tabell 3.1 DOK32025'!Q$68/100</f>
        <v>12604.199220872753</v>
      </c>
      <c r="R100" s="52">
        <f>$S100*'Tabell 3.1 DOK32025'!R$68/100</f>
        <v>9434.5072755928832</v>
      </c>
      <c r="S100" s="336">
        <v>148304</v>
      </c>
    </row>
    <row r="101" spans="1:19" ht="16.5" customHeight="1" x14ac:dyDescent="0.35">
      <c r="A101" s="52" t="str">
        <f t="shared" si="28"/>
        <v xml:space="preserve"> - herav endring i løpende pensjonsutgifter</v>
      </c>
      <c r="B101" s="52"/>
      <c r="C101" s="52"/>
      <c r="D101" s="52">
        <f>$S101*'Tabell 3.1 DOK32025'!D$68/100</f>
        <v>-4925.1701174498539</v>
      </c>
      <c r="E101" s="52">
        <f>$S101*'Tabell 3.1 DOK32025'!E$68/100</f>
        <v>-4250.3316524509537</v>
      </c>
      <c r="F101" s="52">
        <f>$S101*'Tabell 3.1 DOK32025'!F$68/100</f>
        <v>-3810.9923571014265</v>
      </c>
      <c r="G101" s="52">
        <f>$S101*'Tabell 3.1 DOK32025'!G$68/100</f>
        <v>-2912.696047454911</v>
      </c>
      <c r="H101" s="52">
        <f>$S101*'Tabell 3.1 DOK32025'!H$68/100</f>
        <v>-5859.8229414093412</v>
      </c>
      <c r="I101" s="52">
        <f>$S101*'Tabell 3.1 DOK32025'!I$68/100</f>
        <v>-4372.1101888417625</v>
      </c>
      <c r="J101" s="52">
        <f>$S101*'Tabell 3.1 DOK32025'!J$68/100</f>
        <v>-5730.2662413436447</v>
      </c>
      <c r="K101" s="52">
        <f>$S101*'Tabell 3.1 DOK32025'!K$68/100</f>
        <v>-5271.7621492669459</v>
      </c>
      <c r="L101" s="52">
        <f>$S101*'Tabell 3.1 DOK32025'!L$68/100</f>
        <v>-3787.0045313600435</v>
      </c>
      <c r="M101" s="52">
        <f>$S101*'Tabell 3.1 DOK32025'!M$68/100</f>
        <v>-4194.7274195534628</v>
      </c>
      <c r="N101" s="52">
        <f>$S101*'Tabell 3.1 DOK32025'!N$68/100</f>
        <v>-4829.1557714193341</v>
      </c>
      <c r="O101" s="52">
        <f>$S101*'Tabell 3.1 DOK32025'!O$68/100</f>
        <v>-6888.2169658231342</v>
      </c>
      <c r="P101" s="52">
        <f>$S101*'Tabell 3.1 DOK32025'!P$68/100</f>
        <v>-7009.1410025856158</v>
      </c>
      <c r="Q101" s="52">
        <f>$S101*'Tabell 3.1 DOK32025'!Q$68/100</f>
        <v>-6372.8493306855289</v>
      </c>
      <c r="R101" s="52">
        <f>$S101*'Tabell 3.1 DOK32025'!R$68/100</f>
        <v>-4770.2112861753567</v>
      </c>
      <c r="S101" s="336">
        <v>-74984.45800292131</v>
      </c>
    </row>
    <row r="102" spans="1:19" ht="16.5" customHeight="1" x14ac:dyDescent="0.35">
      <c r="A102" s="52" t="str">
        <f t="shared" si="28"/>
        <v xml:space="preserve"> - herav justering for engangstiltak</v>
      </c>
      <c r="B102" s="52"/>
      <c r="C102" s="52"/>
      <c r="D102" s="52">
        <f>$S102*'Tabell 3.1 DOK32025'!D$68/100</f>
        <v>0</v>
      </c>
      <c r="E102" s="52">
        <f>$S102*'Tabell 3.1 DOK32025'!E$68/100</f>
        <v>0</v>
      </c>
      <c r="F102" s="52">
        <f>$S102*'Tabell 3.1 DOK32025'!F$68/100</f>
        <v>0</v>
      </c>
      <c r="G102" s="52">
        <f>$S102*'Tabell 3.1 DOK32025'!G$68/100</f>
        <v>0</v>
      </c>
      <c r="H102" s="52">
        <f>$S102*'Tabell 3.1 DOK32025'!H$68/100</f>
        <v>0</v>
      </c>
      <c r="I102" s="52">
        <f>$S102*'Tabell 3.1 DOK32025'!I$68/100</f>
        <v>0</v>
      </c>
      <c r="J102" s="52">
        <f>$S102*'Tabell 3.1 DOK32025'!J$68/100</f>
        <v>0</v>
      </c>
      <c r="K102" s="52">
        <f>$S102*'Tabell 3.1 DOK32025'!K$68/100</f>
        <v>0</v>
      </c>
      <c r="L102" s="52">
        <f>$S102*'Tabell 3.1 DOK32025'!L$68/100</f>
        <v>0</v>
      </c>
      <c r="M102" s="52">
        <f>$S102*'Tabell 3.1 DOK32025'!M$68/100</f>
        <v>0</v>
      </c>
      <c r="N102" s="52">
        <f>$S102*'Tabell 3.1 DOK32025'!N$68/100</f>
        <v>0</v>
      </c>
      <c r="O102" s="52">
        <f>$S102*'Tabell 3.1 DOK32025'!O$68/100</f>
        <v>0</v>
      </c>
      <c r="P102" s="52">
        <f>$S102*'Tabell 3.1 DOK32025'!P$68/100</f>
        <v>0</v>
      </c>
      <c r="Q102" s="52">
        <f>$S102*'Tabell 3.1 DOK32025'!Q$68/100</f>
        <v>0</v>
      </c>
      <c r="R102" s="52">
        <f>$S102*'Tabell 3.1 DOK32025'!R$68/100</f>
        <v>0</v>
      </c>
      <c r="S102" s="336">
        <v>0</v>
      </c>
    </row>
    <row r="103" spans="1:19" ht="16.5" customHeight="1" x14ac:dyDescent="0.35">
      <c r="A103" s="52" t="str">
        <f t="shared" si="28"/>
        <v xml:space="preserve"> - herav justering for oppgaveendringer mellom sektorer</v>
      </c>
      <c r="B103" s="52"/>
      <c r="C103" s="52"/>
      <c r="D103" s="52">
        <f>$S103*'Tabell 3.1 DOK32025'!D$68/100</f>
        <v>0</v>
      </c>
      <c r="E103" s="52">
        <f>$S103*'Tabell 3.1 DOK32025'!E$68/100</f>
        <v>0</v>
      </c>
      <c r="F103" s="52">
        <f>$S103*'Tabell 3.1 DOK32025'!F$68/100</f>
        <v>0</v>
      </c>
      <c r="G103" s="52">
        <f>$S103*'Tabell 3.1 DOK32025'!G$68/100</f>
        <v>0</v>
      </c>
      <c r="H103" s="52">
        <f>$S103*'Tabell 3.1 DOK32025'!H$68/100</f>
        <v>0</v>
      </c>
      <c r="I103" s="52">
        <f>$S103*'Tabell 3.1 DOK32025'!I$68/100</f>
        <v>0</v>
      </c>
      <c r="J103" s="52">
        <f>$S103*'Tabell 3.1 DOK32025'!J$68/100</f>
        <v>0</v>
      </c>
      <c r="K103" s="52">
        <f>$S103*'Tabell 3.1 DOK32025'!K$68/100</f>
        <v>0</v>
      </c>
      <c r="L103" s="52">
        <f>$S103*'Tabell 3.1 DOK32025'!L$68/100</f>
        <v>0</v>
      </c>
      <c r="M103" s="52">
        <f>$S103*'Tabell 3.1 DOK32025'!M$68/100</f>
        <v>0</v>
      </c>
      <c r="N103" s="52">
        <f>$S103*'Tabell 3.1 DOK32025'!N$68/100</f>
        <v>0</v>
      </c>
      <c r="O103" s="52">
        <f>$S103*'Tabell 3.1 DOK32025'!O$68/100</f>
        <v>0</v>
      </c>
      <c r="P103" s="52">
        <f>$S103*'Tabell 3.1 DOK32025'!P$68/100</f>
        <v>0</v>
      </c>
      <c r="Q103" s="52">
        <f>$S103*'Tabell 3.1 DOK32025'!Q$68/100</f>
        <v>0</v>
      </c>
      <c r="R103" s="52">
        <f>$S103*'Tabell 3.1 DOK32025'!R$68/100</f>
        <v>0</v>
      </c>
      <c r="S103" s="336">
        <v>0</v>
      </c>
    </row>
    <row r="104" spans="1:19" ht="16.5" customHeight="1" x14ac:dyDescent="0.35">
      <c r="A104" s="52" t="str">
        <f t="shared" si="28"/>
        <v xml:space="preserve"> - herav uspesifiserte rammeendringer</v>
      </c>
      <c r="B104" s="52"/>
      <c r="C104" s="52"/>
      <c r="D104" s="52">
        <f>$S104*'Tabell 3.1 DOK32025'!D$68/100</f>
        <v>-3790.3426861684584</v>
      </c>
      <c r="E104" s="52">
        <f>$S104*'Tabell 3.1 DOK32025'!E$68/100</f>
        <v>-3270.9963531166895</v>
      </c>
      <c r="F104" s="52">
        <f>$S104*'Tabell 3.1 DOK32025'!F$68/100</f>
        <v>-2932.8869182822409</v>
      </c>
      <c r="G104" s="52">
        <f>$S104*'Tabell 3.1 DOK32025'!G$68/100</f>
        <v>-2241.5705239068639</v>
      </c>
      <c r="H104" s="52">
        <f>$S104*'Tabell 3.1 DOK32025'!H$68/100</f>
        <v>-4509.6385502544381</v>
      </c>
      <c r="I104" s="52">
        <f>$S104*'Tabell 3.1 DOK32025'!I$68/100</f>
        <v>-3364.7154275311582</v>
      </c>
      <c r="J104" s="52">
        <f>$S104*'Tabell 3.1 DOK32025'!J$68/100</f>
        <v>-4409.9335088390562</v>
      </c>
      <c r="K104" s="52">
        <f>$S104*'Tabell 3.1 DOK32025'!K$68/100</f>
        <v>-4057.0751119638107</v>
      </c>
      <c r="L104" s="52">
        <f>$S104*'Tabell 3.1 DOK32025'!L$68/100</f>
        <v>-2914.4262199332034</v>
      </c>
      <c r="M104" s="52">
        <f>$S104*'Tabell 3.1 DOK32025'!M$68/100</f>
        <v>-3228.2041058527234</v>
      </c>
      <c r="N104" s="52">
        <f>$S104*'Tabell 3.1 DOK32025'!N$68/100</f>
        <v>-3716.4513757029304</v>
      </c>
      <c r="O104" s="52">
        <f>$S104*'Tabell 3.1 DOK32025'!O$68/100</f>
        <v>-5301.0763434639948</v>
      </c>
      <c r="P104" s="52">
        <f>$S104*'Tabell 3.1 DOK32025'!P$68/100</f>
        <v>-5394.1378068032463</v>
      </c>
      <c r="Q104" s="52">
        <f>$S104*'Tabell 3.1 DOK32025'!Q$68/100</f>
        <v>-4904.4565516702451</v>
      </c>
      <c r="R104" s="52">
        <f>$S104*'Tabell 3.1 DOK32025'!R$68/100</f>
        <v>-3671.0885165109398</v>
      </c>
      <c r="S104" s="336">
        <v>-57707</v>
      </c>
    </row>
    <row r="105" spans="1:19" ht="16.5" customHeight="1" x14ac:dyDescent="0.35">
      <c r="A105" s="59" t="str">
        <f t="shared" si="28"/>
        <v xml:space="preserve"> - herav spesifiserte rammeendringer</v>
      </c>
      <c r="B105" s="59"/>
      <c r="C105" s="59"/>
      <c r="D105" s="59">
        <f>$S105*'Tabell 3.1 DOK32025'!D$68/100</f>
        <v>-1116.6032832215119</v>
      </c>
      <c r="E105" s="59">
        <f>$S105*'Tabell 3.1 DOK32025'!E$68/100</f>
        <v>-963.60819316519178</v>
      </c>
      <c r="F105" s="59">
        <f>$S105*'Tabell 3.1 DOK32025'!F$68/100</f>
        <v>-864.00397890720546</v>
      </c>
      <c r="G105" s="59">
        <f>$S105*'Tabell 3.1 DOK32025'!G$68/100</f>
        <v>-660.34794576770025</v>
      </c>
      <c r="H105" s="59">
        <f>$S105*'Tabell 3.1 DOK32025'!H$68/100</f>
        <v>-1328.5018343411621</v>
      </c>
      <c r="I105" s="59">
        <f>$S105*'Tabell 3.1 DOK32025'!I$68/100</f>
        <v>-991.21704937060827</v>
      </c>
      <c r="J105" s="59">
        <f>$S105*'Tabell 3.1 DOK32025'!J$68/100</f>
        <v>-1299.129562276049</v>
      </c>
      <c r="K105" s="59">
        <f>$S105*'Tabell 3.1 DOK32025'!K$68/100</f>
        <v>-1195.1804270432492</v>
      </c>
      <c r="L105" s="59">
        <f>$S105*'Tabell 3.1 DOK32025'!L$68/100</f>
        <v>-858.56561143127283</v>
      </c>
      <c r="M105" s="59">
        <f>$S105*'Tabell 3.1 DOK32025'!M$68/100</f>
        <v>-951.00195469347398</v>
      </c>
      <c r="N105" s="59">
        <f>$S105*'Tabell 3.1 DOK32025'!N$68/100</f>
        <v>-1094.835520594552</v>
      </c>
      <c r="O105" s="59">
        <f>$S105*'Tabell 3.1 DOK32025'!O$68/100</f>
        <v>-1561.6527949622732</v>
      </c>
      <c r="P105" s="59">
        <f>$S105*'Tabell 3.1 DOK32025'!P$68/100</f>
        <v>-1589.0679244399328</v>
      </c>
      <c r="Q105" s="59">
        <f>$S105*'Tabell 3.1 DOK32025'!Q$68/100</f>
        <v>-1444.8119184569318</v>
      </c>
      <c r="R105" s="59">
        <f>$S105*'Tabell 3.1 DOK32025'!R$68/100</f>
        <v>-1081.4720013288852</v>
      </c>
      <c r="S105" s="336">
        <v>-17000</v>
      </c>
    </row>
    <row r="106" spans="1:19" ht="16.5" customHeight="1" x14ac:dyDescent="0.35">
      <c r="A106" s="59" t="str">
        <f t="shared" si="28"/>
        <v>Vridningseffekter knyttet til endringer i særskilte tildelinger</v>
      </c>
      <c r="B106" s="59"/>
      <c r="C106" s="59"/>
      <c r="D106" s="59">
        <f>'Tabell 2.1 DOK32025'!D37+'Tabell 2.1 DOK32025'!D38-SUM(D94:D98)</f>
        <v>-542.43146352877375</v>
      </c>
      <c r="E106" s="59">
        <f>'Tabell 2.1 DOK32025'!E37+'Tabell 2.1 DOK32025'!E38-SUM(E94:E98)</f>
        <v>86.30747669946868</v>
      </c>
      <c r="F106" s="59">
        <f>'Tabell 2.1 DOK32025'!F37+'Tabell 2.1 DOK32025'!F38-SUM(F94:F98)</f>
        <v>155.60222984652501</v>
      </c>
      <c r="G106" s="59">
        <f>'Tabell 2.1 DOK32025'!G37+'Tabell 2.1 DOK32025'!G38-SUM(G94:G98)</f>
        <v>-1916.5485354878474</v>
      </c>
      <c r="H106" s="59">
        <f>'Tabell 2.1 DOK32025'!H37+'Tabell 2.1 DOK32025'!H38-SUM(H94:H98)</f>
        <v>53.935015959665179</v>
      </c>
      <c r="I106" s="59">
        <f>'Tabell 2.1 DOK32025'!I37+'Tabell 2.1 DOK32025'!I38-SUM(I94:I98)</f>
        <v>-1285.3717056086753</v>
      </c>
      <c r="J106" s="59">
        <f>'Tabell 2.1 DOK32025'!J37+'Tabell 2.1 DOK32025'!J38-SUM(J94:J98)</f>
        <v>113.69869951764122</v>
      </c>
      <c r="K106" s="59">
        <f>'Tabell 2.1 DOK32025'!K37+'Tabell 2.1 DOK32025'!K38-SUM(K94:K98)</f>
        <v>-595.82747681054752</v>
      </c>
      <c r="L106" s="59">
        <f>'Tabell 2.1 DOK32025'!L37+'Tabell 2.1 DOK32025'!L38-SUM(L94:L98)</f>
        <v>-2140.8715875364142</v>
      </c>
      <c r="M106" s="59">
        <f>'Tabell 2.1 DOK32025'!M37+'Tabell 2.1 DOK32025'!M38-SUM(M94:M98)</f>
        <v>-7.4499564343132079</v>
      </c>
      <c r="N106" s="59">
        <f>'Tabell 2.1 DOK32025'!N37+'Tabell 2.1 DOK32025'!N38-SUM(N94:N98)</f>
        <v>4.6409686908591539</v>
      </c>
      <c r="O106" s="59">
        <f>'Tabell 2.1 DOK32025'!O37+'Tabell 2.1 DOK32025'!O38-SUM(O94:O98)</f>
        <v>3093.2321031761821</v>
      </c>
      <c r="P106" s="59">
        <f>'Tabell 2.1 DOK32025'!P37+'Tabell 2.1 DOK32025'!P38-SUM(P94:P98)</f>
        <v>1415.1321470974945</v>
      </c>
      <c r="Q106" s="59">
        <f>'Tabell 2.1 DOK32025'!Q37+'Tabell 2.1 DOK32025'!Q38-SUM(Q94:Q98)</f>
        <v>346.45905060670339</v>
      </c>
      <c r="R106" s="59">
        <f>'Tabell 2.1 DOK32025'!R37+'Tabell 2.1 DOK32025'!R38-SUM(R94:R98)</f>
        <v>1219.4930338107515</v>
      </c>
      <c r="S106" s="59">
        <f>SUM(D106:R106)</f>
        <v>-1.280568540096283E-9</v>
      </c>
    </row>
    <row r="107" spans="1:19" ht="16.5" customHeight="1" x14ac:dyDescent="0.35">
      <c r="A107" s="50" t="str">
        <f t="shared" si="28"/>
        <v>Kompensasjon for forventet lønns- og prisutvikling</v>
      </c>
      <c r="B107" s="50"/>
      <c r="C107" s="50"/>
      <c r="D107" s="50">
        <f t="shared" ref="D107:S107" si="30">SUM(D108:D108)</f>
        <v>39854.058620383446</v>
      </c>
      <c r="E107" s="50">
        <f t="shared" si="30"/>
        <v>34393.323031156448</v>
      </c>
      <c r="F107" s="50">
        <f t="shared" si="30"/>
        <v>30838.226737312278</v>
      </c>
      <c r="G107" s="50">
        <f t="shared" si="30"/>
        <v>23569.289232740717</v>
      </c>
      <c r="H107" s="50">
        <f t="shared" si="30"/>
        <v>47417.189953413515</v>
      </c>
      <c r="I107" s="50">
        <f t="shared" si="30"/>
        <v>35378.744613007664</v>
      </c>
      <c r="J107" s="50">
        <f t="shared" si="30"/>
        <v>46368.828131191774</v>
      </c>
      <c r="K107" s="50">
        <f t="shared" si="30"/>
        <v>42658.65192863415</v>
      </c>
      <c r="L107" s="50">
        <f t="shared" si="30"/>
        <v>30644.119287117719</v>
      </c>
      <c r="M107" s="50">
        <f t="shared" si="30"/>
        <v>33943.378297351905</v>
      </c>
      <c r="N107" s="50">
        <f t="shared" si="30"/>
        <v>39077.118680473424</v>
      </c>
      <c r="O107" s="50">
        <f t="shared" si="30"/>
        <v>55738.867125259269</v>
      </c>
      <c r="P107" s="50">
        <f t="shared" si="30"/>
        <v>56717.374168634386</v>
      </c>
      <c r="Q107" s="50">
        <f t="shared" si="30"/>
        <v>51568.555957924931</v>
      </c>
      <c r="R107" s="50">
        <f t="shared" si="30"/>
        <v>38600.144908148548</v>
      </c>
      <c r="S107" s="50">
        <f t="shared" si="30"/>
        <v>606767.87067275017</v>
      </c>
    </row>
    <row r="108" spans="1:19" ht="16.5" customHeight="1" x14ac:dyDescent="0.35">
      <c r="A108" s="52" t="str">
        <f t="shared" si="28"/>
        <v xml:space="preserve"> - herav generell lønns- og priskompensasjon</v>
      </c>
      <c r="B108" s="52"/>
      <c r="C108" s="52"/>
      <c r="D108" s="52">
        <f>$S108*'Tabell 3.1 DOK32025'!D$68/100</f>
        <v>39854.058620383446</v>
      </c>
      <c r="E108" s="52">
        <f>$S108*'Tabell 3.1 DOK32025'!E$68/100</f>
        <v>34393.323031156448</v>
      </c>
      <c r="F108" s="52">
        <f>$S108*'Tabell 3.1 DOK32025'!F$68/100</f>
        <v>30838.226737312278</v>
      </c>
      <c r="G108" s="52">
        <f>$S108*'Tabell 3.1 DOK32025'!G$68/100</f>
        <v>23569.289232740717</v>
      </c>
      <c r="H108" s="52">
        <f>$S108*'Tabell 3.1 DOK32025'!H$68/100</f>
        <v>47417.189953413515</v>
      </c>
      <c r="I108" s="52">
        <f>$S108*'Tabell 3.1 DOK32025'!I$68/100</f>
        <v>35378.744613007664</v>
      </c>
      <c r="J108" s="52">
        <f>$S108*'Tabell 3.1 DOK32025'!J$68/100</f>
        <v>46368.828131191774</v>
      </c>
      <c r="K108" s="52">
        <f>$S108*'Tabell 3.1 DOK32025'!K$68/100</f>
        <v>42658.65192863415</v>
      </c>
      <c r="L108" s="52">
        <f>$S108*'Tabell 3.1 DOK32025'!L$68/100</f>
        <v>30644.119287117719</v>
      </c>
      <c r="M108" s="52">
        <f>$S108*'Tabell 3.1 DOK32025'!M$68/100</f>
        <v>33943.378297351905</v>
      </c>
      <c r="N108" s="52">
        <f>$S108*'Tabell 3.1 DOK32025'!N$68/100</f>
        <v>39077.118680473424</v>
      </c>
      <c r="O108" s="52">
        <f>$S108*'Tabell 3.1 DOK32025'!O$68/100</f>
        <v>55738.867125259269</v>
      </c>
      <c r="P108" s="52">
        <f>$S108*'Tabell 3.1 DOK32025'!P$68/100</f>
        <v>56717.374168634386</v>
      </c>
      <c r="Q108" s="52">
        <f>$S108*'Tabell 3.1 DOK32025'!Q$68/100</f>
        <v>51568.555957924931</v>
      </c>
      <c r="R108" s="52">
        <f>$S108*'Tabell 3.1 DOK32025'!R$68/100</f>
        <v>38600.144908148548</v>
      </c>
      <c r="S108" s="336">
        <v>606767.87067275017</v>
      </c>
    </row>
    <row r="109" spans="1:19" ht="16.5" customHeight="1" thickBot="1" x14ac:dyDescent="0.4">
      <c r="A109" s="187" t="str">
        <f t="shared" si="28"/>
        <v>Bydelsfordelt budsjett 2025</v>
      </c>
      <c r="B109" s="175"/>
      <c r="C109" s="175"/>
      <c r="D109" s="188">
        <f t="shared" ref="D109:S109" si="31">D98+D107+SUM(D94:D97)+D106</f>
        <v>935403.63935387356</v>
      </c>
      <c r="E109" s="188">
        <f t="shared" si="31"/>
        <v>800346.8552896285</v>
      </c>
      <c r="F109" s="188">
        <f t="shared" si="31"/>
        <v>717342.73055167473</v>
      </c>
      <c r="G109" s="188">
        <f t="shared" si="31"/>
        <v>561914.77041017206</v>
      </c>
      <c r="H109" s="188">
        <f t="shared" si="31"/>
        <v>1099466.3941883855</v>
      </c>
      <c r="I109" s="188">
        <f t="shared" si="31"/>
        <v>815989.1749227324</v>
      </c>
      <c r="J109" s="188">
        <f t="shared" si="31"/>
        <v>1075733.2375918264</v>
      </c>
      <c r="K109" s="188">
        <f t="shared" si="31"/>
        <v>986169.8261479669</v>
      </c>
      <c r="L109" s="188">
        <f t="shared" si="31"/>
        <v>712463.43914068723</v>
      </c>
      <c r="M109" s="188">
        <f t="shared" si="31"/>
        <v>788794.31739238254</v>
      </c>
      <c r="N109" s="188">
        <f t="shared" si="31"/>
        <v>907001.72258591419</v>
      </c>
      <c r="O109" s="188">
        <f t="shared" si="31"/>
        <v>1305185.3551802984</v>
      </c>
      <c r="P109" s="188">
        <f t="shared" si="31"/>
        <v>1319899.397482892</v>
      </c>
      <c r="Q109" s="188">
        <f t="shared" si="31"/>
        <v>1189355.6724882773</v>
      </c>
      <c r="R109" s="188">
        <f t="shared" si="31"/>
        <v>900900.56712472567</v>
      </c>
      <c r="S109" s="188">
        <f t="shared" si="31"/>
        <v>14115967.099851435</v>
      </c>
    </row>
    <row r="110" spans="1:19" ht="16.5" customHeight="1" thickBot="1" x14ac:dyDescent="0.4">
      <c r="A110" s="52"/>
      <c r="B110" s="52"/>
      <c r="C110" s="52"/>
      <c r="D110" s="52"/>
      <c r="E110" s="52"/>
      <c r="F110" s="52"/>
      <c r="G110" s="52"/>
      <c r="H110" s="52"/>
      <c r="I110" s="52"/>
      <c r="J110" s="52"/>
      <c r="K110" s="52"/>
      <c r="L110" s="52"/>
      <c r="M110" s="52"/>
      <c r="N110" s="52"/>
      <c r="O110" s="52"/>
      <c r="P110" s="52"/>
      <c r="Q110" s="52"/>
      <c r="R110" s="52"/>
      <c r="S110" s="52"/>
    </row>
    <row r="111" spans="1:19" ht="16.5" customHeight="1" x14ac:dyDescent="0.35">
      <c r="A111" s="177" t="str">
        <f>'Tabell 2.1 DOK32025'!A42</f>
        <v>FO4A Sosiale tjenester</v>
      </c>
      <c r="B111" s="177"/>
      <c r="C111" s="177"/>
      <c r="D111" s="178"/>
      <c r="E111" s="178"/>
      <c r="F111" s="178"/>
      <c r="G111" s="178"/>
      <c r="H111" s="178"/>
      <c r="I111" s="178"/>
      <c r="J111" s="178"/>
      <c r="K111" s="178"/>
      <c r="L111" s="178"/>
      <c r="M111" s="178"/>
      <c r="N111" s="178"/>
      <c r="O111" s="178"/>
      <c r="P111" s="178"/>
      <c r="Q111" s="178"/>
      <c r="R111" s="178"/>
      <c r="S111" s="178"/>
    </row>
    <row r="112" spans="1:19" ht="16.5" customHeight="1" x14ac:dyDescent="0.35">
      <c r="A112" s="58" t="str">
        <f t="shared" ref="A112:A127" si="32">A94</f>
        <v>Bydelsfordelt Dok3 2024</v>
      </c>
      <c r="B112" s="58"/>
      <c r="C112" s="58"/>
      <c r="D112" s="277">
        <v>244521.5812669585</v>
      </c>
      <c r="E112" s="277">
        <v>231059.61595341822</v>
      </c>
      <c r="F112" s="277">
        <v>158327.66681020756</v>
      </c>
      <c r="G112" s="277">
        <v>122835.16866308895</v>
      </c>
      <c r="H112" s="277">
        <v>145776.58804320687</v>
      </c>
      <c r="I112" s="277">
        <v>70808.195071466689</v>
      </c>
      <c r="J112" s="277">
        <v>86006.794003830539</v>
      </c>
      <c r="K112" s="277">
        <v>109392.65621485017</v>
      </c>
      <c r="L112" s="277">
        <v>131990.57332853839</v>
      </c>
      <c r="M112" s="277">
        <v>109502.51843563173</v>
      </c>
      <c r="N112" s="277">
        <v>171829.55585229225</v>
      </c>
      <c r="O112" s="277">
        <v>192741.86320053364</v>
      </c>
      <c r="P112" s="277">
        <v>132715.81571736434</v>
      </c>
      <c r="Q112" s="277">
        <v>105732.49013043359</v>
      </c>
      <c r="R112" s="277">
        <v>174457.99501597809</v>
      </c>
      <c r="S112" s="277">
        <v>2187699.0777077996</v>
      </c>
    </row>
    <row r="113" spans="1:19" ht="16.5" customHeight="1" x14ac:dyDescent="0.35">
      <c r="A113" s="52" t="str">
        <f t="shared" si="32"/>
        <v>Effekt av oppdaterte kriterieandeler</v>
      </c>
      <c r="B113" s="52"/>
      <c r="C113" s="52"/>
      <c r="D113" s="278">
        <v>732.51964430737371</v>
      </c>
      <c r="E113" s="278">
        <v>-2562.9707222347083</v>
      </c>
      <c r="F113" s="278">
        <v>-1439.430800434287</v>
      </c>
      <c r="G113" s="278">
        <v>-2041.7431269016292</v>
      </c>
      <c r="H113" s="278">
        <v>3103.4342130353079</v>
      </c>
      <c r="I113" s="278">
        <v>3544.1061016298718</v>
      </c>
      <c r="J113" s="278">
        <v>2094.2390244991616</v>
      </c>
      <c r="K113" s="278">
        <v>258.12596402237921</v>
      </c>
      <c r="L113" s="278">
        <v>1599.3122470674198</v>
      </c>
      <c r="M113" s="278">
        <v>2452.1935635943846</v>
      </c>
      <c r="N113" s="278">
        <v>-5608.3709880344677</v>
      </c>
      <c r="O113" s="278">
        <v>1252.9787951762951</v>
      </c>
      <c r="P113" s="278">
        <v>-2279.870083014905</v>
      </c>
      <c r="Q113" s="278">
        <v>1954.4417063491826</v>
      </c>
      <c r="R113" s="278">
        <v>-3058.965539061342</v>
      </c>
      <c r="S113" s="278">
        <v>0</v>
      </c>
    </row>
    <row r="114" spans="1:19" ht="16.5" customHeight="1" x14ac:dyDescent="0.35">
      <c r="A114" s="52" t="str">
        <f t="shared" si="32"/>
        <v>Effekt av oppdaterte regnskapsandeler</v>
      </c>
      <c r="B114" s="52"/>
      <c r="C114" s="52"/>
      <c r="D114" s="278">
        <v>0</v>
      </c>
      <c r="E114" s="278">
        <v>0</v>
      </c>
      <c r="F114" s="278">
        <v>0</v>
      </c>
      <c r="G114" s="278">
        <v>0</v>
      </c>
      <c r="H114" s="278">
        <v>0</v>
      </c>
      <c r="I114" s="278">
        <v>0</v>
      </c>
      <c r="J114" s="278">
        <v>0</v>
      </c>
      <c r="K114" s="278">
        <v>0</v>
      </c>
      <c r="L114" s="278">
        <v>0</v>
      </c>
      <c r="M114" s="278">
        <v>0</v>
      </c>
      <c r="N114" s="278">
        <v>0</v>
      </c>
      <c r="O114" s="278">
        <v>0</v>
      </c>
      <c r="P114" s="278">
        <v>0</v>
      </c>
      <c r="Q114" s="278">
        <v>0</v>
      </c>
      <c r="R114" s="278">
        <v>0</v>
      </c>
      <c r="S114" s="278">
        <v>0</v>
      </c>
    </row>
    <row r="115" spans="1:19" ht="16.5" customHeight="1" x14ac:dyDescent="0.35">
      <c r="A115" s="59" t="str">
        <f t="shared" si="32"/>
        <v>Effekt av endringer i fordelingssystemet</v>
      </c>
      <c r="B115" s="59"/>
      <c r="C115" s="59"/>
      <c r="D115" s="279">
        <v>0</v>
      </c>
      <c r="E115" s="279">
        <v>0</v>
      </c>
      <c r="F115" s="279">
        <v>0</v>
      </c>
      <c r="G115" s="279">
        <v>0</v>
      </c>
      <c r="H115" s="279">
        <v>0</v>
      </c>
      <c r="I115" s="279">
        <v>0</v>
      </c>
      <c r="J115" s="279">
        <v>0</v>
      </c>
      <c r="K115" s="279">
        <v>0</v>
      </c>
      <c r="L115" s="279">
        <v>0</v>
      </c>
      <c r="M115" s="279">
        <v>0</v>
      </c>
      <c r="N115" s="279">
        <v>0</v>
      </c>
      <c r="O115" s="279">
        <v>0</v>
      </c>
      <c r="P115" s="279">
        <v>0</v>
      </c>
      <c r="Q115" s="279">
        <v>0</v>
      </c>
      <c r="R115" s="279">
        <v>0</v>
      </c>
      <c r="S115" s="279">
        <v>0</v>
      </c>
    </row>
    <row r="116" spans="1:19" ht="16.5" customHeight="1" x14ac:dyDescent="0.35">
      <c r="A116" s="50" t="str">
        <f t="shared" si="32"/>
        <v>Reelle endringer</v>
      </c>
      <c r="B116" s="50"/>
      <c r="C116" s="50"/>
      <c r="D116" s="50">
        <f t="shared" ref="D116:S116" si="33">SUM(D117:D123)</f>
        <v>-3191.0910580237614</v>
      </c>
      <c r="E116" s="50">
        <f t="shared" si="33"/>
        <v>-2648.2942268405022</v>
      </c>
      <c r="F116" s="50">
        <f t="shared" si="33"/>
        <v>-1653.7571957531509</v>
      </c>
      <c r="G116" s="50">
        <f t="shared" si="33"/>
        <v>-1310.2445671173846</v>
      </c>
      <c r="H116" s="50">
        <f t="shared" si="33"/>
        <v>-1664.7893961287227</v>
      </c>
      <c r="I116" s="50">
        <f t="shared" si="33"/>
        <v>-614.75238763999369</v>
      </c>
      <c r="J116" s="50">
        <f t="shared" si="33"/>
        <v>-755.8036875406051</v>
      </c>
      <c r="K116" s="50">
        <f t="shared" si="33"/>
        <v>-1012.6454102025164</v>
      </c>
      <c r="L116" s="50">
        <f t="shared" si="33"/>
        <v>-1737.5696897221424</v>
      </c>
      <c r="M116" s="50">
        <f t="shared" si="33"/>
        <v>-1523.0382873727212</v>
      </c>
      <c r="N116" s="50">
        <f t="shared" si="33"/>
        <v>-2320.6087985245758</v>
      </c>
      <c r="O116" s="50">
        <f t="shared" si="33"/>
        <v>-2773.5336271742053</v>
      </c>
      <c r="P116" s="50">
        <f t="shared" si="33"/>
        <v>-1315.6884559035971</v>
      </c>
      <c r="Q116" s="50">
        <f t="shared" si="33"/>
        <v>-972.94586026004617</v>
      </c>
      <c r="R116" s="50">
        <f t="shared" si="33"/>
        <v>-2421.9870409106152</v>
      </c>
      <c r="S116" s="50">
        <f t="shared" si="33"/>
        <v>-25916.749689114513</v>
      </c>
    </row>
    <row r="117" spans="1:19" ht="16.5" customHeight="1" x14ac:dyDescent="0.35">
      <c r="A117" s="52" t="str">
        <f t="shared" si="32"/>
        <v xml:space="preserve"> - herav justering for demografiske forhold</v>
      </c>
      <c r="B117" s="52"/>
      <c r="C117" s="52"/>
      <c r="D117" s="52">
        <f>$S117*'Tabell 3.1 DOK32025'!D$82/100</f>
        <v>0</v>
      </c>
      <c r="E117" s="52">
        <f>$S117*'Tabell 3.1 DOK32025'!E$82/100</f>
        <v>0</v>
      </c>
      <c r="F117" s="52">
        <f>$S117*'Tabell 3.1 DOK32025'!F$82/100</f>
        <v>0</v>
      </c>
      <c r="G117" s="52">
        <f>$S117*'Tabell 3.1 DOK32025'!G$82/100</f>
        <v>0</v>
      </c>
      <c r="H117" s="52">
        <f>$S117*'Tabell 3.1 DOK32025'!H$82/100</f>
        <v>0</v>
      </c>
      <c r="I117" s="52">
        <f>$S117*'Tabell 3.1 DOK32025'!I$82/100</f>
        <v>0</v>
      </c>
      <c r="J117" s="52">
        <f>$S117*'Tabell 3.1 DOK32025'!J$82/100</f>
        <v>0</v>
      </c>
      <c r="K117" s="52">
        <f>$S117*'Tabell 3.1 DOK32025'!K$82/100</f>
        <v>0</v>
      </c>
      <c r="L117" s="52">
        <f>$S117*'Tabell 3.1 DOK32025'!L$82/100</f>
        <v>0</v>
      </c>
      <c r="M117" s="52">
        <f>$S117*'Tabell 3.1 DOK32025'!M$82/100</f>
        <v>0</v>
      </c>
      <c r="N117" s="52">
        <f>$S117*'Tabell 3.1 DOK32025'!N$82/100</f>
        <v>0</v>
      </c>
      <c r="O117" s="52">
        <f>$S117*'Tabell 3.1 DOK32025'!O$82/100</f>
        <v>0</v>
      </c>
      <c r="P117" s="52">
        <f>$S117*'Tabell 3.1 DOK32025'!P$82/100</f>
        <v>0</v>
      </c>
      <c r="Q117" s="52">
        <f>$S117*'Tabell 3.1 DOK32025'!Q$82/100</f>
        <v>0</v>
      </c>
      <c r="R117" s="52">
        <f>$S117*'Tabell 3.1 DOK32025'!R$82/100</f>
        <v>0</v>
      </c>
      <c r="S117" s="336">
        <v>0</v>
      </c>
    </row>
    <row r="118" spans="1:19" ht="16.5" customHeight="1" x14ac:dyDescent="0.35">
      <c r="A118" s="52" t="str">
        <f t="shared" si="32"/>
        <v xml:space="preserve"> - herav justering for andre aktivitetsnøytrale forhold</v>
      </c>
      <c r="B118" s="52"/>
      <c r="C118" s="52"/>
      <c r="D118" s="52">
        <f>$S118*'Tabell 3.1 DOK32025'!D$82/100</f>
        <v>66855.216169100502</v>
      </c>
      <c r="E118" s="52">
        <f>$S118*'Tabell 3.1 DOK32025'!E$82/100</f>
        <v>55483.306428883589</v>
      </c>
      <c r="F118" s="52">
        <f>$S118*'Tabell 3.1 DOK32025'!F$82/100</f>
        <v>34647.176405474755</v>
      </c>
      <c r="G118" s="52">
        <f>$S118*'Tabell 3.1 DOK32025'!G$82/100</f>
        <v>27450.386772501086</v>
      </c>
      <c r="H118" s="52">
        <f>$S118*'Tabell 3.1 DOK32025'!H$82/100</f>
        <v>34878.307428538341</v>
      </c>
      <c r="I118" s="52">
        <f>$S118*'Tabell 3.1 DOK32025'!I$82/100</f>
        <v>12879.420555173774</v>
      </c>
      <c r="J118" s="52">
        <f>$S118*'Tabell 3.1 DOK32025'!J$82/100</f>
        <v>15834.527436902157</v>
      </c>
      <c r="K118" s="52">
        <f>$S118*'Tabell 3.1 DOK32025'!K$82/100</f>
        <v>21215.511112259966</v>
      </c>
      <c r="L118" s="52">
        <f>$S118*'Tabell 3.1 DOK32025'!L$82/100</f>
        <v>36403.096966838624</v>
      </c>
      <c r="M118" s="52">
        <f>$S118*'Tabell 3.1 DOK32025'!M$82/100</f>
        <v>31908.539143717968</v>
      </c>
      <c r="N118" s="52">
        <f>$S118*'Tabell 3.1 DOK32025'!N$82/100</f>
        <v>48618.105860432013</v>
      </c>
      <c r="O118" s="52">
        <f>$S118*'Tabell 3.1 DOK32025'!O$82/100</f>
        <v>58107.144805775191</v>
      </c>
      <c r="P118" s="52">
        <f>$S118*'Tabell 3.1 DOK32025'!P$82/100</f>
        <v>27564.439413113796</v>
      </c>
      <c r="Q118" s="52">
        <f>$S118*'Tabell 3.1 DOK32025'!Q$82/100</f>
        <v>20383.782419797106</v>
      </c>
      <c r="R118" s="52">
        <f>$S118*'Tabell 3.1 DOK32025'!R$82/100</f>
        <v>50742.039081491137</v>
      </c>
      <c r="S118" s="336">
        <v>542971</v>
      </c>
    </row>
    <row r="119" spans="1:19" ht="16.5" customHeight="1" x14ac:dyDescent="0.35">
      <c r="A119" s="52" t="str">
        <f t="shared" si="32"/>
        <v xml:space="preserve"> - herav endring i løpende pensjonsutgifter</v>
      </c>
      <c r="B119" s="52"/>
      <c r="C119" s="52"/>
      <c r="D119" s="52">
        <f>$S119*'Tabell 3.1 DOK32025'!D$82/100</f>
        <v>-1490.3167976235104</v>
      </c>
      <c r="E119" s="52">
        <f>$S119*'Tabell 3.1 DOK32025'!E$82/100</f>
        <v>-1236.8175334219434</v>
      </c>
      <c r="F119" s="52">
        <f>$S119*'Tabell 3.1 DOK32025'!F$82/100</f>
        <v>-772.34465679835819</v>
      </c>
      <c r="G119" s="52">
        <f>$S119*'Tabell 3.1 DOK32025'!G$82/100</f>
        <v>-611.91594093189826</v>
      </c>
      <c r="H119" s="52">
        <f>$S119*'Tabell 3.1 DOK32025'!H$82/100</f>
        <v>-777.49696152282888</v>
      </c>
      <c r="I119" s="52">
        <f>$S119*'Tabell 3.1 DOK32025'!I$82/100</f>
        <v>-287.10425149899328</v>
      </c>
      <c r="J119" s="52">
        <f>$S119*'Tabell 3.1 DOK32025'!J$82/100</f>
        <v>-352.97862416534218</v>
      </c>
      <c r="K119" s="52">
        <f>$S119*'Tabell 3.1 DOK32025'!K$82/100</f>
        <v>-472.92992817189582</v>
      </c>
      <c r="L119" s="52">
        <f>$S119*'Tabell 3.1 DOK32025'!L$82/100</f>
        <v>-811.48712103441824</v>
      </c>
      <c r="M119" s="52">
        <f>$S119*'Tabell 3.1 DOK32025'!M$82/100</f>
        <v>-711.29576117486056</v>
      </c>
      <c r="N119" s="52">
        <f>$S119*'Tabell 3.1 DOK32025'!N$82/100</f>
        <v>-1083.7805033667385</v>
      </c>
      <c r="O119" s="52">
        <f>$S119*'Tabell 3.1 DOK32025'!O$82/100</f>
        <v>-1295.3073660991738</v>
      </c>
      <c r="P119" s="52">
        <f>$S119*'Tabell 3.1 DOK32025'!P$82/100</f>
        <v>-614.45836882097274</v>
      </c>
      <c r="Q119" s="52">
        <f>$S119*'Tabell 3.1 DOK32025'!Q$82/100</f>
        <v>-454.3892770085281</v>
      </c>
      <c r="R119" s="52">
        <f>$S119*'Tabell 3.1 DOK32025'!R$82/100</f>
        <v>-1131.126597475069</v>
      </c>
      <c r="S119" s="336">
        <v>-12103.749689114531</v>
      </c>
    </row>
    <row r="120" spans="1:19" ht="16.5" customHeight="1" x14ac:dyDescent="0.35">
      <c r="A120" s="52" t="str">
        <f t="shared" si="32"/>
        <v xml:space="preserve"> - herav justering for engangstiltak</v>
      </c>
      <c r="B120" s="52"/>
      <c r="C120" s="52"/>
      <c r="D120" s="52">
        <f>$S120*'Tabell 3.1 DOK32025'!D$82/100</f>
        <v>0</v>
      </c>
      <c r="E120" s="52">
        <f>$S120*'Tabell 3.1 DOK32025'!E$82/100</f>
        <v>0</v>
      </c>
      <c r="F120" s="52">
        <f>$S120*'Tabell 3.1 DOK32025'!F$82/100</f>
        <v>0</v>
      </c>
      <c r="G120" s="52">
        <f>$S120*'Tabell 3.1 DOK32025'!G$82/100</f>
        <v>0</v>
      </c>
      <c r="H120" s="52">
        <f>$S120*'Tabell 3.1 DOK32025'!H$82/100</f>
        <v>0</v>
      </c>
      <c r="I120" s="52">
        <f>$S120*'Tabell 3.1 DOK32025'!I$82/100</f>
        <v>0</v>
      </c>
      <c r="J120" s="52">
        <f>$S120*'Tabell 3.1 DOK32025'!J$82/100</f>
        <v>0</v>
      </c>
      <c r="K120" s="52">
        <f>$S120*'Tabell 3.1 DOK32025'!K$82/100</f>
        <v>0</v>
      </c>
      <c r="L120" s="52">
        <f>$S120*'Tabell 3.1 DOK32025'!L$82/100</f>
        <v>0</v>
      </c>
      <c r="M120" s="52">
        <f>$S120*'Tabell 3.1 DOK32025'!M$82/100</f>
        <v>0</v>
      </c>
      <c r="N120" s="52">
        <f>$S120*'Tabell 3.1 DOK32025'!N$82/100</f>
        <v>0</v>
      </c>
      <c r="O120" s="52">
        <f>$S120*'Tabell 3.1 DOK32025'!O$82/100</f>
        <v>0</v>
      </c>
      <c r="P120" s="52">
        <f>$S120*'Tabell 3.1 DOK32025'!P$82/100</f>
        <v>0</v>
      </c>
      <c r="Q120" s="52">
        <f>$S120*'Tabell 3.1 DOK32025'!Q$82/100</f>
        <v>0</v>
      </c>
      <c r="R120" s="52">
        <f>$S120*'Tabell 3.1 DOK32025'!R$82/100</f>
        <v>0</v>
      </c>
      <c r="S120" s="336">
        <v>0</v>
      </c>
    </row>
    <row r="121" spans="1:19" ht="16.5" customHeight="1" x14ac:dyDescent="0.35">
      <c r="A121" s="52" t="str">
        <f t="shared" si="32"/>
        <v xml:space="preserve"> - herav justering for oppgaveendringer mellom sektorer</v>
      </c>
      <c r="B121" s="52"/>
      <c r="C121" s="52"/>
      <c r="D121" s="52">
        <f>$S121*'Tabell 3.1 DOK32025'!D$82/100</f>
        <v>0</v>
      </c>
      <c r="E121" s="52">
        <f>$S121*'Tabell 3.1 DOK32025'!E$82/100</f>
        <v>0</v>
      </c>
      <c r="F121" s="52">
        <f>$S121*'Tabell 3.1 DOK32025'!F$82/100</f>
        <v>0</v>
      </c>
      <c r="G121" s="52">
        <f>$S121*'Tabell 3.1 DOK32025'!G$82/100</f>
        <v>0</v>
      </c>
      <c r="H121" s="52">
        <f>$S121*'Tabell 3.1 DOK32025'!H$82/100</f>
        <v>0</v>
      </c>
      <c r="I121" s="52">
        <f>$S121*'Tabell 3.1 DOK32025'!I$82/100</f>
        <v>0</v>
      </c>
      <c r="J121" s="52">
        <f>$S121*'Tabell 3.1 DOK32025'!J$82/100</f>
        <v>0</v>
      </c>
      <c r="K121" s="52">
        <f>$S121*'Tabell 3.1 DOK32025'!K$82/100</f>
        <v>0</v>
      </c>
      <c r="L121" s="52">
        <f>$S121*'Tabell 3.1 DOK32025'!L$82/100</f>
        <v>0</v>
      </c>
      <c r="M121" s="52">
        <f>$S121*'Tabell 3.1 DOK32025'!M$82/100</f>
        <v>0</v>
      </c>
      <c r="N121" s="52">
        <f>$S121*'Tabell 3.1 DOK32025'!N$82/100</f>
        <v>0</v>
      </c>
      <c r="O121" s="52">
        <f>$S121*'Tabell 3.1 DOK32025'!O$82/100</f>
        <v>0</v>
      </c>
      <c r="P121" s="52">
        <f>$S121*'Tabell 3.1 DOK32025'!P$82/100</f>
        <v>0</v>
      </c>
      <c r="Q121" s="52">
        <f>$S121*'Tabell 3.1 DOK32025'!Q$82/100</f>
        <v>0</v>
      </c>
      <c r="R121" s="52">
        <f>$S121*'Tabell 3.1 DOK32025'!R$82/100</f>
        <v>0</v>
      </c>
      <c r="S121" s="336">
        <v>0</v>
      </c>
    </row>
    <row r="122" spans="1:19" ht="16.5" customHeight="1" x14ac:dyDescent="0.35">
      <c r="A122" s="52" t="str">
        <f t="shared" si="32"/>
        <v xml:space="preserve"> - herav uspesifiserte rammeendringer</v>
      </c>
      <c r="B122" s="52"/>
      <c r="C122" s="52"/>
      <c r="D122" s="52">
        <f>$S122*'Tabell 3.1 DOK32025'!D$82/100</f>
        <v>-2566.7371485052959</v>
      </c>
      <c r="E122" s="52">
        <f>$S122*'Tabell 3.1 DOK32025'!E$82/100</f>
        <v>-2130.1413994789909</v>
      </c>
      <c r="F122" s="52">
        <f>$S122*'Tabell 3.1 DOK32025'!F$82/100</f>
        <v>-1330.1908193043951</v>
      </c>
      <c r="G122" s="52">
        <f>$S122*'Tabell 3.1 DOK32025'!G$82/100</f>
        <v>-1053.8882604403507</v>
      </c>
      <c r="H122" s="52">
        <f>$S122*'Tabell 3.1 DOK32025'!H$82/100</f>
        <v>-1339.0645110978492</v>
      </c>
      <c r="I122" s="52">
        <f>$S122*'Tabell 3.1 DOK32025'!I$82/100</f>
        <v>-494.47281879354972</v>
      </c>
      <c r="J122" s="52">
        <f>$S122*'Tabell 3.1 DOK32025'!J$82/100</f>
        <v>-607.92668291614541</v>
      </c>
      <c r="K122" s="52">
        <f>$S122*'Tabell 3.1 DOK32025'!K$82/100</f>
        <v>-814.51595876422743</v>
      </c>
      <c r="L122" s="52">
        <f>$S122*'Tabell 3.1 DOK32025'!L$82/100</f>
        <v>-1397.6049538018012</v>
      </c>
      <c r="M122" s="52">
        <f>$S122*'Tabell 3.1 DOK32025'!M$82/100</f>
        <v>-1225.0477594382478</v>
      </c>
      <c r="N122" s="52">
        <f>$S122*'Tabell 3.1 DOK32025'!N$82/100</f>
        <v>-1866.5693651531401</v>
      </c>
      <c r="O122" s="52">
        <f>$S122*'Tabell 3.1 DOK32025'!O$82/100</f>
        <v>-2230.8770461427766</v>
      </c>
      <c r="P122" s="52">
        <f>$S122*'Tabell 3.1 DOK32025'!P$82/100</f>
        <v>-1058.2670234796519</v>
      </c>
      <c r="Q122" s="52">
        <f>$S122*'Tabell 3.1 DOK32025'!Q$82/100</f>
        <v>-782.58383656418209</v>
      </c>
      <c r="R122" s="52">
        <f>$S122*'Tabell 3.1 DOK32025'!R$82/100</f>
        <v>-1948.1124161193957</v>
      </c>
      <c r="S122" s="336">
        <v>-20846</v>
      </c>
    </row>
    <row r="123" spans="1:19" ht="16.5" customHeight="1" x14ac:dyDescent="0.35">
      <c r="A123" s="59" t="str">
        <f t="shared" si="32"/>
        <v xml:space="preserve"> - herav spesifiserte rammeendringer</v>
      </c>
      <c r="B123" s="59"/>
      <c r="C123" s="59"/>
      <c r="D123" s="59">
        <f>$S123*'Tabell 3.1 DOK32025'!D$82/100</f>
        <v>-65989.253280995457</v>
      </c>
      <c r="E123" s="59">
        <f>$S123*'Tabell 3.1 DOK32025'!E$82/100</f>
        <v>-54764.641722823158</v>
      </c>
      <c r="F123" s="59">
        <f>$S123*'Tabell 3.1 DOK32025'!F$82/100</f>
        <v>-34198.398125125153</v>
      </c>
      <c r="G123" s="59">
        <f>$S123*'Tabell 3.1 DOK32025'!G$82/100</f>
        <v>-27094.827138246219</v>
      </c>
      <c r="H123" s="59">
        <f>$S123*'Tabell 3.1 DOK32025'!H$82/100</f>
        <v>-34426.53535204639</v>
      </c>
      <c r="I123" s="59">
        <f>$S123*'Tabell 3.1 DOK32025'!I$82/100</f>
        <v>-12712.595872521226</v>
      </c>
      <c r="J123" s="59">
        <f>$S123*'Tabell 3.1 DOK32025'!J$82/100</f>
        <v>-15629.425817361274</v>
      </c>
      <c r="K123" s="59">
        <f>$S123*'Tabell 3.1 DOK32025'!K$82/100</f>
        <v>-20940.71063552636</v>
      </c>
      <c r="L123" s="59">
        <f>$S123*'Tabell 3.1 DOK32025'!L$82/100</f>
        <v>-35931.574581724548</v>
      </c>
      <c r="M123" s="59">
        <f>$S123*'Tabell 3.1 DOK32025'!M$82/100</f>
        <v>-31495.233910477582</v>
      </c>
      <c r="N123" s="59">
        <f>$S123*'Tabell 3.1 DOK32025'!N$82/100</f>
        <v>-47988.36479043671</v>
      </c>
      <c r="O123" s="59">
        <f>$S123*'Tabell 3.1 DOK32025'!O$82/100</f>
        <v>-57354.494020707447</v>
      </c>
      <c r="P123" s="59">
        <f>$S123*'Tabell 3.1 DOK32025'!P$82/100</f>
        <v>-27207.402476716768</v>
      </c>
      <c r="Q123" s="59">
        <f>$S123*'Tabell 3.1 DOK32025'!Q$82/100</f>
        <v>-20119.75516648444</v>
      </c>
      <c r="R123" s="59">
        <f>$S123*'Tabell 3.1 DOK32025'!R$82/100</f>
        <v>-50084.787108807286</v>
      </c>
      <c r="S123" s="336">
        <v>-535938</v>
      </c>
    </row>
    <row r="124" spans="1:19" ht="16.5" customHeight="1" x14ac:dyDescent="0.35">
      <c r="A124" s="59" t="str">
        <f t="shared" si="32"/>
        <v>Vridningseffekter knyttet til endringer i særskilte tildelinger</v>
      </c>
      <c r="B124" s="59"/>
      <c r="C124" s="59"/>
      <c r="D124" s="59">
        <f>'Tabell 2.1 DOK32025'!D43+'Tabell 2.1 DOK32025'!D44-SUM(D112:D116)</f>
        <v>-841.79242249802337</v>
      </c>
      <c r="E124" s="59">
        <f>'Tabell 2.1 DOK32025'!E43+'Tabell 2.1 DOK32025'!E44-SUM(E112:E116)</f>
        <v>-4813.5802792783652</v>
      </c>
      <c r="F124" s="59">
        <f>'Tabell 2.1 DOK32025'!F43+'Tabell 2.1 DOK32025'!F44-SUM(F112:F116)</f>
        <v>-7377.40720484333</v>
      </c>
      <c r="G124" s="59">
        <f>'Tabell 2.1 DOK32025'!G43+'Tabell 2.1 DOK32025'!G44-SUM(G112:G116)</f>
        <v>-4349.5785416780418</v>
      </c>
      <c r="H124" s="59">
        <f>'Tabell 2.1 DOK32025'!H43+'Tabell 2.1 DOK32025'!H44-SUM(H112:H116)</f>
        <v>-8808.7016006503545</v>
      </c>
      <c r="I124" s="59">
        <f>'Tabell 2.1 DOK32025'!I43+'Tabell 2.1 DOK32025'!I44-SUM(I112:I116)</f>
        <v>5149.6083837925398</v>
      </c>
      <c r="J124" s="59">
        <f>'Tabell 2.1 DOK32025'!J43+'Tabell 2.1 DOK32025'!J44-SUM(J112:J116)</f>
        <v>753.23823886932223</v>
      </c>
      <c r="K124" s="59">
        <f>'Tabell 2.1 DOK32025'!K43+'Tabell 2.1 DOK32025'!K44-SUM(K112:K116)</f>
        <v>2608.7831405700708</v>
      </c>
      <c r="L124" s="59">
        <f>'Tabell 2.1 DOK32025'!L43+'Tabell 2.1 DOK32025'!L44-SUM(L112:L116)</f>
        <v>6157.8735885829374</v>
      </c>
      <c r="M124" s="59">
        <f>'Tabell 2.1 DOK32025'!M43+'Tabell 2.1 DOK32025'!M44-SUM(M112:M116)</f>
        <v>-272.76228011812782</v>
      </c>
      <c r="N124" s="59">
        <f>'Tabell 2.1 DOK32025'!N43+'Tabell 2.1 DOK32025'!N44-SUM(N112:N116)</f>
        <v>-660.50151673628716</v>
      </c>
      <c r="O124" s="59">
        <f>'Tabell 2.1 DOK32025'!O43+'Tabell 2.1 DOK32025'!O44-SUM(O112:O116)</f>
        <v>-408.01904405286768</v>
      </c>
      <c r="P124" s="59">
        <f>'Tabell 2.1 DOK32025'!P43+'Tabell 2.1 DOK32025'!P44-SUM(P112:P116)</f>
        <v>14994.488251206145</v>
      </c>
      <c r="Q124" s="59">
        <f>'Tabell 2.1 DOK32025'!Q43+'Tabell 2.1 DOK32025'!Q44-SUM(Q112:Q116)</f>
        <v>1007.8250498234556</v>
      </c>
      <c r="R124" s="59">
        <f>'Tabell 2.1 DOK32025'!R43+'Tabell 2.1 DOK32025'!R44-SUM(R112:R116)</f>
        <v>-3139.473762988986</v>
      </c>
      <c r="S124" s="59">
        <f>SUM(D124:R124)</f>
        <v>8.7311491370201111E-11</v>
      </c>
    </row>
    <row r="125" spans="1:19" ht="16.5" customHeight="1" x14ac:dyDescent="0.35">
      <c r="A125" s="50" t="str">
        <f t="shared" si="32"/>
        <v>Kompensasjon for forventet lønns- og prisutvikling</v>
      </c>
      <c r="B125" s="50"/>
      <c r="C125" s="50"/>
      <c r="D125" s="50">
        <f t="shared" ref="D125:S125" si="34">SUM(D126:D126)</f>
        <v>11230.392939598754</v>
      </c>
      <c r="E125" s="50">
        <f t="shared" si="34"/>
        <v>9320.1304025177269</v>
      </c>
      <c r="F125" s="50">
        <f t="shared" si="34"/>
        <v>5820.0605364419289</v>
      </c>
      <c r="G125" s="50">
        <f t="shared" si="34"/>
        <v>4611.1380302683565</v>
      </c>
      <c r="H125" s="50">
        <f t="shared" si="34"/>
        <v>5858.8861114422407</v>
      </c>
      <c r="I125" s="50">
        <f t="shared" si="34"/>
        <v>2163.4954152731843</v>
      </c>
      <c r="J125" s="50">
        <f t="shared" si="34"/>
        <v>2659.8966441074526</v>
      </c>
      <c r="K125" s="50">
        <f t="shared" si="34"/>
        <v>3563.7986062667583</v>
      </c>
      <c r="L125" s="50">
        <f t="shared" si="34"/>
        <v>6115.021483467498</v>
      </c>
      <c r="M125" s="50">
        <f t="shared" si="34"/>
        <v>5360.0220483340936</v>
      </c>
      <c r="N125" s="50">
        <f t="shared" si="34"/>
        <v>8166.9084938807482</v>
      </c>
      <c r="O125" s="50">
        <f t="shared" si="34"/>
        <v>9760.8848816889549</v>
      </c>
      <c r="P125" s="50">
        <f t="shared" si="34"/>
        <v>4630.2966844957209</v>
      </c>
      <c r="Q125" s="50">
        <f t="shared" si="34"/>
        <v>3424.0841520965587</v>
      </c>
      <c r="R125" s="50">
        <f t="shared" si="34"/>
        <v>8523.6885032315513</v>
      </c>
      <c r="S125" s="50">
        <f t="shared" si="34"/>
        <v>91208.704933111527</v>
      </c>
    </row>
    <row r="126" spans="1:19" ht="16.5" customHeight="1" x14ac:dyDescent="0.35">
      <c r="A126" s="52" t="str">
        <f t="shared" si="32"/>
        <v xml:space="preserve"> - herav generell lønns- og priskompensasjon</v>
      </c>
      <c r="B126" s="52"/>
      <c r="C126" s="52"/>
      <c r="D126" s="52">
        <f>$S126*'Tabell 3.1 DOK32025'!D$82/100</f>
        <v>11230.392939598754</v>
      </c>
      <c r="E126" s="52">
        <f>$S126*'Tabell 3.1 DOK32025'!E$82/100</f>
        <v>9320.1304025177269</v>
      </c>
      <c r="F126" s="52">
        <f>$S126*'Tabell 3.1 DOK32025'!F$82/100</f>
        <v>5820.0605364419289</v>
      </c>
      <c r="G126" s="52">
        <f>$S126*'Tabell 3.1 DOK32025'!G$82/100</f>
        <v>4611.1380302683565</v>
      </c>
      <c r="H126" s="52">
        <f>$S126*'Tabell 3.1 DOK32025'!H$82/100</f>
        <v>5858.8861114422407</v>
      </c>
      <c r="I126" s="52">
        <f>$S126*'Tabell 3.1 DOK32025'!I$82/100</f>
        <v>2163.4954152731843</v>
      </c>
      <c r="J126" s="52">
        <f>$S126*'Tabell 3.1 DOK32025'!J$82/100</f>
        <v>2659.8966441074526</v>
      </c>
      <c r="K126" s="52">
        <f>$S126*'Tabell 3.1 DOK32025'!K$82/100</f>
        <v>3563.7986062667583</v>
      </c>
      <c r="L126" s="52">
        <f>$S126*'Tabell 3.1 DOK32025'!L$82/100</f>
        <v>6115.021483467498</v>
      </c>
      <c r="M126" s="52">
        <f>$S126*'Tabell 3.1 DOK32025'!M$82/100</f>
        <v>5360.0220483340936</v>
      </c>
      <c r="N126" s="52">
        <f>$S126*'Tabell 3.1 DOK32025'!N$82/100</f>
        <v>8166.9084938807482</v>
      </c>
      <c r="O126" s="52">
        <f>$S126*'Tabell 3.1 DOK32025'!O$82/100</f>
        <v>9760.8848816889549</v>
      </c>
      <c r="P126" s="52">
        <f>$S126*'Tabell 3.1 DOK32025'!P$82/100</f>
        <v>4630.2966844957209</v>
      </c>
      <c r="Q126" s="52">
        <f>$S126*'Tabell 3.1 DOK32025'!Q$82/100</f>
        <v>3424.0841520965587</v>
      </c>
      <c r="R126" s="52">
        <f>$S126*'Tabell 3.1 DOK32025'!R$82/100</f>
        <v>8523.6885032315513</v>
      </c>
      <c r="S126" s="336">
        <v>91208.704933111527</v>
      </c>
    </row>
    <row r="127" spans="1:19" ht="16.5" customHeight="1" thickBot="1" x14ac:dyDescent="0.4">
      <c r="A127" s="180" t="str">
        <f t="shared" si="32"/>
        <v>Bydelsfordelt budsjett 2025</v>
      </c>
      <c r="B127" s="180"/>
      <c r="C127" s="180"/>
      <c r="D127" s="181">
        <f>D116+D125+SUM(D112:D115)+D124</f>
        <v>252451.61037034285</v>
      </c>
      <c r="E127" s="181">
        <f t="shared" ref="E127:S127" si="35">E116+E125+SUM(E112:E115)+E124</f>
        <v>230354.90112758236</v>
      </c>
      <c r="F127" s="181">
        <f t="shared" si="35"/>
        <v>153677.13214561873</v>
      </c>
      <c r="G127" s="181">
        <f>G116+G125+SUM(G112:G115)+G124</f>
        <v>119744.74045766026</v>
      </c>
      <c r="H127" s="181">
        <f t="shared" si="35"/>
        <v>144265.41737090534</v>
      </c>
      <c r="I127" s="181">
        <f t="shared" si="35"/>
        <v>81050.652584522293</v>
      </c>
      <c r="J127" s="181">
        <f t="shared" si="35"/>
        <v>90758.364223765864</v>
      </c>
      <c r="K127" s="181">
        <f t="shared" si="35"/>
        <v>114810.71851550686</v>
      </c>
      <c r="L127" s="181">
        <f t="shared" si="35"/>
        <v>144125.21095793412</v>
      </c>
      <c r="M127" s="181">
        <f t="shared" si="35"/>
        <v>115518.93348006936</v>
      </c>
      <c r="N127" s="181">
        <f t="shared" si="35"/>
        <v>171406.98304287766</v>
      </c>
      <c r="O127" s="181">
        <f t="shared" si="35"/>
        <v>200574.1742061718</v>
      </c>
      <c r="P127" s="181">
        <f t="shared" si="35"/>
        <v>148745.04211414771</v>
      </c>
      <c r="Q127" s="181">
        <f t="shared" si="35"/>
        <v>111145.89517844275</v>
      </c>
      <c r="R127" s="181">
        <f t="shared" si="35"/>
        <v>174361.25717624868</v>
      </c>
      <c r="S127" s="181">
        <f t="shared" si="35"/>
        <v>2252991.0329517964</v>
      </c>
    </row>
    <row r="128" spans="1:19" ht="16.5" customHeight="1" thickBot="1" x14ac:dyDescent="0.4">
      <c r="A128" s="52"/>
      <c r="B128" s="52"/>
      <c r="C128" s="52"/>
      <c r="D128" s="60"/>
      <c r="E128" s="52"/>
      <c r="F128" s="52"/>
      <c r="G128" s="52"/>
      <c r="H128" s="52"/>
      <c r="I128" s="52"/>
      <c r="J128" s="52"/>
      <c r="K128" s="52"/>
      <c r="L128" s="52"/>
      <c r="M128" s="52"/>
      <c r="N128" s="52"/>
      <c r="O128" s="52"/>
      <c r="P128" s="52"/>
      <c r="Q128" s="52"/>
      <c r="R128" s="52"/>
      <c r="S128" s="52"/>
    </row>
    <row r="129" spans="1:19" ht="16.5" customHeight="1" x14ac:dyDescent="0.35">
      <c r="A129" s="177" t="str">
        <f>'Tabell 2.1 DOK32025'!A48</f>
        <v>FO4B Kvalifiseringsprogram (KVP)</v>
      </c>
      <c r="B129" s="177"/>
      <c r="C129" s="177"/>
      <c r="D129" s="178"/>
      <c r="E129" s="178"/>
      <c r="F129" s="178"/>
      <c r="G129" s="178"/>
      <c r="H129" s="178"/>
      <c r="I129" s="178"/>
      <c r="J129" s="178"/>
      <c r="K129" s="178"/>
      <c r="L129" s="178"/>
      <c r="M129" s="178"/>
      <c r="N129" s="178"/>
      <c r="O129" s="178"/>
      <c r="P129" s="178"/>
      <c r="Q129" s="178"/>
      <c r="R129" s="178"/>
      <c r="S129" s="178"/>
    </row>
    <row r="130" spans="1:19" ht="16.5" customHeight="1" x14ac:dyDescent="0.35">
      <c r="A130" s="58" t="str">
        <f t="shared" ref="A130:A145" si="36">A112</f>
        <v>Bydelsfordelt Dok3 2024</v>
      </c>
      <c r="B130" s="58"/>
      <c r="C130" s="58"/>
      <c r="D130" s="277">
        <v>71890.347499170923</v>
      </c>
      <c r="E130" s="277">
        <v>62877.54326003047</v>
      </c>
      <c r="F130" s="277">
        <v>41000.152553755193</v>
      </c>
      <c r="G130" s="277">
        <v>32206.728538903626</v>
      </c>
      <c r="H130" s="277">
        <v>34302.723755183208</v>
      </c>
      <c r="I130" s="277">
        <v>9145.2490363491179</v>
      </c>
      <c r="J130" s="277">
        <v>12207.387563987486</v>
      </c>
      <c r="K130" s="277">
        <v>17661.377355074521</v>
      </c>
      <c r="L130" s="277">
        <v>33823.955585029507</v>
      </c>
      <c r="M130" s="277">
        <v>27527.38370747029</v>
      </c>
      <c r="N130" s="277">
        <v>46879.294457193748</v>
      </c>
      <c r="O130" s="277">
        <v>52097.437750716126</v>
      </c>
      <c r="P130" s="277">
        <v>23683.874455243869</v>
      </c>
      <c r="Q130" s="277">
        <v>15866.09151813976</v>
      </c>
      <c r="R130" s="277">
        <v>50231.390164239296</v>
      </c>
      <c r="S130" s="277">
        <v>531400.93720048713</v>
      </c>
    </row>
    <row r="131" spans="1:19" s="23" customFormat="1" ht="16.5" customHeight="1" x14ac:dyDescent="0.35">
      <c r="A131" s="52" t="str">
        <f t="shared" si="36"/>
        <v>Effekt av oppdaterte kriterieandeler</v>
      </c>
      <c r="B131" s="52"/>
      <c r="C131" s="52"/>
      <c r="D131" s="278">
        <v>316.81544248071407</v>
      </c>
      <c r="E131" s="278">
        <v>-1242.5764673142471</v>
      </c>
      <c r="F131" s="278">
        <v>-606.35710134522526</v>
      </c>
      <c r="G131" s="278">
        <v>321.37257407437505</v>
      </c>
      <c r="H131" s="278">
        <v>1485.4446718055101</v>
      </c>
      <c r="I131" s="278">
        <v>1222.3133316548576</v>
      </c>
      <c r="J131" s="278">
        <v>936.13694021343963</v>
      </c>
      <c r="K131" s="278">
        <v>473.14661335704523</v>
      </c>
      <c r="L131" s="278">
        <v>1322.9169930234382</v>
      </c>
      <c r="M131" s="278">
        <v>794.87609764413776</v>
      </c>
      <c r="N131" s="278">
        <v>-2757.4462490189571</v>
      </c>
      <c r="O131" s="278">
        <v>424.86926651640238</v>
      </c>
      <c r="P131" s="278">
        <v>-897.67706118257206</v>
      </c>
      <c r="Q131" s="278">
        <v>633.56559670223464</v>
      </c>
      <c r="R131" s="278">
        <v>-2427.400648611238</v>
      </c>
      <c r="S131" s="278">
        <v>-3.0206646056313228E-10</v>
      </c>
    </row>
    <row r="132" spans="1:19" ht="16.5" customHeight="1" x14ac:dyDescent="0.35">
      <c r="A132" s="52" t="str">
        <f t="shared" si="36"/>
        <v>Effekt av oppdaterte regnskapsandeler</v>
      </c>
      <c r="B132" s="52"/>
      <c r="C132" s="52"/>
      <c r="D132" s="278">
        <v>0</v>
      </c>
      <c r="E132" s="278">
        <v>0</v>
      </c>
      <c r="F132" s="278">
        <v>0</v>
      </c>
      <c r="G132" s="278">
        <v>0</v>
      </c>
      <c r="H132" s="278">
        <v>0</v>
      </c>
      <c r="I132" s="278">
        <v>0</v>
      </c>
      <c r="J132" s="278">
        <v>0</v>
      </c>
      <c r="K132" s="278">
        <v>0</v>
      </c>
      <c r="L132" s="278">
        <v>0</v>
      </c>
      <c r="M132" s="278">
        <v>0</v>
      </c>
      <c r="N132" s="278">
        <v>0</v>
      </c>
      <c r="O132" s="278">
        <v>0</v>
      </c>
      <c r="P132" s="278">
        <v>0</v>
      </c>
      <c r="Q132" s="278">
        <v>0</v>
      </c>
      <c r="R132" s="278">
        <v>0</v>
      </c>
      <c r="S132" s="278">
        <v>0</v>
      </c>
    </row>
    <row r="133" spans="1:19" ht="16.5" customHeight="1" x14ac:dyDescent="0.35">
      <c r="A133" s="59" t="str">
        <f t="shared" si="36"/>
        <v>Effekt av endringer i fordelingssystemet</v>
      </c>
      <c r="B133" s="59"/>
      <c r="C133" s="59"/>
      <c r="D133" s="279">
        <v>0</v>
      </c>
      <c r="E133" s="279">
        <v>0</v>
      </c>
      <c r="F133" s="279">
        <v>0</v>
      </c>
      <c r="G133" s="279">
        <v>0</v>
      </c>
      <c r="H133" s="279">
        <v>0</v>
      </c>
      <c r="I133" s="279">
        <v>0</v>
      </c>
      <c r="J133" s="279">
        <v>0</v>
      </c>
      <c r="K133" s="279">
        <v>0</v>
      </c>
      <c r="L133" s="279">
        <v>0</v>
      </c>
      <c r="M133" s="279">
        <v>0</v>
      </c>
      <c r="N133" s="279">
        <v>0</v>
      </c>
      <c r="O133" s="279">
        <v>0</v>
      </c>
      <c r="P133" s="279">
        <v>0</v>
      </c>
      <c r="Q133" s="279">
        <v>0</v>
      </c>
      <c r="R133" s="279">
        <v>0</v>
      </c>
      <c r="S133" s="279">
        <v>0</v>
      </c>
    </row>
    <row r="134" spans="1:19" ht="16.5" customHeight="1" x14ac:dyDescent="0.35">
      <c r="A134" s="50" t="str">
        <f t="shared" si="36"/>
        <v>Reelle endringer</v>
      </c>
      <c r="B134" s="50"/>
      <c r="C134" s="50"/>
      <c r="D134" s="50">
        <f>SUM(D135:D141)</f>
        <v>-3792.374457014851</v>
      </c>
      <c r="E134" s="50">
        <f t="shared" ref="E134:R134" si="37">SUM(E135:E141)</f>
        <v>-3237.1147709062593</v>
      </c>
      <c r="F134" s="50">
        <f t="shared" si="37"/>
        <v>-2121.5124906567639</v>
      </c>
      <c r="G134" s="50">
        <f t="shared" si="37"/>
        <v>-1708.4003133558442</v>
      </c>
      <c r="H134" s="50">
        <f t="shared" si="37"/>
        <v>-1879.6214984312592</v>
      </c>
      <c r="I134" s="50">
        <f t="shared" si="37"/>
        <v>-544.5121661641532</v>
      </c>
      <c r="J134" s="50">
        <f t="shared" si="37"/>
        <v>-690.30778352500442</v>
      </c>
      <c r="K134" s="50">
        <f t="shared" si="37"/>
        <v>-952.43882582087735</v>
      </c>
      <c r="L134" s="50">
        <f t="shared" si="37"/>
        <v>-1845.9401585500768</v>
      </c>
      <c r="M134" s="50">
        <f t="shared" si="37"/>
        <v>-1487.5063674312746</v>
      </c>
      <c r="N134" s="50">
        <f t="shared" si="37"/>
        <v>-2317.3126227958846</v>
      </c>
      <c r="O134" s="50">
        <f t="shared" si="37"/>
        <v>-2758.5110318847328</v>
      </c>
      <c r="P134" s="50">
        <f t="shared" si="37"/>
        <v>-1196.7482095864193</v>
      </c>
      <c r="Q134" s="50">
        <f t="shared" si="37"/>
        <v>-866.57439016671128</v>
      </c>
      <c r="R134" s="50">
        <f t="shared" si="37"/>
        <v>-2510.7014511700031</v>
      </c>
      <c r="S134" s="50">
        <f>SUM(S135:S141)</f>
        <v>-27909.576537460118</v>
      </c>
    </row>
    <row r="135" spans="1:19" ht="16.5" customHeight="1" x14ac:dyDescent="0.35">
      <c r="A135" s="52" t="str">
        <f t="shared" si="36"/>
        <v xml:space="preserve"> - herav justering for demografiske forhold</v>
      </c>
      <c r="B135" s="52"/>
      <c r="C135" s="52"/>
      <c r="D135" s="52">
        <f>$S135*'Tabell 3.1 DOK32025'!D$94/100</f>
        <v>0</v>
      </c>
      <c r="E135" s="52">
        <f>$S135*'Tabell 3.1 DOK32025'!E$94/100</f>
        <v>0</v>
      </c>
      <c r="F135" s="52">
        <f>$S135*'Tabell 3.1 DOK32025'!F$94/100</f>
        <v>0</v>
      </c>
      <c r="G135" s="52">
        <f>$S135*'Tabell 3.1 DOK32025'!G$94/100</f>
        <v>0</v>
      </c>
      <c r="H135" s="52">
        <f>$S135*'Tabell 3.1 DOK32025'!H$94/100</f>
        <v>0</v>
      </c>
      <c r="I135" s="52">
        <f>$S135*'Tabell 3.1 DOK32025'!I$94/100</f>
        <v>0</v>
      </c>
      <c r="J135" s="52">
        <f>$S135*'Tabell 3.1 DOK32025'!J$94/100</f>
        <v>0</v>
      </c>
      <c r="K135" s="52">
        <f>$S135*'Tabell 3.1 DOK32025'!K$94/100</f>
        <v>0</v>
      </c>
      <c r="L135" s="52">
        <f>$S135*'Tabell 3.1 DOK32025'!L$94/100</f>
        <v>0</v>
      </c>
      <c r="M135" s="52">
        <f>$S135*'Tabell 3.1 DOK32025'!M$94/100</f>
        <v>0</v>
      </c>
      <c r="N135" s="52">
        <f>$S135*'Tabell 3.1 DOK32025'!N$94/100</f>
        <v>0</v>
      </c>
      <c r="O135" s="52">
        <f>$S135*'Tabell 3.1 DOK32025'!O$94/100</f>
        <v>0</v>
      </c>
      <c r="P135" s="52">
        <f>$S135*'Tabell 3.1 DOK32025'!P$94/100</f>
        <v>0</v>
      </c>
      <c r="Q135" s="52">
        <f>$S135*'Tabell 3.1 DOK32025'!Q$94/100</f>
        <v>0</v>
      </c>
      <c r="R135" s="52">
        <f>$S135*'Tabell 3.1 DOK32025'!R$94/100</f>
        <v>0</v>
      </c>
      <c r="S135" s="336">
        <v>0</v>
      </c>
    </row>
    <row r="136" spans="1:19" ht="16.5" customHeight="1" x14ac:dyDescent="0.35">
      <c r="A136" s="52" t="str">
        <f t="shared" si="36"/>
        <v xml:space="preserve"> - herav justering for andre aktivitetsnøytrale forhold</v>
      </c>
      <c r="B136" s="52"/>
      <c r="C136" s="52"/>
      <c r="D136" s="52">
        <f>$S136*'Tabell 3.1 DOK32025'!D$94/100</f>
        <v>-2717.6151898433441</v>
      </c>
      <c r="E136" s="52">
        <f>$S136*'Tabell 3.1 DOK32025'!E$94/100</f>
        <v>-2319.7161494452757</v>
      </c>
      <c r="F136" s="52">
        <f>$S136*'Tabell 3.1 DOK32025'!F$94/100</f>
        <v>-1520.2756572169978</v>
      </c>
      <c r="G136" s="52">
        <f>$S136*'Tabell 3.1 DOK32025'!G$94/100</f>
        <v>-1224.2395086595718</v>
      </c>
      <c r="H136" s="52">
        <f>$S136*'Tabell 3.1 DOK32025'!H$94/100</f>
        <v>-1346.9365942607112</v>
      </c>
      <c r="I136" s="52">
        <f>$S136*'Tabell 3.1 DOK32025'!I$94/100</f>
        <v>-390.19736858659337</v>
      </c>
      <c r="J136" s="52">
        <f>$S136*'Tabell 3.1 DOK32025'!J$94/100</f>
        <v>-494.67449468355511</v>
      </c>
      <c r="K136" s="52">
        <f>$S136*'Tabell 3.1 DOK32025'!K$94/100</f>
        <v>-682.51757567336642</v>
      </c>
      <c r="L136" s="52">
        <f>$S136*'Tabell 3.1 DOK32025'!L$94/100</f>
        <v>-1322.8005491752722</v>
      </c>
      <c r="M136" s="52">
        <f>$S136*'Tabell 3.1 DOK32025'!M$94/100</f>
        <v>-1065.9469271665587</v>
      </c>
      <c r="N136" s="52">
        <f>$S136*'Tabell 3.1 DOK32025'!N$94/100</f>
        <v>-1660.5860140411644</v>
      </c>
      <c r="O136" s="52">
        <f>$S136*'Tabell 3.1 DOK32025'!O$94/100</f>
        <v>-1976.7487537349559</v>
      </c>
      <c r="P136" s="52">
        <f>$S136*'Tabell 3.1 DOK32025'!P$94/100</f>
        <v>-857.58965778656579</v>
      </c>
      <c r="Q136" s="52">
        <f>$S136*'Tabell 3.1 DOK32025'!Q$94/100</f>
        <v>-620.98712891870559</v>
      </c>
      <c r="R136" s="52">
        <f>$S136*'Tabell 3.1 DOK32025'!R$94/100</f>
        <v>-1799.1684308073611</v>
      </c>
      <c r="S136" s="336">
        <v>-20000</v>
      </c>
    </row>
    <row r="137" spans="1:19" ht="16.5" customHeight="1" x14ac:dyDescent="0.35">
      <c r="A137" s="52" t="str">
        <f t="shared" si="36"/>
        <v xml:space="preserve"> - herav endring i løpende pensjonsutgifter</v>
      </c>
      <c r="B137" s="52"/>
      <c r="C137" s="52"/>
      <c r="D137" s="52">
        <f>$S137*'Tabell 3.1 DOK32025'!D$94/100</f>
        <v>-387.47438566012505</v>
      </c>
      <c r="E137" s="52">
        <f>$S137*'Tabell 3.1 DOK32025'!E$94/100</f>
        <v>-330.74240726627363</v>
      </c>
      <c r="F137" s="52">
        <f>$S137*'Tabell 3.1 DOK32025'!F$94/100</f>
        <v>-216.7591197295875</v>
      </c>
      <c r="G137" s="52">
        <f>$S137*'Tabell 3.1 DOK32025'!G$94/100</f>
        <v>-174.55063295626678</v>
      </c>
      <c r="H137" s="52">
        <f>$S137*'Tabell 3.1 DOK32025'!H$94/100</f>
        <v>-192.04463948201402</v>
      </c>
      <c r="I137" s="52">
        <f>$S137*'Tabell 3.1 DOK32025'!I$94/100</f>
        <v>-55.633883062010327</v>
      </c>
      <c r="J137" s="52">
        <f>$S137*'Tabell 3.1 DOK32025'!J$94/100</f>
        <v>-70.53010913597825</v>
      </c>
      <c r="K137" s="52">
        <f>$S137*'Tabell 3.1 DOK32025'!K$94/100</f>
        <v>-97.312555259716532</v>
      </c>
      <c r="L137" s="52">
        <f>$S137*'Tabell 3.1 DOK32025'!L$94/100</f>
        <v>-188.60335048837817</v>
      </c>
      <c r="M137" s="52">
        <f>$S137*'Tabell 3.1 DOK32025'!M$94/100</f>
        <v>-151.98146238429331</v>
      </c>
      <c r="N137" s="52">
        <f>$S137*'Tabell 3.1 DOK32025'!N$94/100</f>
        <v>-236.76440580370999</v>
      </c>
      <c r="O137" s="52">
        <f>$S137*'Tabell 3.1 DOK32025'!O$94/100</f>
        <v>-281.8425183302063</v>
      </c>
      <c r="P137" s="52">
        <f>$S137*'Tabell 3.1 DOK32025'!P$94/100</f>
        <v>-122.27412734563107</v>
      </c>
      <c r="Q137" s="52">
        <f>$S137*'Tabell 3.1 DOK32025'!Q$94/100</f>
        <v>-88.53961634446506</v>
      </c>
      <c r="R137" s="52">
        <f>$S137*'Tabell 3.1 DOK32025'!R$94/100</f>
        <v>-256.52332421146031</v>
      </c>
      <c r="S137" s="336">
        <v>-2851.5765374601165</v>
      </c>
    </row>
    <row r="138" spans="1:19" ht="16.5" customHeight="1" x14ac:dyDescent="0.35">
      <c r="A138" s="52" t="str">
        <f t="shared" si="36"/>
        <v xml:space="preserve"> - herav justering for engangstiltak</v>
      </c>
      <c r="B138" s="52"/>
      <c r="C138" s="52"/>
      <c r="D138" s="52">
        <f>$S138*'Tabell 3.1 DOK32025'!D$94/100</f>
        <v>0</v>
      </c>
      <c r="E138" s="52">
        <f>$S138*'Tabell 3.1 DOK32025'!E$94/100</f>
        <v>0</v>
      </c>
      <c r="F138" s="52">
        <f>$S138*'Tabell 3.1 DOK32025'!F$94/100</f>
        <v>0</v>
      </c>
      <c r="G138" s="52">
        <f>$S138*'Tabell 3.1 DOK32025'!G$94/100</f>
        <v>0</v>
      </c>
      <c r="H138" s="52">
        <f>$S138*'Tabell 3.1 DOK32025'!H$94/100</f>
        <v>0</v>
      </c>
      <c r="I138" s="52">
        <f>$S138*'Tabell 3.1 DOK32025'!I$94/100</f>
        <v>0</v>
      </c>
      <c r="J138" s="52">
        <f>$S138*'Tabell 3.1 DOK32025'!J$94/100</f>
        <v>0</v>
      </c>
      <c r="K138" s="52">
        <f>$S138*'Tabell 3.1 DOK32025'!K$94/100</f>
        <v>0</v>
      </c>
      <c r="L138" s="52">
        <f>$S138*'Tabell 3.1 DOK32025'!L$94/100</f>
        <v>0</v>
      </c>
      <c r="M138" s="52">
        <f>$S138*'Tabell 3.1 DOK32025'!M$94/100</f>
        <v>0</v>
      </c>
      <c r="N138" s="52">
        <f>$S138*'Tabell 3.1 DOK32025'!N$94/100</f>
        <v>0</v>
      </c>
      <c r="O138" s="52">
        <f>$S138*'Tabell 3.1 DOK32025'!O$94/100</f>
        <v>0</v>
      </c>
      <c r="P138" s="52">
        <f>$S138*'Tabell 3.1 DOK32025'!P$94/100</f>
        <v>0</v>
      </c>
      <c r="Q138" s="52">
        <f>$S138*'Tabell 3.1 DOK32025'!Q$94/100</f>
        <v>0</v>
      </c>
      <c r="R138" s="52">
        <f>$S138*'Tabell 3.1 DOK32025'!R$94/100</f>
        <v>0</v>
      </c>
      <c r="S138" s="336">
        <v>0</v>
      </c>
    </row>
    <row r="139" spans="1:19" ht="16.5" customHeight="1" x14ac:dyDescent="0.35">
      <c r="A139" s="52" t="str">
        <f t="shared" si="36"/>
        <v xml:space="preserve"> - herav justering for oppgaveendringer mellom sektorer</v>
      </c>
      <c r="B139" s="52"/>
      <c r="C139" s="52"/>
      <c r="D139" s="52">
        <f>$S139*'Tabell 3.1 DOK32025'!D$94/100</f>
        <v>0</v>
      </c>
      <c r="E139" s="52">
        <f>$S139*'Tabell 3.1 DOK32025'!E$94/100</f>
        <v>0</v>
      </c>
      <c r="F139" s="52">
        <f>$S139*'Tabell 3.1 DOK32025'!F$94/100</f>
        <v>0</v>
      </c>
      <c r="G139" s="52">
        <f>$S139*'Tabell 3.1 DOK32025'!G$94/100</f>
        <v>0</v>
      </c>
      <c r="H139" s="52">
        <f>$S139*'Tabell 3.1 DOK32025'!H$94/100</f>
        <v>0</v>
      </c>
      <c r="I139" s="52">
        <f>$S139*'Tabell 3.1 DOK32025'!I$94/100</f>
        <v>0</v>
      </c>
      <c r="J139" s="52">
        <f>$S139*'Tabell 3.1 DOK32025'!J$94/100</f>
        <v>0</v>
      </c>
      <c r="K139" s="52">
        <f>$S139*'Tabell 3.1 DOK32025'!K$94/100</f>
        <v>0</v>
      </c>
      <c r="L139" s="52">
        <f>$S139*'Tabell 3.1 DOK32025'!L$94/100</f>
        <v>0</v>
      </c>
      <c r="M139" s="52">
        <f>$S139*'Tabell 3.1 DOK32025'!M$94/100</f>
        <v>0</v>
      </c>
      <c r="N139" s="52">
        <f>$S139*'Tabell 3.1 DOK32025'!N$94/100</f>
        <v>0</v>
      </c>
      <c r="O139" s="52">
        <f>$S139*'Tabell 3.1 DOK32025'!O$94/100</f>
        <v>0</v>
      </c>
      <c r="P139" s="52">
        <f>$S139*'Tabell 3.1 DOK32025'!P$94/100</f>
        <v>0</v>
      </c>
      <c r="Q139" s="52">
        <f>$S139*'Tabell 3.1 DOK32025'!Q$94/100</f>
        <v>0</v>
      </c>
      <c r="R139" s="52">
        <f>$S139*'Tabell 3.1 DOK32025'!R$94/100</f>
        <v>0</v>
      </c>
      <c r="S139" s="336">
        <v>0</v>
      </c>
    </row>
    <row r="140" spans="1:19" ht="16.5" customHeight="1" x14ac:dyDescent="0.35">
      <c r="A140" s="52" t="str">
        <f t="shared" si="36"/>
        <v xml:space="preserve"> - herav uspesifiserte rammeendringer</v>
      </c>
      <c r="B140" s="52"/>
      <c r="C140" s="52"/>
      <c r="D140" s="52">
        <f>$S140*'Tabell 3.1 DOK32025'!D$94/100</f>
        <v>-687.28488151138185</v>
      </c>
      <c r="E140" s="52">
        <f>$S140*'Tabell 3.1 DOK32025'!E$94/100</f>
        <v>-586.65621419471029</v>
      </c>
      <c r="F140" s="52">
        <f>$S140*'Tabell 3.1 DOK32025'!F$94/100</f>
        <v>-384.47771371017882</v>
      </c>
      <c r="G140" s="52">
        <f>$S140*'Tabell 3.1 DOK32025'!G$94/100</f>
        <v>-309.61017174000568</v>
      </c>
      <c r="H140" s="52">
        <f>$S140*'Tabell 3.1 DOK32025'!H$94/100</f>
        <v>-340.64026468853388</v>
      </c>
      <c r="I140" s="52">
        <f>$S140*'Tabell 3.1 DOK32025'!I$94/100</f>
        <v>-98.680914515549446</v>
      </c>
      <c r="J140" s="52">
        <f>$S140*'Tabell 3.1 DOK32025'!J$94/100</f>
        <v>-125.10317970547108</v>
      </c>
      <c r="K140" s="52">
        <f>$S140*'Tabell 3.1 DOK32025'!K$94/100</f>
        <v>-172.60869488779434</v>
      </c>
      <c r="L140" s="52">
        <f>$S140*'Tabell 3.1 DOK32025'!L$94/100</f>
        <v>-334.53625888642637</v>
      </c>
      <c r="M140" s="52">
        <f>$S140*'Tabell 3.1 DOK32025'!M$94/100</f>
        <v>-269.57797788042268</v>
      </c>
      <c r="N140" s="52">
        <f>$S140*'Tabell 3.1 DOK32025'!N$94/100</f>
        <v>-419.96220295101045</v>
      </c>
      <c r="O140" s="52">
        <f>$S140*'Tabell 3.1 DOK32025'!O$94/100</f>
        <v>-499.9197598195704</v>
      </c>
      <c r="P140" s="52">
        <f>$S140*'Tabell 3.1 DOK32025'!P$94/100</f>
        <v>-216.88442445422251</v>
      </c>
      <c r="Q140" s="52">
        <f>$S140*'Tabell 3.1 DOK32025'!Q$94/100</f>
        <v>-157.04764490354063</v>
      </c>
      <c r="R140" s="52">
        <f>$S140*'Tabell 3.1 DOK32025'!R$94/100</f>
        <v>-455.00969615118163</v>
      </c>
      <c r="S140" s="336">
        <v>-5058</v>
      </c>
    </row>
    <row r="141" spans="1:19" ht="16.5" customHeight="1" x14ac:dyDescent="0.35">
      <c r="A141" s="59" t="str">
        <f t="shared" si="36"/>
        <v xml:space="preserve"> - herav spesifiserte rammeendringer</v>
      </c>
      <c r="B141" s="59"/>
      <c r="C141" s="59"/>
      <c r="D141" s="59">
        <f>$S141*'Tabell 3.1 DOK32025'!D$94/100</f>
        <v>0</v>
      </c>
      <c r="E141" s="59">
        <f>$S141*'Tabell 3.1 DOK32025'!E$94/100</f>
        <v>0</v>
      </c>
      <c r="F141" s="59">
        <f>$S141*'Tabell 3.1 DOK32025'!F$94/100</f>
        <v>0</v>
      </c>
      <c r="G141" s="59">
        <f>$S141*'Tabell 3.1 DOK32025'!G$94/100</f>
        <v>0</v>
      </c>
      <c r="H141" s="59">
        <f>$S141*'Tabell 3.1 DOK32025'!H$94/100</f>
        <v>0</v>
      </c>
      <c r="I141" s="59">
        <f>$S141*'Tabell 3.1 DOK32025'!I$94/100</f>
        <v>0</v>
      </c>
      <c r="J141" s="59">
        <f>$S141*'Tabell 3.1 DOK32025'!J$94/100</f>
        <v>0</v>
      </c>
      <c r="K141" s="59">
        <f>$S141*'Tabell 3.1 DOK32025'!K$94/100</f>
        <v>0</v>
      </c>
      <c r="L141" s="59">
        <f>$S141*'Tabell 3.1 DOK32025'!L$94/100</f>
        <v>0</v>
      </c>
      <c r="M141" s="59">
        <f>$S141*'Tabell 3.1 DOK32025'!M$94/100</f>
        <v>0</v>
      </c>
      <c r="N141" s="59">
        <f>$S141*'Tabell 3.1 DOK32025'!N$94/100</f>
        <v>0</v>
      </c>
      <c r="O141" s="59">
        <f>$S141*'Tabell 3.1 DOK32025'!O$94/100</f>
        <v>0</v>
      </c>
      <c r="P141" s="59">
        <f>$S141*'Tabell 3.1 DOK32025'!P$94/100</f>
        <v>0</v>
      </c>
      <c r="Q141" s="59">
        <f>$S141*'Tabell 3.1 DOK32025'!Q$94/100</f>
        <v>0</v>
      </c>
      <c r="R141" s="59">
        <f>$S141*'Tabell 3.1 DOK32025'!R$94/100</f>
        <v>0</v>
      </c>
      <c r="S141" s="336">
        <v>0</v>
      </c>
    </row>
    <row r="142" spans="1:19" ht="16.5" customHeight="1" x14ac:dyDescent="0.35">
      <c r="A142" s="59" t="str">
        <f t="shared" si="36"/>
        <v>Vridningseffekter knyttet til endringer i særskilte tildelinger</v>
      </c>
      <c r="B142" s="59"/>
      <c r="C142" s="59"/>
      <c r="D142" s="59">
        <f>'Tabell 2.1 DOK32025'!D49+'Tabell 2.1 DOK32025'!D50-SUM(D130:D134)</f>
        <v>0</v>
      </c>
      <c r="E142" s="59">
        <f>'Tabell 2.1 DOK32025'!E49+'Tabell 2.1 DOK32025'!E50-SUM(E130:E134)</f>
        <v>0</v>
      </c>
      <c r="F142" s="59">
        <f>'Tabell 2.1 DOK32025'!F49+'Tabell 2.1 DOK32025'!F50-SUM(F130:F134)</f>
        <v>0</v>
      </c>
      <c r="G142" s="59">
        <f>'Tabell 2.1 DOK32025'!G49+'Tabell 2.1 DOK32025'!G50-SUM(G130:G134)</f>
        <v>0</v>
      </c>
      <c r="H142" s="59">
        <f>'Tabell 2.1 DOK32025'!H49+'Tabell 2.1 DOK32025'!H50-SUM(H130:H134)</f>
        <v>0</v>
      </c>
      <c r="I142" s="59">
        <f>'Tabell 2.1 DOK32025'!I49+'Tabell 2.1 DOK32025'!I50-SUM(I130:I134)</f>
        <v>0</v>
      </c>
      <c r="J142" s="59">
        <f>'Tabell 2.1 DOK32025'!J49+'Tabell 2.1 DOK32025'!J50-SUM(J130:J134)</f>
        <v>0</v>
      </c>
      <c r="K142" s="59">
        <f>'Tabell 2.1 DOK32025'!K49+'Tabell 2.1 DOK32025'!K50-SUM(K130:K134)</f>
        <v>0</v>
      </c>
      <c r="L142" s="59">
        <f>'Tabell 2.1 DOK32025'!L49+'Tabell 2.1 DOK32025'!L50-SUM(L130:L134)</f>
        <v>0</v>
      </c>
      <c r="M142" s="59">
        <f>'Tabell 2.1 DOK32025'!M49+'Tabell 2.1 DOK32025'!M50-SUM(M130:M134)</f>
        <v>0</v>
      </c>
      <c r="N142" s="59">
        <f>'Tabell 2.1 DOK32025'!N49+'Tabell 2.1 DOK32025'!N50-SUM(N130:N134)</f>
        <v>0</v>
      </c>
      <c r="O142" s="59">
        <f>'Tabell 2.1 DOK32025'!O49+'Tabell 2.1 DOK32025'!O50-SUM(O130:O134)</f>
        <v>0</v>
      </c>
      <c r="P142" s="59">
        <f>'Tabell 2.1 DOK32025'!P49+'Tabell 2.1 DOK32025'!P50-SUM(P130:P134)</f>
        <v>0</v>
      </c>
      <c r="Q142" s="59">
        <f>'Tabell 2.1 DOK32025'!Q49+'Tabell 2.1 DOK32025'!Q50-SUM(Q130:Q134)</f>
        <v>0</v>
      </c>
      <c r="R142" s="59">
        <f>'Tabell 2.1 DOK32025'!R49+'Tabell 2.1 DOK32025'!R50-SUM(R130:R134)</f>
        <v>0</v>
      </c>
      <c r="S142" s="59">
        <f>SUM(D142:R142)</f>
        <v>0</v>
      </c>
    </row>
    <row r="143" spans="1:19" ht="16.5" customHeight="1" x14ac:dyDescent="0.35">
      <c r="A143" s="50" t="str">
        <f t="shared" si="36"/>
        <v>Kompensasjon for forventet lønns- og prisutvikling</v>
      </c>
      <c r="B143" s="50"/>
      <c r="C143" s="50"/>
      <c r="D143" s="50">
        <f t="shared" ref="D143:S143" si="38">SUM(D144:D144)</f>
        <v>3154.8983309334808</v>
      </c>
      <c r="E143" s="50">
        <f t="shared" si="38"/>
        <v>2692.9745739852929</v>
      </c>
      <c r="F143" s="50">
        <f t="shared" si="38"/>
        <v>1764.8985593833058</v>
      </c>
      <c r="G143" s="50">
        <f t="shared" si="38"/>
        <v>1421.2281403812551</v>
      </c>
      <c r="H143" s="50">
        <f t="shared" si="38"/>
        <v>1563.6680384286865</v>
      </c>
      <c r="I143" s="50">
        <f t="shared" si="38"/>
        <v>452.98283270172692</v>
      </c>
      <c r="J143" s="50">
        <f t="shared" si="38"/>
        <v>574.27105333572774</v>
      </c>
      <c r="K143" s="50">
        <f t="shared" si="38"/>
        <v>792.33938946624505</v>
      </c>
      <c r="L143" s="50">
        <f t="shared" si="38"/>
        <v>1535.6483362133129</v>
      </c>
      <c r="M143" s="50">
        <f t="shared" si="38"/>
        <v>1237.465184162186</v>
      </c>
      <c r="N143" s="50">
        <f t="shared" si="38"/>
        <v>1927.7858262088789</v>
      </c>
      <c r="O143" s="50">
        <f t="shared" si="38"/>
        <v>2294.8213445159422</v>
      </c>
      <c r="P143" s="50">
        <f t="shared" si="38"/>
        <v>995.58178438523328</v>
      </c>
      <c r="Q143" s="50">
        <f t="shared" si="38"/>
        <v>720.90826688002608</v>
      </c>
      <c r="R143" s="50">
        <f t="shared" si="38"/>
        <v>2088.6671154312894</v>
      </c>
      <c r="S143" s="50">
        <f t="shared" si="38"/>
        <v>23218.13877641259</v>
      </c>
    </row>
    <row r="144" spans="1:19" ht="16.5" customHeight="1" x14ac:dyDescent="0.35">
      <c r="A144" s="52" t="str">
        <f t="shared" si="36"/>
        <v xml:space="preserve"> - herav generell lønns- og priskompensasjon</v>
      </c>
      <c r="B144" s="52"/>
      <c r="C144" s="52"/>
      <c r="D144" s="52">
        <f>$S144*'Tabell 3.1 DOK32025'!D$94/100</f>
        <v>3154.8983309334808</v>
      </c>
      <c r="E144" s="52">
        <f>$S144*'Tabell 3.1 DOK32025'!E$94/100</f>
        <v>2692.9745739852929</v>
      </c>
      <c r="F144" s="52">
        <f>$S144*'Tabell 3.1 DOK32025'!F$94/100</f>
        <v>1764.8985593833058</v>
      </c>
      <c r="G144" s="52">
        <f>$S144*'Tabell 3.1 DOK32025'!G$94/100</f>
        <v>1421.2281403812551</v>
      </c>
      <c r="H144" s="52">
        <f>$S144*'Tabell 3.1 DOK32025'!H$94/100</f>
        <v>1563.6680384286865</v>
      </c>
      <c r="I144" s="52">
        <f>$S144*'Tabell 3.1 DOK32025'!I$94/100</f>
        <v>452.98283270172692</v>
      </c>
      <c r="J144" s="52">
        <f>$S144*'Tabell 3.1 DOK32025'!J$94/100</f>
        <v>574.27105333572774</v>
      </c>
      <c r="K144" s="52">
        <f>$S144*'Tabell 3.1 DOK32025'!K$94/100</f>
        <v>792.33938946624505</v>
      </c>
      <c r="L144" s="52">
        <f>$S144*'Tabell 3.1 DOK32025'!L$94/100</f>
        <v>1535.6483362133129</v>
      </c>
      <c r="M144" s="52">
        <f>$S144*'Tabell 3.1 DOK32025'!M$94/100</f>
        <v>1237.465184162186</v>
      </c>
      <c r="N144" s="52">
        <f>$S144*'Tabell 3.1 DOK32025'!N$94/100</f>
        <v>1927.7858262088789</v>
      </c>
      <c r="O144" s="52">
        <f>$S144*'Tabell 3.1 DOK32025'!O$94/100</f>
        <v>2294.8213445159422</v>
      </c>
      <c r="P144" s="52">
        <f>$S144*'Tabell 3.1 DOK32025'!P$94/100</f>
        <v>995.58178438523328</v>
      </c>
      <c r="Q144" s="52">
        <f>$S144*'Tabell 3.1 DOK32025'!Q$94/100</f>
        <v>720.90826688002608</v>
      </c>
      <c r="R144" s="52">
        <f>$S144*'Tabell 3.1 DOK32025'!R$94/100</f>
        <v>2088.6671154312894</v>
      </c>
      <c r="S144" s="336">
        <v>23218.13877641259</v>
      </c>
    </row>
    <row r="145" spans="1:19" ht="16.5" customHeight="1" thickBot="1" x14ac:dyDescent="0.4">
      <c r="A145" s="180" t="str">
        <f t="shared" si="36"/>
        <v>Bydelsfordelt budsjett 2025</v>
      </c>
      <c r="B145" s="180"/>
      <c r="C145" s="180"/>
      <c r="D145" s="181">
        <f t="shared" ref="D145:S145" si="39">D134+D143+SUM(D130:D133)+D142</f>
        <v>71569.686815570269</v>
      </c>
      <c r="E145" s="181">
        <f t="shared" si="39"/>
        <v>61090.826595795254</v>
      </c>
      <c r="F145" s="181">
        <f t="shared" si="39"/>
        <v>40037.18152113651</v>
      </c>
      <c r="G145" s="181">
        <f t="shared" si="39"/>
        <v>32240.928940003414</v>
      </c>
      <c r="H145" s="181">
        <f t="shared" si="39"/>
        <v>35472.214966986146</v>
      </c>
      <c r="I145" s="181">
        <f t="shared" si="39"/>
        <v>10276.03303454155</v>
      </c>
      <c r="J145" s="181">
        <f t="shared" si="39"/>
        <v>13027.48777401165</v>
      </c>
      <c r="K145" s="181">
        <f t="shared" si="39"/>
        <v>17974.424532076937</v>
      </c>
      <c r="L145" s="181">
        <f t="shared" si="39"/>
        <v>34836.580755716175</v>
      </c>
      <c r="M145" s="181">
        <f t="shared" si="39"/>
        <v>28072.218621845339</v>
      </c>
      <c r="N145" s="181">
        <f t="shared" si="39"/>
        <v>43732.321411587785</v>
      </c>
      <c r="O145" s="181">
        <f t="shared" si="39"/>
        <v>52058.617329863744</v>
      </c>
      <c r="P145" s="181">
        <f t="shared" si="39"/>
        <v>22585.030968860112</v>
      </c>
      <c r="Q145" s="181">
        <f t="shared" si="39"/>
        <v>16353.990991555309</v>
      </c>
      <c r="R145" s="181">
        <f t="shared" si="39"/>
        <v>47381.955179889337</v>
      </c>
      <c r="S145" s="181">
        <f t="shared" si="39"/>
        <v>526709.49943943927</v>
      </c>
    </row>
    <row r="146" spans="1:19" ht="16.5" customHeight="1" thickBot="1" x14ac:dyDescent="0.4">
      <c r="A146" s="52"/>
      <c r="B146" s="52"/>
      <c r="C146" s="52"/>
      <c r="D146" s="53"/>
      <c r="E146" s="53"/>
      <c r="F146" s="53"/>
      <c r="G146" s="53"/>
      <c r="H146" s="53"/>
      <c r="I146" s="53"/>
      <c r="J146" s="53"/>
      <c r="K146" s="53"/>
      <c r="L146" s="53"/>
      <c r="M146" s="53"/>
      <c r="N146" s="53"/>
      <c r="O146" s="53"/>
      <c r="P146" s="53"/>
      <c r="Q146" s="53"/>
      <c r="R146" s="53"/>
      <c r="S146" s="53"/>
    </row>
    <row r="147" spans="1:19" ht="16.5" customHeight="1" x14ac:dyDescent="0.35">
      <c r="A147" s="177" t="str">
        <f>'Tabell 2.1 DOK32025'!A54</f>
        <v>FO4C Økonomisk sosialhjelp</v>
      </c>
      <c r="B147" s="177"/>
      <c r="C147" s="177"/>
      <c r="D147" s="178"/>
      <c r="E147" s="178"/>
      <c r="F147" s="178"/>
      <c r="G147" s="178"/>
      <c r="H147" s="178"/>
      <c r="I147" s="178"/>
      <c r="J147" s="178"/>
      <c r="K147" s="178"/>
      <c r="L147" s="178"/>
      <c r="M147" s="178"/>
      <c r="N147" s="178"/>
      <c r="O147" s="178"/>
      <c r="P147" s="178"/>
      <c r="Q147" s="178"/>
      <c r="R147" s="178"/>
      <c r="S147" s="178"/>
    </row>
    <row r="148" spans="1:19" ht="16.5" customHeight="1" x14ac:dyDescent="0.35">
      <c r="A148" s="58" t="str">
        <f t="shared" ref="A148:A163" si="40">A130</f>
        <v>Bydelsfordelt Dok3 2024</v>
      </c>
      <c r="B148" s="58"/>
      <c r="C148" s="58"/>
      <c r="D148" s="277">
        <v>225438.40359407879</v>
      </c>
      <c r="E148" s="277">
        <v>206002.98534559013</v>
      </c>
      <c r="F148" s="277">
        <v>129924.02823987789</v>
      </c>
      <c r="G148" s="277">
        <v>101314.26607286857</v>
      </c>
      <c r="H148" s="277">
        <v>103406.65104925407</v>
      </c>
      <c r="I148" s="277">
        <v>31208.01731789055</v>
      </c>
      <c r="J148" s="277">
        <v>40870.450568047752</v>
      </c>
      <c r="K148" s="277">
        <v>58639.396575234816</v>
      </c>
      <c r="L148" s="277">
        <v>106995.57562388838</v>
      </c>
      <c r="M148" s="277">
        <v>89076.521844576113</v>
      </c>
      <c r="N148" s="277">
        <v>139430.84148683303</v>
      </c>
      <c r="O148" s="277">
        <v>162238.57560859519</v>
      </c>
      <c r="P148" s="277">
        <v>77254.996133492255</v>
      </c>
      <c r="Q148" s="277">
        <v>50737.521908604154</v>
      </c>
      <c r="R148" s="277">
        <v>158973.76852149854</v>
      </c>
      <c r="S148" s="277">
        <v>1681511.99989033</v>
      </c>
    </row>
    <row r="149" spans="1:19" ht="16.5" customHeight="1" x14ac:dyDescent="0.35">
      <c r="A149" s="52" t="str">
        <f t="shared" si="40"/>
        <v>Effekt av oppdaterte kriterieandeler</v>
      </c>
      <c r="B149" s="52"/>
      <c r="C149" s="52"/>
      <c r="D149" s="278">
        <v>800.56843671514071</v>
      </c>
      <c r="E149" s="278">
        <v>-3139.8958717024811</v>
      </c>
      <c r="F149" s="278">
        <v>-1532.2181043767184</v>
      </c>
      <c r="G149" s="278">
        <v>812.08396035021224</v>
      </c>
      <c r="H149" s="278">
        <v>3753.6052833237882</v>
      </c>
      <c r="I149" s="278">
        <v>3088.6924748264846</v>
      </c>
      <c r="J149" s="278">
        <v>2365.5465810306587</v>
      </c>
      <c r="K149" s="278">
        <v>1195.6053708315403</v>
      </c>
      <c r="L149" s="278">
        <v>3342.9102467855228</v>
      </c>
      <c r="M149" s="278">
        <v>2008.5912160419277</v>
      </c>
      <c r="N149" s="278">
        <v>-6967.8561613596739</v>
      </c>
      <c r="O149" s="278">
        <v>1073.6122009710757</v>
      </c>
      <c r="P149" s="278">
        <v>-2268.3614028369866</v>
      </c>
      <c r="Q149" s="278">
        <v>1600.9718949835578</v>
      </c>
      <c r="R149" s="278">
        <v>-6133.8561255842642</v>
      </c>
      <c r="S149" s="278">
        <v>-7.6329888538126857E-10</v>
      </c>
    </row>
    <row r="150" spans="1:19" ht="16.5" customHeight="1" x14ac:dyDescent="0.35">
      <c r="A150" s="52" t="str">
        <f t="shared" si="40"/>
        <v>Effekt av oppdaterte regnskapsandeler</v>
      </c>
      <c r="B150" s="52"/>
      <c r="C150" s="52"/>
      <c r="D150" s="278">
        <v>-2664.5034028768719</v>
      </c>
      <c r="E150" s="278">
        <v>-3485.9524491144389</v>
      </c>
      <c r="F150" s="278">
        <v>-1873.4407724160012</v>
      </c>
      <c r="G150" s="278">
        <v>1909.1542983967779</v>
      </c>
      <c r="H150" s="278">
        <v>241.01381246265723</v>
      </c>
      <c r="I150" s="278">
        <v>598.56512800844484</v>
      </c>
      <c r="J150" s="278">
        <v>552.75631236051879</v>
      </c>
      <c r="K150" s="278">
        <v>836.63130456937881</v>
      </c>
      <c r="L150" s="278">
        <v>910.34874823610778</v>
      </c>
      <c r="M150" s="278">
        <v>-812.83340737906667</v>
      </c>
      <c r="N150" s="278">
        <v>1027.9882996696347</v>
      </c>
      <c r="O150" s="278">
        <v>-282.63783891450265</v>
      </c>
      <c r="P150" s="278">
        <v>887.56210682930396</v>
      </c>
      <c r="Q150" s="278">
        <v>206.5442098183313</v>
      </c>
      <c r="R150" s="278">
        <v>1948.8036503495823</v>
      </c>
      <c r="S150" s="278">
        <v>-1.4311854100898786E-10</v>
      </c>
    </row>
    <row r="151" spans="1:19" ht="16.5" customHeight="1" x14ac:dyDescent="0.35">
      <c r="A151" s="59" t="str">
        <f t="shared" si="40"/>
        <v>Effekt av endringer i fordelingssystemet</v>
      </c>
      <c r="B151" s="59"/>
      <c r="C151" s="59"/>
      <c r="D151" s="279">
        <v>0</v>
      </c>
      <c r="E151" s="279">
        <v>0</v>
      </c>
      <c r="F151" s="279">
        <v>0</v>
      </c>
      <c r="G151" s="279">
        <v>0</v>
      </c>
      <c r="H151" s="279">
        <v>0</v>
      </c>
      <c r="I151" s="279">
        <v>0</v>
      </c>
      <c r="J151" s="279">
        <v>0</v>
      </c>
      <c r="K151" s="279">
        <v>0</v>
      </c>
      <c r="L151" s="279">
        <v>0</v>
      </c>
      <c r="M151" s="279">
        <v>0</v>
      </c>
      <c r="N151" s="279">
        <v>0</v>
      </c>
      <c r="O151" s="279">
        <v>0</v>
      </c>
      <c r="P151" s="279">
        <v>0</v>
      </c>
      <c r="Q151" s="279">
        <v>0</v>
      </c>
      <c r="R151" s="279">
        <v>0</v>
      </c>
      <c r="S151" s="279">
        <v>0</v>
      </c>
    </row>
    <row r="152" spans="1:19" ht="16.5" customHeight="1" x14ac:dyDescent="0.35">
      <c r="A152" s="50" t="str">
        <f t="shared" si="40"/>
        <v>Reelle endringer</v>
      </c>
      <c r="B152" s="50"/>
      <c r="C152" s="50"/>
      <c r="D152" s="50">
        <f>SUM(D153:D159)</f>
        <v>27385.512139861443</v>
      </c>
      <c r="E152" s="50">
        <f t="shared" ref="E152:S152" si="41">SUM(E153:E159)</f>
        <v>24054.126139659056</v>
      </c>
      <c r="F152" s="50">
        <f t="shared" si="41"/>
        <v>15497.164597423125</v>
      </c>
      <c r="G152" s="50">
        <f t="shared" si="41"/>
        <v>12743.25098180872</v>
      </c>
      <c r="H152" s="50">
        <f t="shared" si="41"/>
        <v>13155.521761693151</v>
      </c>
      <c r="I152" s="50">
        <f t="shared" si="41"/>
        <v>4274.3027897148932</v>
      </c>
      <c r="J152" s="50">
        <f t="shared" si="41"/>
        <v>5363.6600228417055</v>
      </c>
      <c r="K152" s="50">
        <f t="shared" si="41"/>
        <v>7431.6345651063157</v>
      </c>
      <c r="L152" s="50">
        <f t="shared" si="41"/>
        <v>13626.807791152132</v>
      </c>
      <c r="M152" s="50">
        <f t="shared" si="41"/>
        <v>11057.401256540674</v>
      </c>
      <c r="N152" s="50">
        <f t="shared" si="41"/>
        <v>16351.235010010441</v>
      </c>
      <c r="O152" s="50">
        <f t="shared" si="41"/>
        <v>19969.398774721925</v>
      </c>
      <c r="P152" s="50">
        <f t="shared" si="41"/>
        <v>9293.7881116167628</v>
      </c>
      <c r="Q152" s="50">
        <f t="shared" si="41"/>
        <v>6436.2124406987487</v>
      </c>
      <c r="R152" s="50">
        <f t="shared" si="41"/>
        <v>18959.983617150909</v>
      </c>
      <c r="S152" s="50">
        <f t="shared" si="41"/>
        <v>205600</v>
      </c>
    </row>
    <row r="153" spans="1:19" ht="16.5" customHeight="1" x14ac:dyDescent="0.35">
      <c r="A153" s="52" t="str">
        <f t="shared" si="40"/>
        <v xml:space="preserve"> - herav justering for demografiske forhold</v>
      </c>
      <c r="B153" s="52"/>
      <c r="C153" s="52"/>
      <c r="D153" s="52">
        <f>$S153*'Tabell 3.1 DOK32025'!D$98/100</f>
        <v>0</v>
      </c>
      <c r="E153" s="52">
        <f>$S153*'Tabell 3.1 DOK32025'!E$98/100</f>
        <v>0</v>
      </c>
      <c r="F153" s="52">
        <f>$S153*'Tabell 3.1 DOK32025'!F$98/100</f>
        <v>0</v>
      </c>
      <c r="G153" s="52">
        <f>$S153*'Tabell 3.1 DOK32025'!G$98/100</f>
        <v>0</v>
      </c>
      <c r="H153" s="52">
        <f>$S153*'Tabell 3.1 DOK32025'!H$98/100</f>
        <v>0</v>
      </c>
      <c r="I153" s="52">
        <f>$S153*'Tabell 3.1 DOK32025'!I$98/100</f>
        <v>0</v>
      </c>
      <c r="J153" s="52">
        <f>$S153*'Tabell 3.1 DOK32025'!J$98/100</f>
        <v>0</v>
      </c>
      <c r="K153" s="52">
        <f>$S153*'Tabell 3.1 DOK32025'!K$98/100</f>
        <v>0</v>
      </c>
      <c r="L153" s="52">
        <f>$S153*'Tabell 3.1 DOK32025'!L$98/100</f>
        <v>0</v>
      </c>
      <c r="M153" s="52">
        <f>$S153*'Tabell 3.1 DOK32025'!M$98/100</f>
        <v>0</v>
      </c>
      <c r="N153" s="52">
        <f>$S153*'Tabell 3.1 DOK32025'!N$98/100</f>
        <v>0</v>
      </c>
      <c r="O153" s="52">
        <f>$S153*'Tabell 3.1 DOK32025'!O$98/100</f>
        <v>0</v>
      </c>
      <c r="P153" s="52">
        <f>$S153*'Tabell 3.1 DOK32025'!P$98/100</f>
        <v>0</v>
      </c>
      <c r="Q153" s="52">
        <f>$S153*'Tabell 3.1 DOK32025'!Q$98/100</f>
        <v>0</v>
      </c>
      <c r="R153" s="52">
        <f>$S153*'Tabell 3.1 DOK32025'!R$98/100</f>
        <v>0</v>
      </c>
      <c r="S153" s="336">
        <v>0</v>
      </c>
    </row>
    <row r="154" spans="1:19" ht="16.5" customHeight="1" x14ac:dyDescent="0.35">
      <c r="A154" s="52" t="str">
        <f t="shared" si="40"/>
        <v xml:space="preserve"> - herav justering for andre aktivitetsnøytrale forhold</v>
      </c>
      <c r="B154" s="52"/>
      <c r="C154" s="52"/>
      <c r="D154" s="52">
        <f>$S154*'Tabell 3.1 DOK32025'!D$98/100</f>
        <v>27385.512139861443</v>
      </c>
      <c r="E154" s="52">
        <f>$S154*'Tabell 3.1 DOK32025'!E$98/100</f>
        <v>24054.126139659056</v>
      </c>
      <c r="F154" s="52">
        <f>$S154*'Tabell 3.1 DOK32025'!F$98/100</f>
        <v>15497.164597423125</v>
      </c>
      <c r="G154" s="52">
        <f>$S154*'Tabell 3.1 DOK32025'!G$98/100</f>
        <v>12743.25098180872</v>
      </c>
      <c r="H154" s="52">
        <f>$S154*'Tabell 3.1 DOK32025'!H$98/100</f>
        <v>13155.521761693151</v>
      </c>
      <c r="I154" s="52">
        <f>$S154*'Tabell 3.1 DOK32025'!I$98/100</f>
        <v>4274.3027897148932</v>
      </c>
      <c r="J154" s="52">
        <f>$S154*'Tabell 3.1 DOK32025'!J$98/100</f>
        <v>5363.6600228417055</v>
      </c>
      <c r="K154" s="52">
        <f>$S154*'Tabell 3.1 DOK32025'!K$98/100</f>
        <v>7431.6345651063157</v>
      </c>
      <c r="L154" s="52">
        <f>$S154*'Tabell 3.1 DOK32025'!L$98/100</f>
        <v>13626.807791152132</v>
      </c>
      <c r="M154" s="52">
        <f>$S154*'Tabell 3.1 DOK32025'!M$98/100</f>
        <v>11057.401256540674</v>
      </c>
      <c r="N154" s="52">
        <f>$S154*'Tabell 3.1 DOK32025'!N$98/100</f>
        <v>16351.235010010441</v>
      </c>
      <c r="O154" s="52">
        <f>$S154*'Tabell 3.1 DOK32025'!O$98/100</f>
        <v>19969.398774721925</v>
      </c>
      <c r="P154" s="52">
        <f>$S154*'Tabell 3.1 DOK32025'!P$98/100</f>
        <v>9293.7881116167628</v>
      </c>
      <c r="Q154" s="52">
        <f>$S154*'Tabell 3.1 DOK32025'!Q$98/100</f>
        <v>6436.2124406987487</v>
      </c>
      <c r="R154" s="52">
        <f>$S154*'Tabell 3.1 DOK32025'!R$98/100</f>
        <v>18959.983617150909</v>
      </c>
      <c r="S154" s="336">
        <v>205600</v>
      </c>
    </row>
    <row r="155" spans="1:19" ht="16.5" customHeight="1" x14ac:dyDescent="0.35">
      <c r="A155" s="52" t="str">
        <f t="shared" si="40"/>
        <v xml:space="preserve"> - herav endring i løpende pensjonsutgifter</v>
      </c>
      <c r="B155" s="52"/>
      <c r="C155" s="52"/>
      <c r="D155" s="52">
        <f>$S155*'Tabell 3.1 DOK32025'!D$98/100</f>
        <v>0</v>
      </c>
      <c r="E155" s="52">
        <f>$S155*'Tabell 3.1 DOK32025'!E$98/100</f>
        <v>0</v>
      </c>
      <c r="F155" s="52">
        <f>$S155*'Tabell 3.1 DOK32025'!F$98/100</f>
        <v>0</v>
      </c>
      <c r="G155" s="52">
        <f>$S155*'Tabell 3.1 DOK32025'!G$98/100</f>
        <v>0</v>
      </c>
      <c r="H155" s="52">
        <f>$S155*'Tabell 3.1 DOK32025'!H$98/100</f>
        <v>0</v>
      </c>
      <c r="I155" s="52">
        <f>$S155*'Tabell 3.1 DOK32025'!I$98/100</f>
        <v>0</v>
      </c>
      <c r="J155" s="52">
        <f>$S155*'Tabell 3.1 DOK32025'!J$98/100</f>
        <v>0</v>
      </c>
      <c r="K155" s="52">
        <f>$S155*'Tabell 3.1 DOK32025'!K$98/100</f>
        <v>0</v>
      </c>
      <c r="L155" s="52">
        <f>$S155*'Tabell 3.1 DOK32025'!L$98/100</f>
        <v>0</v>
      </c>
      <c r="M155" s="52">
        <f>$S155*'Tabell 3.1 DOK32025'!M$98/100</f>
        <v>0</v>
      </c>
      <c r="N155" s="52">
        <f>$S155*'Tabell 3.1 DOK32025'!N$98/100</f>
        <v>0</v>
      </c>
      <c r="O155" s="52">
        <f>$S155*'Tabell 3.1 DOK32025'!O$98/100</f>
        <v>0</v>
      </c>
      <c r="P155" s="52">
        <f>$S155*'Tabell 3.1 DOK32025'!P$98/100</f>
        <v>0</v>
      </c>
      <c r="Q155" s="52">
        <f>$S155*'Tabell 3.1 DOK32025'!Q$98/100</f>
        <v>0</v>
      </c>
      <c r="R155" s="52">
        <f>$S155*'Tabell 3.1 DOK32025'!R$98/100</f>
        <v>0</v>
      </c>
      <c r="S155" s="336">
        <v>0</v>
      </c>
    </row>
    <row r="156" spans="1:19" ht="16.5" customHeight="1" x14ac:dyDescent="0.35">
      <c r="A156" s="52" t="str">
        <f t="shared" si="40"/>
        <v xml:space="preserve"> - herav justering for engangstiltak</v>
      </c>
      <c r="B156" s="52"/>
      <c r="C156" s="52"/>
      <c r="D156" s="52">
        <f>$S156*'Tabell 3.1 DOK32025'!D$98/100</f>
        <v>0</v>
      </c>
      <c r="E156" s="52">
        <f>$S156*'Tabell 3.1 DOK32025'!E$98/100</f>
        <v>0</v>
      </c>
      <c r="F156" s="52">
        <f>$S156*'Tabell 3.1 DOK32025'!F$98/100</f>
        <v>0</v>
      </c>
      <c r="G156" s="52">
        <f>$S156*'Tabell 3.1 DOK32025'!G$98/100</f>
        <v>0</v>
      </c>
      <c r="H156" s="52">
        <f>$S156*'Tabell 3.1 DOK32025'!H$98/100</f>
        <v>0</v>
      </c>
      <c r="I156" s="52">
        <f>$S156*'Tabell 3.1 DOK32025'!I$98/100</f>
        <v>0</v>
      </c>
      <c r="J156" s="52">
        <f>$S156*'Tabell 3.1 DOK32025'!J$98/100</f>
        <v>0</v>
      </c>
      <c r="K156" s="52">
        <f>$S156*'Tabell 3.1 DOK32025'!K$98/100</f>
        <v>0</v>
      </c>
      <c r="L156" s="52">
        <f>$S156*'Tabell 3.1 DOK32025'!L$98/100</f>
        <v>0</v>
      </c>
      <c r="M156" s="52">
        <f>$S156*'Tabell 3.1 DOK32025'!M$98/100</f>
        <v>0</v>
      </c>
      <c r="N156" s="52">
        <f>$S156*'Tabell 3.1 DOK32025'!N$98/100</f>
        <v>0</v>
      </c>
      <c r="O156" s="52">
        <f>$S156*'Tabell 3.1 DOK32025'!O$98/100</f>
        <v>0</v>
      </c>
      <c r="P156" s="52">
        <f>$S156*'Tabell 3.1 DOK32025'!P$98/100</f>
        <v>0</v>
      </c>
      <c r="Q156" s="52">
        <f>$S156*'Tabell 3.1 DOK32025'!Q$98/100</f>
        <v>0</v>
      </c>
      <c r="R156" s="52">
        <f>$S156*'Tabell 3.1 DOK32025'!R$98/100</f>
        <v>0</v>
      </c>
      <c r="S156" s="336">
        <v>0</v>
      </c>
    </row>
    <row r="157" spans="1:19" ht="16.5" customHeight="1" x14ac:dyDescent="0.35">
      <c r="A157" s="52" t="str">
        <f t="shared" si="40"/>
        <v xml:space="preserve"> - herav justering for oppgaveendringer mellom sektorer</v>
      </c>
      <c r="B157" s="52"/>
      <c r="C157" s="52"/>
      <c r="D157" s="52">
        <f>$S157*'Tabell 3.1 DOK32025'!D$98/100</f>
        <v>0</v>
      </c>
      <c r="E157" s="52">
        <f>$S157*'Tabell 3.1 DOK32025'!E$98/100</f>
        <v>0</v>
      </c>
      <c r="F157" s="52">
        <f>$S157*'Tabell 3.1 DOK32025'!F$98/100</f>
        <v>0</v>
      </c>
      <c r="G157" s="52">
        <f>$S157*'Tabell 3.1 DOK32025'!G$98/100</f>
        <v>0</v>
      </c>
      <c r="H157" s="52">
        <f>$S157*'Tabell 3.1 DOK32025'!H$98/100</f>
        <v>0</v>
      </c>
      <c r="I157" s="52">
        <f>$S157*'Tabell 3.1 DOK32025'!I$98/100</f>
        <v>0</v>
      </c>
      <c r="J157" s="52">
        <f>$S157*'Tabell 3.1 DOK32025'!J$98/100</f>
        <v>0</v>
      </c>
      <c r="K157" s="52">
        <f>$S157*'Tabell 3.1 DOK32025'!K$98/100</f>
        <v>0</v>
      </c>
      <c r="L157" s="52">
        <f>$S157*'Tabell 3.1 DOK32025'!L$98/100</f>
        <v>0</v>
      </c>
      <c r="M157" s="52">
        <f>$S157*'Tabell 3.1 DOK32025'!M$98/100</f>
        <v>0</v>
      </c>
      <c r="N157" s="52">
        <f>$S157*'Tabell 3.1 DOK32025'!N$98/100</f>
        <v>0</v>
      </c>
      <c r="O157" s="52">
        <f>$S157*'Tabell 3.1 DOK32025'!O$98/100</f>
        <v>0</v>
      </c>
      <c r="P157" s="52">
        <f>$S157*'Tabell 3.1 DOK32025'!P$98/100</f>
        <v>0</v>
      </c>
      <c r="Q157" s="52">
        <f>$S157*'Tabell 3.1 DOK32025'!Q$98/100</f>
        <v>0</v>
      </c>
      <c r="R157" s="52">
        <f>$S157*'Tabell 3.1 DOK32025'!R$98/100</f>
        <v>0</v>
      </c>
      <c r="S157" s="336">
        <v>0</v>
      </c>
    </row>
    <row r="158" spans="1:19" ht="16.5" customHeight="1" x14ac:dyDescent="0.35">
      <c r="A158" s="52" t="str">
        <f t="shared" si="40"/>
        <v xml:space="preserve"> - herav uspesifiserte rammeendringer</v>
      </c>
      <c r="B158" s="52"/>
      <c r="C158" s="52"/>
      <c r="D158" s="52">
        <f>$S158*'Tabell 3.1 DOK32025'!D$98/100</f>
        <v>0</v>
      </c>
      <c r="E158" s="52">
        <f>$S158*'Tabell 3.1 DOK32025'!E$98/100</f>
        <v>0</v>
      </c>
      <c r="F158" s="52">
        <f>$S158*'Tabell 3.1 DOK32025'!F$98/100</f>
        <v>0</v>
      </c>
      <c r="G158" s="52">
        <f>$S158*'Tabell 3.1 DOK32025'!G$98/100</f>
        <v>0</v>
      </c>
      <c r="H158" s="52">
        <f>$S158*'Tabell 3.1 DOK32025'!H$98/100</f>
        <v>0</v>
      </c>
      <c r="I158" s="52">
        <f>$S158*'Tabell 3.1 DOK32025'!I$98/100</f>
        <v>0</v>
      </c>
      <c r="J158" s="52">
        <f>$S158*'Tabell 3.1 DOK32025'!J$98/100</f>
        <v>0</v>
      </c>
      <c r="K158" s="52">
        <f>$S158*'Tabell 3.1 DOK32025'!K$98/100</f>
        <v>0</v>
      </c>
      <c r="L158" s="52">
        <f>$S158*'Tabell 3.1 DOK32025'!L$98/100</f>
        <v>0</v>
      </c>
      <c r="M158" s="52">
        <f>$S158*'Tabell 3.1 DOK32025'!M$98/100</f>
        <v>0</v>
      </c>
      <c r="N158" s="52">
        <f>$S158*'Tabell 3.1 DOK32025'!N$98/100</f>
        <v>0</v>
      </c>
      <c r="O158" s="52">
        <f>$S158*'Tabell 3.1 DOK32025'!O$98/100</f>
        <v>0</v>
      </c>
      <c r="P158" s="52">
        <f>$S158*'Tabell 3.1 DOK32025'!P$98/100</f>
        <v>0</v>
      </c>
      <c r="Q158" s="52">
        <f>$S158*'Tabell 3.1 DOK32025'!Q$98/100</f>
        <v>0</v>
      </c>
      <c r="R158" s="52">
        <f>$S158*'Tabell 3.1 DOK32025'!R$98/100</f>
        <v>0</v>
      </c>
      <c r="S158" s="336">
        <v>0</v>
      </c>
    </row>
    <row r="159" spans="1:19" ht="16.5" customHeight="1" x14ac:dyDescent="0.35">
      <c r="A159" s="59" t="str">
        <f t="shared" si="40"/>
        <v xml:space="preserve"> - herav spesifiserte rammeendringer</v>
      </c>
      <c r="B159" s="59"/>
      <c r="C159" s="59"/>
      <c r="D159" s="59">
        <f>$S159*'Tabell 3.1 DOK32025'!D$98/100</f>
        <v>0</v>
      </c>
      <c r="E159" s="59">
        <f>$S159*'Tabell 3.1 DOK32025'!E$98/100</f>
        <v>0</v>
      </c>
      <c r="F159" s="59">
        <f>$S159*'Tabell 3.1 DOK32025'!F$98/100</f>
        <v>0</v>
      </c>
      <c r="G159" s="59">
        <f>$S159*'Tabell 3.1 DOK32025'!G$98/100</f>
        <v>0</v>
      </c>
      <c r="H159" s="59">
        <f>$S159*'Tabell 3.1 DOK32025'!H$98/100</f>
        <v>0</v>
      </c>
      <c r="I159" s="59">
        <f>$S159*'Tabell 3.1 DOK32025'!I$98/100</f>
        <v>0</v>
      </c>
      <c r="J159" s="59">
        <f>$S159*'Tabell 3.1 DOK32025'!J$98/100</f>
        <v>0</v>
      </c>
      <c r="K159" s="59">
        <f>$S159*'Tabell 3.1 DOK32025'!K$98/100</f>
        <v>0</v>
      </c>
      <c r="L159" s="59">
        <f>$S159*'Tabell 3.1 DOK32025'!L$98/100</f>
        <v>0</v>
      </c>
      <c r="M159" s="59">
        <f>$S159*'Tabell 3.1 DOK32025'!M$98/100</f>
        <v>0</v>
      </c>
      <c r="N159" s="59">
        <f>$S159*'Tabell 3.1 DOK32025'!N$98/100</f>
        <v>0</v>
      </c>
      <c r="O159" s="59">
        <f>$S159*'Tabell 3.1 DOK32025'!O$98/100</f>
        <v>0</v>
      </c>
      <c r="P159" s="59">
        <f>$S159*'Tabell 3.1 DOK32025'!P$98/100</f>
        <v>0</v>
      </c>
      <c r="Q159" s="59">
        <f>$S159*'Tabell 3.1 DOK32025'!Q$98/100</f>
        <v>0</v>
      </c>
      <c r="R159" s="59">
        <f>$S159*'Tabell 3.1 DOK32025'!R$98/100</f>
        <v>0</v>
      </c>
      <c r="S159" s="336">
        <v>0</v>
      </c>
    </row>
    <row r="160" spans="1:19" ht="16.5" customHeight="1" x14ac:dyDescent="0.35">
      <c r="A160" s="59" t="str">
        <f t="shared" si="40"/>
        <v>Vridningseffekter knyttet til endringer i særskilte tildelinger</v>
      </c>
      <c r="B160" s="59"/>
      <c r="C160" s="59"/>
      <c r="D160" s="59">
        <f>'Tabell 2.1 DOK32025'!D55+'Tabell 2.1 DOK32025'!D56-SUM(D148:D152)</f>
        <v>0</v>
      </c>
      <c r="E160" s="59">
        <f>'Tabell 2.1 DOK32025'!E55+'Tabell 2.1 DOK32025'!E56-SUM(E148:E152)</f>
        <v>0</v>
      </c>
      <c r="F160" s="59">
        <f>'Tabell 2.1 DOK32025'!F55+'Tabell 2.1 DOK32025'!F56-SUM(F148:F152)</f>
        <v>0</v>
      </c>
      <c r="G160" s="59">
        <f>'Tabell 2.1 DOK32025'!G55+'Tabell 2.1 DOK32025'!G56-SUM(G148:G152)</f>
        <v>0</v>
      </c>
      <c r="H160" s="59">
        <f>'Tabell 2.1 DOK32025'!H55+'Tabell 2.1 DOK32025'!H56-SUM(H148:H152)</f>
        <v>0</v>
      </c>
      <c r="I160" s="59">
        <f>'Tabell 2.1 DOK32025'!I55+'Tabell 2.1 DOK32025'!I56-SUM(I148:I152)</f>
        <v>0</v>
      </c>
      <c r="J160" s="59">
        <f>'Tabell 2.1 DOK32025'!J55+'Tabell 2.1 DOK32025'!J56-SUM(J148:J152)</f>
        <v>0</v>
      </c>
      <c r="K160" s="59">
        <f>'Tabell 2.1 DOK32025'!K55+'Tabell 2.1 DOK32025'!K56-SUM(K148:K152)</f>
        <v>0</v>
      </c>
      <c r="L160" s="59">
        <f>'Tabell 2.1 DOK32025'!L55+'Tabell 2.1 DOK32025'!L56-SUM(L148:L152)</f>
        <v>0</v>
      </c>
      <c r="M160" s="59">
        <f>'Tabell 2.1 DOK32025'!M55+'Tabell 2.1 DOK32025'!M56-SUM(M148:M152)</f>
        <v>0</v>
      </c>
      <c r="N160" s="59">
        <f>'Tabell 2.1 DOK32025'!N55+'Tabell 2.1 DOK32025'!N56-SUM(N148:N152)</f>
        <v>0</v>
      </c>
      <c r="O160" s="59">
        <f>'Tabell 2.1 DOK32025'!O55+'Tabell 2.1 DOK32025'!O56-SUM(O148:O152)</f>
        <v>0</v>
      </c>
      <c r="P160" s="59">
        <f>'Tabell 2.1 DOK32025'!P55+'Tabell 2.1 DOK32025'!P56-SUM(P148:P152)</f>
        <v>0</v>
      </c>
      <c r="Q160" s="59">
        <f>'Tabell 2.1 DOK32025'!Q55+'Tabell 2.1 DOK32025'!Q56-SUM(Q148:Q152)</f>
        <v>0</v>
      </c>
      <c r="R160" s="59">
        <f>'Tabell 2.1 DOK32025'!R55+'Tabell 2.1 DOK32025'!R56-SUM(R148:R152)</f>
        <v>0</v>
      </c>
      <c r="S160" s="59">
        <f>SUM(D160:R160)</f>
        <v>0</v>
      </c>
    </row>
    <row r="161" spans="1:19" ht="16.5" customHeight="1" x14ac:dyDescent="0.35">
      <c r="A161" s="50" t="str">
        <f t="shared" si="40"/>
        <v>Kompensasjon for forventet lønns- og prisutvikling</v>
      </c>
      <c r="B161" s="50"/>
      <c r="C161" s="50"/>
      <c r="D161" s="50">
        <f t="shared" ref="D161:S161" si="42">SUM(D162:D162)</f>
        <v>9182.9376359257185</v>
      </c>
      <c r="E161" s="50">
        <f t="shared" si="42"/>
        <v>8065.8539120640789</v>
      </c>
      <c r="F161" s="50">
        <f t="shared" si="42"/>
        <v>5196.5249108732742</v>
      </c>
      <c r="G161" s="50">
        <f t="shared" si="42"/>
        <v>4273.079811224985</v>
      </c>
      <c r="H161" s="50">
        <f t="shared" si="42"/>
        <v>4411.3228662191104</v>
      </c>
      <c r="I161" s="50">
        <f t="shared" si="42"/>
        <v>1433.263535644573</v>
      </c>
      <c r="J161" s="50">
        <f t="shared" si="42"/>
        <v>1798.5479051301209</v>
      </c>
      <c r="K161" s="50">
        <f t="shared" si="42"/>
        <v>2491.9832207566128</v>
      </c>
      <c r="L161" s="50">
        <f t="shared" si="42"/>
        <v>4569.3549744047195</v>
      </c>
      <c r="M161" s="50">
        <f t="shared" si="42"/>
        <v>3707.778975819198</v>
      </c>
      <c r="N161" s="50">
        <f t="shared" si="42"/>
        <v>5482.9126656621593</v>
      </c>
      <c r="O161" s="50">
        <f t="shared" si="42"/>
        <v>6696.1589996443527</v>
      </c>
      <c r="P161" s="50">
        <f t="shared" si="42"/>
        <v>3116.4024318632437</v>
      </c>
      <c r="Q161" s="50">
        <f t="shared" si="42"/>
        <v>2158.1972669584297</v>
      </c>
      <c r="R161" s="50">
        <f t="shared" si="42"/>
        <v>6357.6808878094253</v>
      </c>
      <c r="S161" s="50">
        <f t="shared" si="42"/>
        <v>68942</v>
      </c>
    </row>
    <row r="162" spans="1:19" ht="16.5" customHeight="1" x14ac:dyDescent="0.35">
      <c r="A162" s="52" t="str">
        <f t="shared" si="40"/>
        <v xml:space="preserve"> - herav generell lønns- og priskompensasjon</v>
      </c>
      <c r="B162" s="52"/>
      <c r="C162" s="52"/>
      <c r="D162" s="52">
        <f>$S162*'Tabell 3.1 DOK32025'!D$98/100</f>
        <v>9182.9376359257185</v>
      </c>
      <c r="E162" s="52">
        <f>$S162*'Tabell 3.1 DOK32025'!E$98/100</f>
        <v>8065.8539120640789</v>
      </c>
      <c r="F162" s="52">
        <f>$S162*'Tabell 3.1 DOK32025'!F$98/100</f>
        <v>5196.5249108732742</v>
      </c>
      <c r="G162" s="52">
        <f>$S162*'Tabell 3.1 DOK32025'!G$98/100</f>
        <v>4273.079811224985</v>
      </c>
      <c r="H162" s="52">
        <f>$S162*'Tabell 3.1 DOK32025'!H$98/100</f>
        <v>4411.3228662191104</v>
      </c>
      <c r="I162" s="52">
        <f>$S162*'Tabell 3.1 DOK32025'!I$98/100</f>
        <v>1433.263535644573</v>
      </c>
      <c r="J162" s="52">
        <f>$S162*'Tabell 3.1 DOK32025'!J$98/100</f>
        <v>1798.5479051301209</v>
      </c>
      <c r="K162" s="52">
        <f>$S162*'Tabell 3.1 DOK32025'!K$98/100</f>
        <v>2491.9832207566128</v>
      </c>
      <c r="L162" s="52">
        <f>$S162*'Tabell 3.1 DOK32025'!L$98/100</f>
        <v>4569.3549744047195</v>
      </c>
      <c r="M162" s="52">
        <f>$S162*'Tabell 3.1 DOK32025'!M$98/100</f>
        <v>3707.778975819198</v>
      </c>
      <c r="N162" s="52">
        <f>$S162*'Tabell 3.1 DOK32025'!N$98/100</f>
        <v>5482.9126656621593</v>
      </c>
      <c r="O162" s="52">
        <f>$S162*'Tabell 3.1 DOK32025'!O$98/100</f>
        <v>6696.1589996443527</v>
      </c>
      <c r="P162" s="52">
        <f>$S162*'Tabell 3.1 DOK32025'!P$98/100</f>
        <v>3116.4024318632437</v>
      </c>
      <c r="Q162" s="52">
        <f>$S162*'Tabell 3.1 DOK32025'!Q$98/100</f>
        <v>2158.1972669584297</v>
      </c>
      <c r="R162" s="52">
        <f>$S162*'Tabell 3.1 DOK32025'!R$98/100</f>
        <v>6357.6808878094253</v>
      </c>
      <c r="S162" s="336">
        <v>68942</v>
      </c>
    </row>
    <row r="163" spans="1:19" ht="16.5" customHeight="1" thickBot="1" x14ac:dyDescent="0.4">
      <c r="A163" s="180" t="str">
        <f t="shared" si="40"/>
        <v>Bydelsfordelt budsjett 2025</v>
      </c>
      <c r="B163" s="180"/>
      <c r="C163" s="180"/>
      <c r="D163" s="181">
        <f>D152+D161+SUM(D148:D151)+D160</f>
        <v>260142.91840370421</v>
      </c>
      <c r="E163" s="181">
        <f t="shared" ref="E163:Q163" si="43">E152+E161+SUM(E148:E151)+E160</f>
        <v>231497.11707649633</v>
      </c>
      <c r="F163" s="181">
        <f t="shared" si="43"/>
        <v>147212.05887138157</v>
      </c>
      <c r="G163" s="181">
        <f t="shared" si="43"/>
        <v>121051.83512464927</v>
      </c>
      <c r="H163" s="181">
        <f t="shared" si="43"/>
        <v>124968.11477295277</v>
      </c>
      <c r="I163" s="181">
        <f t="shared" si="43"/>
        <v>40602.841246084943</v>
      </c>
      <c r="J163" s="181">
        <f t="shared" si="43"/>
        <v>50950.961389410753</v>
      </c>
      <c r="K163" s="181">
        <f t="shared" si="43"/>
        <v>70595.251036498667</v>
      </c>
      <c r="L163" s="181">
        <f t="shared" si="43"/>
        <v>129444.99738446687</v>
      </c>
      <c r="M163" s="181">
        <f t="shared" si="43"/>
        <v>105037.45988559884</v>
      </c>
      <c r="N163" s="181">
        <f t="shared" si="43"/>
        <v>155325.1213008156</v>
      </c>
      <c r="O163" s="181">
        <f t="shared" si="43"/>
        <v>189695.10774501806</v>
      </c>
      <c r="P163" s="181">
        <f>P152+P161+SUM(P148:P151)+P160</f>
        <v>88284.387380964588</v>
      </c>
      <c r="Q163" s="181">
        <f t="shared" si="43"/>
        <v>61139.447721063225</v>
      </c>
      <c r="R163" s="181">
        <f>R152+R161+SUM(R148:R151)+R160</f>
        <v>180106.3805512242</v>
      </c>
      <c r="S163" s="181">
        <f>S152+S161+SUM(S148:S151)+S160</f>
        <v>1956053.9998903291</v>
      </c>
    </row>
    <row r="164" spans="1:19" ht="16.5" customHeight="1" x14ac:dyDescent="0.35">
      <c r="A164" s="37"/>
      <c r="B164" s="37"/>
      <c r="C164" s="37"/>
      <c r="D164" s="57"/>
      <c r="E164" s="57"/>
      <c r="F164" s="57"/>
      <c r="G164" s="57"/>
      <c r="H164" s="57"/>
      <c r="I164" s="57"/>
      <c r="J164" s="57"/>
      <c r="K164" s="57"/>
      <c r="L164" s="57"/>
      <c r="M164" s="57"/>
      <c r="N164" s="57"/>
      <c r="O164" s="57"/>
      <c r="P164" s="57"/>
      <c r="Q164" s="57"/>
      <c r="R164" s="57"/>
      <c r="S164" s="57"/>
    </row>
    <row r="165" spans="1:19" ht="16.5" customHeight="1" thickBot="1" x14ac:dyDescent="0.4">
      <c r="A165" s="243" t="str">
        <f>'Tabell 2.1 DOK32025'!A60</f>
        <v>Avrundet til hele tusen (innmeldt budsjett ) FO4C</v>
      </c>
      <c r="B165" s="180"/>
      <c r="C165" s="180"/>
      <c r="D165" s="181">
        <f>'Tabell 2.1 DOK32025'!D60</f>
        <v>260143</v>
      </c>
      <c r="E165" s="181">
        <f>'Tabell 2.1 DOK32025'!E60</f>
        <v>231497</v>
      </c>
      <c r="F165" s="181">
        <f>'Tabell 2.1 DOK32025'!F60</f>
        <v>147212</v>
      </c>
      <c r="G165" s="181">
        <f>'Tabell 2.1 DOK32025'!G60</f>
        <v>121052</v>
      </c>
      <c r="H165" s="181">
        <f>'Tabell 2.1 DOK32025'!H60</f>
        <v>124968</v>
      </c>
      <c r="I165" s="181">
        <f>'Tabell 2.1 DOK32025'!I60</f>
        <v>40603</v>
      </c>
      <c r="J165" s="181">
        <f>'Tabell 2.1 DOK32025'!J60</f>
        <v>50951</v>
      </c>
      <c r="K165" s="181">
        <f>'Tabell 2.1 DOK32025'!K60</f>
        <v>70595</v>
      </c>
      <c r="L165" s="181">
        <f>'Tabell 2.1 DOK32025'!L60</f>
        <v>129445</v>
      </c>
      <c r="M165" s="181">
        <f>'Tabell 2.1 DOK32025'!M60</f>
        <v>105037</v>
      </c>
      <c r="N165" s="181">
        <f>'Tabell 2.1 DOK32025'!N60</f>
        <v>155326</v>
      </c>
      <c r="O165" s="181">
        <f>'Tabell 2.1 DOK32025'!O60</f>
        <v>189695</v>
      </c>
      <c r="P165" s="181">
        <f>'Tabell 2.1 DOK32025'!P60</f>
        <v>88284</v>
      </c>
      <c r="Q165" s="181">
        <f>'Tabell 2.1 DOK32025'!Q60</f>
        <v>61139</v>
      </c>
      <c r="R165" s="181">
        <f>'Tabell 2.1 DOK32025'!R60</f>
        <v>180107</v>
      </c>
      <c r="S165" s="181">
        <f>'Tabell 2.1 DOK32025'!S60</f>
        <v>1956054</v>
      </c>
    </row>
    <row r="166" spans="1:19" ht="16.5" customHeight="1" thickBot="1" x14ac:dyDescent="0.4">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35">
      <c r="A167" s="183" t="str">
        <f>'Tabell 2.1 DOK32025'!A62</f>
        <v>Inndekking av merforbruk</v>
      </c>
      <c r="B167" s="183"/>
      <c r="C167" s="183"/>
      <c r="D167" s="184"/>
      <c r="E167" s="184"/>
      <c r="F167" s="184"/>
      <c r="G167" s="184"/>
      <c r="H167" s="184"/>
      <c r="I167" s="184"/>
      <c r="J167" s="184"/>
      <c r="K167" s="184"/>
      <c r="L167" s="184"/>
      <c r="M167" s="184"/>
      <c r="N167" s="184"/>
      <c r="O167" s="184"/>
      <c r="P167" s="184"/>
      <c r="Q167" s="184"/>
      <c r="R167" s="184"/>
      <c r="S167" s="184"/>
    </row>
    <row r="168" spans="1:19" ht="16.5" customHeight="1" x14ac:dyDescent="0.35">
      <c r="A168" s="61" t="str">
        <f>A148</f>
        <v>Bydelsfordelt Dok3 2024</v>
      </c>
      <c r="B168" s="62"/>
      <c r="C168" s="62"/>
      <c r="D168" s="306">
        <v>0</v>
      </c>
      <c r="E168" s="306">
        <v>0</v>
      </c>
      <c r="F168" s="306">
        <v>0</v>
      </c>
      <c r="G168" s="306">
        <v>0</v>
      </c>
      <c r="H168" s="306">
        <v>0</v>
      </c>
      <c r="I168" s="306">
        <v>0</v>
      </c>
      <c r="J168" s="306">
        <v>-26300</v>
      </c>
      <c r="K168" s="306">
        <v>0</v>
      </c>
      <c r="L168" s="306">
        <v>0</v>
      </c>
      <c r="M168" s="306">
        <v>0</v>
      </c>
      <c r="N168" s="306">
        <v>0</v>
      </c>
      <c r="O168" s="306">
        <v>0</v>
      </c>
      <c r="P168" s="306">
        <v>0</v>
      </c>
      <c r="Q168" s="306">
        <v>0</v>
      </c>
      <c r="R168" s="306">
        <v>0</v>
      </c>
      <c r="S168" s="306">
        <v>-26300</v>
      </c>
    </row>
    <row r="169" spans="1:19" ht="16.5" customHeight="1" x14ac:dyDescent="0.35">
      <c r="A169" s="46" t="s">
        <v>135</v>
      </c>
      <c r="B169" s="47"/>
      <c r="C169" s="47"/>
      <c r="D169" s="307">
        <v>0</v>
      </c>
      <c r="E169" s="307">
        <v>0</v>
      </c>
      <c r="F169" s="307">
        <v>0</v>
      </c>
      <c r="G169" s="307">
        <v>-17684</v>
      </c>
      <c r="H169" s="307">
        <v>0</v>
      </c>
      <c r="I169" s="307">
        <v>0</v>
      </c>
      <c r="J169" s="307">
        <v>7217</v>
      </c>
      <c r="K169" s="307">
        <v>0</v>
      </c>
      <c r="L169" s="307">
        <v>0</v>
      </c>
      <c r="M169" s="307">
        <v>0</v>
      </c>
      <c r="N169" s="307">
        <v>0</v>
      </c>
      <c r="O169" s="307">
        <v>0</v>
      </c>
      <c r="P169" s="307">
        <v>-15291</v>
      </c>
      <c r="Q169" s="307">
        <v>0</v>
      </c>
      <c r="R169" s="307">
        <v>-27036</v>
      </c>
      <c r="S169" s="307">
        <v>-52794</v>
      </c>
    </row>
    <row r="170" spans="1:19" ht="16.5" customHeight="1" thickBot="1" x14ac:dyDescent="0.4">
      <c r="A170" s="185" t="str">
        <f>A163</f>
        <v>Bydelsfordelt budsjett 2025</v>
      </c>
      <c r="B170" s="185"/>
      <c r="C170" s="185"/>
      <c r="D170" s="186">
        <f t="shared" ref="D170:S170" si="44">D169+D168</f>
        <v>0</v>
      </c>
      <c r="E170" s="186">
        <f t="shared" si="44"/>
        <v>0</v>
      </c>
      <c r="F170" s="186">
        <f t="shared" si="44"/>
        <v>0</v>
      </c>
      <c r="G170" s="186">
        <f t="shared" si="44"/>
        <v>-17684</v>
      </c>
      <c r="H170" s="186">
        <f t="shared" si="44"/>
        <v>0</v>
      </c>
      <c r="I170" s="186">
        <f t="shared" si="44"/>
        <v>0</v>
      </c>
      <c r="J170" s="186">
        <f t="shared" si="44"/>
        <v>-19083</v>
      </c>
      <c r="K170" s="186">
        <f t="shared" si="44"/>
        <v>0</v>
      </c>
      <c r="L170" s="186">
        <f t="shared" si="44"/>
        <v>0</v>
      </c>
      <c r="M170" s="186">
        <f t="shared" si="44"/>
        <v>0</v>
      </c>
      <c r="N170" s="186">
        <f t="shared" si="44"/>
        <v>0</v>
      </c>
      <c r="O170" s="186">
        <f t="shared" si="44"/>
        <v>0</v>
      </c>
      <c r="P170" s="186">
        <f t="shared" si="44"/>
        <v>-15291</v>
      </c>
      <c r="Q170" s="186">
        <f t="shared" si="44"/>
        <v>0</v>
      </c>
      <c r="R170" s="186">
        <f t="shared" si="44"/>
        <v>-27036</v>
      </c>
      <c r="S170" s="186">
        <f t="shared" si="44"/>
        <v>-79094</v>
      </c>
    </row>
    <row r="171" spans="1:19" ht="15" customHeight="1" x14ac:dyDescent="0.35">
      <c r="D171" s="29"/>
      <c r="E171" s="29"/>
      <c r="F171" s="29"/>
      <c r="G171" s="29"/>
      <c r="H171" s="29"/>
      <c r="I171" s="29"/>
      <c r="J171" s="29"/>
      <c r="K171" s="29"/>
      <c r="L171" s="29"/>
      <c r="M171" s="29"/>
      <c r="N171" s="29"/>
      <c r="O171" s="29"/>
      <c r="P171" s="29"/>
      <c r="Q171" s="29"/>
      <c r="R171" s="29"/>
      <c r="S171" s="29"/>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29"/>
      <c r="E176" s="29"/>
      <c r="F176" s="29"/>
      <c r="G176" s="29"/>
      <c r="H176" s="29"/>
      <c r="I176" s="29"/>
      <c r="J176" s="29"/>
      <c r="K176" s="29"/>
      <c r="L176" s="29"/>
      <c r="M176" s="29"/>
      <c r="N176" s="29"/>
      <c r="O176" s="29"/>
      <c r="P176" s="29"/>
      <c r="Q176" s="29"/>
      <c r="R176" s="29"/>
      <c r="S176" s="29"/>
    </row>
    <row r="177" spans="1:19" ht="15" customHeight="1" x14ac:dyDescent="0.35"/>
    <row r="178" spans="1:19" ht="15" customHeight="1" x14ac:dyDescent="0.35">
      <c r="D178" s="29"/>
      <c r="E178" s="29"/>
      <c r="F178" s="29"/>
      <c r="G178" s="29"/>
      <c r="H178" s="29"/>
      <c r="I178" s="29"/>
      <c r="J178" s="29"/>
      <c r="K178" s="29"/>
      <c r="L178" s="29"/>
      <c r="M178" s="29"/>
      <c r="N178" s="29"/>
      <c r="O178" s="29"/>
      <c r="P178" s="29"/>
      <c r="Q178" s="29"/>
      <c r="R178" s="29"/>
      <c r="S178" s="29"/>
    </row>
    <row r="179" spans="1:19" ht="15" customHeight="1" x14ac:dyDescent="0.35">
      <c r="D179" s="30"/>
      <c r="E179" s="30"/>
      <c r="F179" s="30"/>
      <c r="G179" s="30"/>
      <c r="H179" s="30"/>
      <c r="I179" s="30"/>
      <c r="J179" s="30"/>
      <c r="K179" s="30"/>
      <c r="L179" s="30"/>
      <c r="M179" s="30"/>
      <c r="N179" s="30"/>
      <c r="O179" s="30"/>
      <c r="P179" s="30"/>
      <c r="Q179" s="30"/>
      <c r="R179" s="30"/>
      <c r="S179" s="30"/>
    </row>
    <row r="180" spans="1:19" x14ac:dyDescent="0.35">
      <c r="A180" s="23"/>
      <c r="B180" s="23"/>
      <c r="C180" s="23"/>
      <c r="D180" s="29"/>
      <c r="E180" s="29"/>
      <c r="F180" s="29"/>
      <c r="G180" s="29"/>
      <c r="H180" s="29"/>
      <c r="I180" s="29"/>
      <c r="J180" s="29"/>
      <c r="K180" s="29"/>
      <c r="L180" s="29"/>
      <c r="M180" s="29"/>
      <c r="N180" s="29"/>
      <c r="O180" s="29"/>
      <c r="P180" s="29"/>
      <c r="Q180" s="29"/>
      <c r="R180" s="29"/>
      <c r="S180" s="64"/>
    </row>
    <row r="181" spans="1:19" x14ac:dyDescent="0.35">
      <c r="A181" s="23"/>
      <c r="B181" s="23"/>
      <c r="C181" s="23"/>
      <c r="D181" s="29"/>
      <c r="E181" s="29"/>
      <c r="F181" s="29"/>
      <c r="G181" s="29"/>
      <c r="H181" s="29"/>
      <c r="I181" s="29"/>
      <c r="J181" s="29"/>
      <c r="K181" s="29"/>
      <c r="L181" s="29"/>
      <c r="M181" s="29"/>
      <c r="N181" s="29"/>
      <c r="O181" s="29"/>
      <c r="P181" s="29"/>
      <c r="Q181" s="29"/>
      <c r="R181" s="29"/>
      <c r="S181" s="64"/>
    </row>
    <row r="182" spans="1:19" x14ac:dyDescent="0.35">
      <c r="A182" s="23"/>
      <c r="B182" s="23"/>
      <c r="C182" s="23"/>
      <c r="D182" s="64"/>
      <c r="E182" s="64"/>
      <c r="F182" s="64"/>
      <c r="G182" s="64"/>
      <c r="H182" s="64"/>
      <c r="I182" s="64"/>
      <c r="J182" s="64"/>
      <c r="K182" s="64"/>
      <c r="L182" s="64"/>
      <c r="M182" s="64"/>
      <c r="N182" s="64"/>
      <c r="O182" s="64"/>
      <c r="P182" s="64"/>
      <c r="Q182" s="64"/>
      <c r="R182" s="64"/>
      <c r="S182" s="64"/>
    </row>
    <row r="183" spans="1:19" x14ac:dyDescent="0.35">
      <c r="A183" s="23"/>
      <c r="B183" s="23"/>
      <c r="C183" s="23"/>
      <c r="D183" s="29"/>
      <c r="E183" s="29"/>
      <c r="F183" s="29"/>
      <c r="G183" s="29"/>
      <c r="H183" s="29"/>
      <c r="I183" s="29"/>
      <c r="J183" s="29"/>
      <c r="K183" s="29"/>
      <c r="L183" s="29"/>
      <c r="M183" s="29"/>
      <c r="N183" s="29"/>
      <c r="O183" s="29"/>
      <c r="P183" s="29"/>
      <c r="Q183" s="29"/>
      <c r="R183" s="29"/>
      <c r="S183" s="29"/>
    </row>
    <row r="184" spans="1:19" x14ac:dyDescent="0.35">
      <c r="A184" s="23"/>
      <c r="B184" s="23"/>
      <c r="C184" s="23"/>
      <c r="D184" s="64"/>
      <c r="E184" s="64"/>
      <c r="F184" s="64"/>
      <c r="G184" s="64"/>
      <c r="H184" s="64"/>
      <c r="I184" s="64"/>
      <c r="J184" s="64"/>
      <c r="K184" s="64"/>
      <c r="L184" s="64"/>
      <c r="M184" s="64"/>
      <c r="N184" s="64"/>
      <c r="O184" s="64"/>
      <c r="P184" s="64"/>
      <c r="Q184" s="64"/>
      <c r="R184" s="64"/>
      <c r="S184" s="64"/>
    </row>
    <row r="185" spans="1:19" x14ac:dyDescent="0.35">
      <c r="A185" s="23"/>
      <c r="B185" s="23"/>
      <c r="C185" s="23"/>
      <c r="D185" s="64"/>
      <c r="E185" s="64"/>
      <c r="F185" s="64"/>
      <c r="G185" s="64"/>
      <c r="H185" s="64"/>
      <c r="I185" s="64"/>
      <c r="J185" s="64"/>
      <c r="K185" s="64"/>
      <c r="L185" s="64"/>
      <c r="M185" s="64"/>
      <c r="N185" s="64"/>
      <c r="O185" s="64"/>
      <c r="P185" s="64"/>
      <c r="Q185" s="64"/>
      <c r="R185" s="64"/>
      <c r="S185" s="64"/>
    </row>
    <row r="186" spans="1:19" x14ac:dyDescent="0.35">
      <c r="A186" s="23"/>
      <c r="B186" s="23"/>
      <c r="C186" s="23"/>
      <c r="D186" s="64"/>
      <c r="E186" s="64"/>
      <c r="F186" s="64"/>
      <c r="G186" s="64"/>
      <c r="H186" s="64"/>
      <c r="I186" s="64"/>
      <c r="J186" s="64"/>
      <c r="K186" s="64"/>
      <c r="L186" s="64"/>
      <c r="M186" s="64"/>
      <c r="N186" s="64"/>
      <c r="O186" s="64"/>
      <c r="P186" s="64"/>
      <c r="Q186" s="64"/>
      <c r="R186" s="64"/>
      <c r="S186" s="64"/>
    </row>
    <row r="187" spans="1:19" x14ac:dyDescent="0.35">
      <c r="A187" s="23"/>
      <c r="B187" s="23"/>
      <c r="C187" s="23"/>
      <c r="D187" s="64"/>
      <c r="E187" s="64"/>
      <c r="F187" s="64"/>
      <c r="G187" s="64"/>
      <c r="H187" s="64"/>
      <c r="I187" s="64"/>
      <c r="J187" s="64"/>
      <c r="K187" s="64"/>
      <c r="L187" s="64"/>
      <c r="M187" s="64"/>
      <c r="N187" s="64"/>
      <c r="O187" s="64"/>
      <c r="P187" s="64"/>
      <c r="Q187" s="64"/>
      <c r="R187" s="64"/>
      <c r="S187" s="64"/>
    </row>
    <row r="188" spans="1:19" x14ac:dyDescent="0.35">
      <c r="A188" s="23"/>
      <c r="B188" s="23"/>
      <c r="C188" s="23"/>
      <c r="D188" s="64"/>
      <c r="E188" s="64"/>
      <c r="F188" s="64"/>
      <c r="G188" s="64"/>
      <c r="H188" s="64"/>
      <c r="I188" s="64"/>
      <c r="J188" s="23"/>
      <c r="K188" s="23"/>
      <c r="L188" s="23"/>
      <c r="M188" s="64"/>
      <c r="N188" s="64"/>
      <c r="O188" s="64"/>
      <c r="P188" s="64"/>
      <c r="Q188" s="64"/>
      <c r="R188" s="64"/>
      <c r="S188" s="23"/>
    </row>
    <row r="189" spans="1:19" x14ac:dyDescent="0.35">
      <c r="A189" s="23"/>
      <c r="B189" s="23"/>
      <c r="C189" s="23"/>
      <c r="D189" s="64"/>
      <c r="E189" s="64"/>
      <c r="F189" s="64"/>
      <c r="G189" s="64"/>
      <c r="H189" s="64"/>
      <c r="I189" s="64"/>
      <c r="J189" s="23"/>
      <c r="K189" s="23"/>
      <c r="L189" s="23"/>
      <c r="M189" s="64"/>
      <c r="N189" s="64"/>
      <c r="O189" s="64"/>
      <c r="P189" s="64"/>
      <c r="Q189" s="64"/>
      <c r="R189" s="64"/>
      <c r="S189" s="23"/>
    </row>
    <row r="190" spans="1:19" x14ac:dyDescent="0.35">
      <c r="A190" s="23"/>
      <c r="B190" s="23"/>
      <c r="C190" s="23"/>
      <c r="D190" s="64"/>
      <c r="E190" s="64"/>
      <c r="F190" s="64"/>
      <c r="G190" s="64"/>
      <c r="H190" s="64"/>
      <c r="I190" s="64"/>
      <c r="J190" s="23"/>
      <c r="K190" s="23"/>
      <c r="L190" s="23"/>
      <c r="M190" s="64"/>
      <c r="N190" s="64"/>
      <c r="O190" s="64"/>
      <c r="P190" s="64"/>
      <c r="Q190" s="64"/>
      <c r="R190" s="64"/>
      <c r="S190" s="23"/>
    </row>
    <row r="191" spans="1:19" x14ac:dyDescent="0.35">
      <c r="A191" s="23"/>
      <c r="B191" s="23"/>
      <c r="C191" s="23"/>
      <c r="D191" s="64"/>
      <c r="E191" s="64"/>
      <c r="F191" s="64"/>
      <c r="G191" s="64"/>
      <c r="H191" s="64"/>
      <c r="I191" s="64"/>
      <c r="J191" s="23"/>
      <c r="K191" s="23"/>
      <c r="L191" s="23"/>
      <c r="M191" s="64"/>
      <c r="N191" s="64"/>
      <c r="O191" s="64"/>
      <c r="P191" s="64"/>
      <c r="Q191" s="64"/>
      <c r="R191" s="64"/>
      <c r="S191" s="23"/>
    </row>
    <row r="192" spans="1:19" x14ac:dyDescent="0.35">
      <c r="A192" s="23"/>
      <c r="B192" s="23"/>
      <c r="C192" s="23"/>
      <c r="D192" s="64"/>
      <c r="E192" s="64"/>
      <c r="F192" s="64"/>
      <c r="G192" s="64"/>
      <c r="H192" s="64"/>
      <c r="I192" s="64"/>
      <c r="J192" s="23"/>
      <c r="K192" s="23"/>
      <c r="L192" s="23"/>
      <c r="M192" s="64"/>
      <c r="N192" s="64"/>
      <c r="O192" s="64"/>
      <c r="P192" s="64"/>
      <c r="Q192" s="64"/>
      <c r="R192" s="64"/>
      <c r="S192" s="23"/>
    </row>
    <row r="193" spans="1:19" x14ac:dyDescent="0.35">
      <c r="A193" s="23"/>
      <c r="B193" s="23"/>
      <c r="C193" s="23"/>
      <c r="D193" s="64"/>
      <c r="E193" s="64"/>
      <c r="F193" s="64"/>
      <c r="G193" s="64"/>
      <c r="H193" s="64"/>
      <c r="I193" s="64"/>
      <c r="J193" s="23"/>
      <c r="K193" s="23"/>
      <c r="L193" s="23"/>
      <c r="M193" s="64"/>
      <c r="N193" s="64"/>
      <c r="O193" s="64"/>
      <c r="P193" s="64"/>
      <c r="Q193" s="64"/>
      <c r="R193" s="64"/>
      <c r="S193" s="23"/>
    </row>
    <row r="194" spans="1:19" x14ac:dyDescent="0.35">
      <c r="A194" s="23"/>
      <c r="B194" s="23"/>
      <c r="C194" s="23"/>
      <c r="D194" s="64"/>
      <c r="E194" s="64"/>
      <c r="F194" s="64"/>
      <c r="G194" s="64"/>
      <c r="H194" s="64"/>
      <c r="I194" s="64"/>
      <c r="J194" s="23"/>
      <c r="K194" s="23"/>
      <c r="L194" s="23"/>
      <c r="M194" s="64"/>
      <c r="N194" s="64"/>
      <c r="O194" s="64"/>
      <c r="P194" s="64"/>
      <c r="Q194" s="64"/>
      <c r="R194" s="64"/>
      <c r="S194" s="23"/>
    </row>
    <row r="195" spans="1:19" x14ac:dyDescent="0.35">
      <c r="A195" s="23"/>
      <c r="B195" s="23"/>
      <c r="C195" s="23"/>
      <c r="D195" s="64"/>
      <c r="E195" s="64"/>
      <c r="F195" s="64"/>
      <c r="G195" s="64"/>
      <c r="H195" s="64"/>
      <c r="I195" s="64"/>
      <c r="J195" s="23"/>
      <c r="K195" s="23"/>
      <c r="L195" s="23"/>
      <c r="M195" s="64"/>
      <c r="N195" s="64"/>
      <c r="O195" s="64"/>
      <c r="P195" s="64"/>
      <c r="Q195" s="64"/>
      <c r="R195" s="64"/>
      <c r="S195" s="23"/>
    </row>
    <row r="196" spans="1:19" x14ac:dyDescent="0.35">
      <c r="A196" s="23"/>
      <c r="B196" s="23"/>
      <c r="C196" s="23"/>
      <c r="D196" s="64"/>
      <c r="E196" s="64"/>
      <c r="F196" s="64"/>
      <c r="G196" s="64"/>
      <c r="H196" s="64"/>
      <c r="I196" s="64"/>
      <c r="J196" s="64"/>
      <c r="K196" s="64"/>
      <c r="L196" s="64"/>
      <c r="M196" s="64"/>
      <c r="N196" s="64"/>
      <c r="O196" s="64"/>
      <c r="P196" s="64"/>
      <c r="Q196" s="64"/>
      <c r="R196" s="64"/>
      <c r="S196" s="64"/>
    </row>
    <row r="197" spans="1:19" x14ac:dyDescent="0.35">
      <c r="A197" s="23"/>
      <c r="B197" s="23"/>
      <c r="C197" s="23"/>
      <c r="D197" s="64"/>
      <c r="E197" s="64"/>
      <c r="F197" s="64"/>
      <c r="G197" s="64"/>
      <c r="H197" s="64"/>
      <c r="I197" s="64"/>
      <c r="J197" s="64"/>
      <c r="K197" s="64"/>
      <c r="L197" s="64"/>
      <c r="M197" s="64"/>
      <c r="N197" s="64"/>
      <c r="O197" s="64"/>
      <c r="P197" s="64"/>
      <c r="Q197" s="64"/>
      <c r="R197" s="64"/>
      <c r="S197" s="64"/>
    </row>
    <row r="198" spans="1:19" x14ac:dyDescent="0.35">
      <c r="A198" s="23"/>
      <c r="B198" s="23"/>
      <c r="C198" s="23"/>
      <c r="D198" s="64"/>
      <c r="E198" s="64"/>
      <c r="F198" s="64"/>
      <c r="G198" s="64"/>
      <c r="H198" s="64"/>
      <c r="I198" s="64"/>
      <c r="J198" s="64"/>
      <c r="K198" s="64"/>
      <c r="L198" s="64"/>
      <c r="M198" s="64"/>
      <c r="N198" s="64"/>
      <c r="O198" s="64"/>
      <c r="P198" s="64"/>
      <c r="Q198" s="64"/>
      <c r="R198" s="64"/>
      <c r="S198" s="64"/>
    </row>
    <row r="199" spans="1:19" x14ac:dyDescent="0.35">
      <c r="A199" s="23"/>
      <c r="B199" s="23"/>
      <c r="C199" s="23"/>
      <c r="D199" s="29"/>
      <c r="E199" s="29"/>
      <c r="F199" s="29"/>
      <c r="G199" s="29"/>
      <c r="H199" s="29"/>
      <c r="I199" s="29"/>
      <c r="J199" s="29"/>
      <c r="K199" s="29"/>
      <c r="L199" s="29"/>
      <c r="M199" s="29"/>
      <c r="N199" s="29"/>
      <c r="O199" s="29"/>
      <c r="P199" s="29"/>
      <c r="Q199" s="29"/>
      <c r="R199" s="29"/>
      <c r="S199" s="29"/>
    </row>
    <row r="200" spans="1:19" x14ac:dyDescent="0.35">
      <c r="B200" s="23"/>
      <c r="C200" s="23"/>
      <c r="D200" s="65"/>
      <c r="E200" s="65"/>
      <c r="F200" s="65"/>
      <c r="G200" s="65"/>
      <c r="H200" s="65"/>
      <c r="I200" s="65"/>
      <c r="J200" s="65"/>
      <c r="K200" s="65"/>
      <c r="L200" s="65"/>
      <c r="M200" s="65"/>
      <c r="N200" s="65"/>
      <c r="O200" s="65"/>
      <c r="P200" s="65"/>
      <c r="Q200" s="65"/>
      <c r="R200" s="65"/>
      <c r="S200" s="66"/>
    </row>
    <row r="201" spans="1:19" x14ac:dyDescent="0.35">
      <c r="B201" s="23"/>
      <c r="C201" s="23"/>
      <c r="D201" s="65"/>
      <c r="E201" s="65"/>
      <c r="F201" s="65"/>
      <c r="G201" s="65"/>
      <c r="H201" s="65"/>
      <c r="I201" s="65"/>
      <c r="J201" s="65"/>
      <c r="K201" s="65"/>
      <c r="L201" s="65"/>
      <c r="M201" s="65"/>
      <c r="N201" s="65"/>
      <c r="O201" s="65"/>
      <c r="P201" s="65"/>
      <c r="Q201" s="65"/>
      <c r="R201" s="65"/>
      <c r="S201" s="66"/>
    </row>
    <row r="202" spans="1:19" x14ac:dyDescent="0.35">
      <c r="B202" s="23"/>
      <c r="C202" s="23"/>
      <c r="D202" s="65"/>
      <c r="E202" s="65"/>
      <c r="F202" s="65"/>
      <c r="G202" s="65"/>
      <c r="H202" s="65"/>
      <c r="I202" s="65"/>
      <c r="J202" s="65"/>
      <c r="K202" s="65"/>
      <c r="L202" s="65"/>
      <c r="M202" s="65"/>
      <c r="N202" s="65"/>
      <c r="O202" s="65"/>
      <c r="P202" s="65"/>
      <c r="Q202" s="65"/>
      <c r="R202" s="65"/>
      <c r="S202" s="66"/>
    </row>
    <row r="203" spans="1:19" x14ac:dyDescent="0.35">
      <c r="A203" s="23"/>
      <c r="B203" s="23"/>
      <c r="C203" s="23"/>
      <c r="D203" s="65"/>
      <c r="E203" s="65"/>
      <c r="F203" s="65"/>
      <c r="G203" s="65"/>
      <c r="H203" s="65"/>
      <c r="I203" s="65"/>
      <c r="J203" s="65"/>
      <c r="K203" s="65"/>
      <c r="L203" s="65"/>
      <c r="M203" s="65"/>
      <c r="N203" s="65"/>
      <c r="O203" s="65"/>
      <c r="P203" s="65"/>
      <c r="Q203" s="65"/>
      <c r="R203" s="65"/>
      <c r="S203" s="66"/>
    </row>
    <row r="206" spans="1:19" x14ac:dyDescent="0.35">
      <c r="A206" s="23"/>
      <c r="B206" s="23"/>
      <c r="C206" s="23"/>
      <c r="D206" s="65"/>
      <c r="E206" s="65"/>
      <c r="F206" s="65"/>
      <c r="G206" s="65"/>
      <c r="H206" s="65"/>
      <c r="I206" s="65"/>
      <c r="J206" s="65"/>
      <c r="K206" s="65"/>
      <c r="L206" s="65"/>
      <c r="M206" s="65"/>
      <c r="N206" s="65"/>
      <c r="O206" s="65"/>
      <c r="P206" s="65"/>
      <c r="Q206" s="65"/>
      <c r="R206" s="65"/>
      <c r="S206" s="66"/>
    </row>
    <row r="207" spans="1:19" x14ac:dyDescent="0.35">
      <c r="A207" s="23"/>
      <c r="B207" s="23"/>
      <c r="C207" s="23"/>
      <c r="D207" s="65"/>
      <c r="E207" s="65"/>
      <c r="F207" s="65"/>
      <c r="G207" s="65"/>
      <c r="H207" s="65"/>
      <c r="I207" s="65"/>
      <c r="J207" s="65"/>
      <c r="K207" s="65"/>
      <c r="L207" s="65"/>
      <c r="M207" s="65"/>
      <c r="N207" s="65"/>
      <c r="O207" s="65"/>
      <c r="P207" s="65"/>
      <c r="Q207" s="65"/>
      <c r="R207" s="65"/>
      <c r="S207" s="66"/>
    </row>
    <row r="208" spans="1:19" x14ac:dyDescent="0.35">
      <c r="A208" s="23"/>
      <c r="B208" s="23"/>
      <c r="C208" s="23"/>
      <c r="D208" s="65"/>
      <c r="E208" s="65"/>
      <c r="F208" s="65"/>
      <c r="G208" s="65"/>
      <c r="H208" s="65"/>
      <c r="I208" s="65"/>
      <c r="J208" s="65"/>
      <c r="K208" s="65"/>
      <c r="L208" s="65"/>
      <c r="M208" s="65"/>
      <c r="N208" s="65"/>
      <c r="O208" s="65"/>
      <c r="P208" s="65"/>
      <c r="Q208" s="65"/>
      <c r="R208" s="65"/>
      <c r="S208" s="66"/>
    </row>
    <row r="209" spans="1:19" x14ac:dyDescent="0.35">
      <c r="A209" s="23"/>
      <c r="B209" s="23"/>
      <c r="C209" s="23"/>
      <c r="D209" s="29"/>
      <c r="E209" s="29"/>
      <c r="F209" s="29"/>
      <c r="G209" s="29"/>
      <c r="H209" s="29"/>
      <c r="I209" s="29"/>
      <c r="J209" s="29"/>
      <c r="K209" s="29"/>
      <c r="L209" s="29"/>
      <c r="M209" s="29"/>
      <c r="N209" s="29"/>
      <c r="O209" s="29"/>
      <c r="P209" s="29"/>
      <c r="Q209" s="29"/>
      <c r="R209" s="29"/>
      <c r="S209" s="64"/>
    </row>
    <row r="210" spans="1:19" x14ac:dyDescent="0.35">
      <c r="A210" s="23"/>
      <c r="B210" s="23"/>
      <c r="C210" s="23"/>
      <c r="D210" s="29"/>
      <c r="E210" s="29"/>
      <c r="F210" s="29"/>
      <c r="G210" s="29"/>
      <c r="H210" s="29"/>
      <c r="I210" s="29"/>
      <c r="J210" s="29"/>
      <c r="K210" s="29"/>
      <c r="L210" s="29"/>
      <c r="M210" s="29"/>
      <c r="N210" s="29"/>
      <c r="O210" s="29"/>
      <c r="P210" s="29"/>
      <c r="Q210" s="29"/>
      <c r="R210" s="29"/>
      <c r="S210" s="64"/>
    </row>
    <row r="211" spans="1:19" x14ac:dyDescent="0.35">
      <c r="A211" s="23"/>
      <c r="B211" s="23"/>
      <c r="C211" s="23"/>
      <c r="D211" s="29"/>
      <c r="E211" s="29"/>
      <c r="F211" s="29"/>
      <c r="G211" s="29"/>
      <c r="H211" s="29"/>
      <c r="I211" s="29"/>
      <c r="J211" s="29"/>
      <c r="K211" s="29"/>
      <c r="L211" s="29"/>
      <c r="M211" s="29"/>
      <c r="N211" s="29"/>
      <c r="O211" s="29"/>
      <c r="P211" s="29"/>
      <c r="Q211" s="29"/>
      <c r="R211" s="29"/>
      <c r="S211" s="64"/>
    </row>
    <row r="212" spans="1:19" x14ac:dyDescent="0.35">
      <c r="A212" s="23"/>
      <c r="C212" s="23"/>
      <c r="D212" s="29"/>
      <c r="E212" s="29"/>
      <c r="F212" s="29"/>
      <c r="G212" s="29"/>
      <c r="H212" s="29"/>
      <c r="I212" s="29"/>
      <c r="J212" s="29"/>
      <c r="K212" s="29"/>
      <c r="L212" s="29"/>
      <c r="M212" s="29"/>
      <c r="N212" s="29"/>
      <c r="O212" s="29"/>
      <c r="P212" s="29"/>
      <c r="Q212" s="29"/>
      <c r="R212" s="29"/>
      <c r="S212" s="29"/>
    </row>
    <row r="213" spans="1:19" x14ac:dyDescent="0.35">
      <c r="A213" s="23"/>
      <c r="C213" s="23"/>
      <c r="D213" s="29"/>
      <c r="E213" s="29"/>
      <c r="F213" s="29"/>
      <c r="G213" s="29"/>
      <c r="H213" s="29"/>
      <c r="I213" s="29"/>
      <c r="J213" s="29"/>
      <c r="K213" s="29"/>
      <c r="L213" s="29"/>
      <c r="M213" s="29"/>
      <c r="N213" s="29"/>
      <c r="O213" s="29"/>
      <c r="P213" s="29"/>
      <c r="Q213" s="29"/>
      <c r="R213" s="29"/>
      <c r="S213" s="29"/>
    </row>
    <row r="214" spans="1:19" x14ac:dyDescent="0.35">
      <c r="A214" s="23"/>
      <c r="C214" s="67"/>
      <c r="D214" s="65"/>
      <c r="E214" s="65"/>
      <c r="F214" s="65"/>
      <c r="G214" s="65"/>
      <c r="H214" s="65"/>
      <c r="I214" s="65"/>
      <c r="J214" s="65"/>
      <c r="K214" s="65"/>
      <c r="L214" s="65"/>
      <c r="M214" s="65"/>
      <c r="N214" s="65"/>
      <c r="O214" s="65"/>
      <c r="P214" s="65"/>
      <c r="Q214" s="65"/>
      <c r="R214" s="65"/>
      <c r="S214" s="65"/>
    </row>
    <row r="215" spans="1:19" x14ac:dyDescent="0.35">
      <c r="A215" s="23"/>
      <c r="C215" s="23"/>
      <c r="D215" s="29"/>
      <c r="E215" s="29"/>
      <c r="F215" s="29"/>
      <c r="G215" s="29"/>
      <c r="H215" s="29"/>
      <c r="I215" s="29"/>
      <c r="J215" s="29"/>
      <c r="K215" s="29"/>
      <c r="L215" s="29"/>
      <c r="M215" s="29"/>
      <c r="N215" s="29"/>
      <c r="O215" s="29"/>
      <c r="P215" s="29"/>
      <c r="Q215" s="29"/>
      <c r="R215" s="29"/>
      <c r="S215" s="29"/>
    </row>
    <row r="216" spans="1:19" x14ac:dyDescent="0.35">
      <c r="A216" s="23"/>
      <c r="C216" s="23"/>
      <c r="D216" s="65"/>
      <c r="E216" s="65"/>
      <c r="F216" s="65"/>
      <c r="G216" s="65"/>
      <c r="H216" s="65"/>
      <c r="I216" s="65"/>
      <c r="J216" s="65"/>
      <c r="K216" s="65"/>
      <c r="L216" s="65"/>
      <c r="M216" s="65"/>
      <c r="N216" s="65"/>
      <c r="O216" s="65"/>
      <c r="P216" s="65"/>
      <c r="Q216" s="65"/>
      <c r="R216" s="65"/>
      <c r="S216" s="66"/>
    </row>
    <row r="217" spans="1:19" x14ac:dyDescent="0.35">
      <c r="A217" s="23"/>
      <c r="C217" s="23"/>
      <c r="D217" s="29"/>
      <c r="E217" s="29"/>
      <c r="F217" s="29"/>
      <c r="G217" s="29"/>
      <c r="H217" s="29"/>
      <c r="I217" s="29"/>
      <c r="J217" s="29"/>
      <c r="K217" s="29"/>
      <c r="L217" s="29"/>
      <c r="M217" s="29"/>
      <c r="N217" s="29"/>
      <c r="O217" s="29"/>
      <c r="P217" s="29"/>
      <c r="Q217" s="29"/>
      <c r="R217" s="29"/>
      <c r="S217" s="29"/>
    </row>
    <row r="218" spans="1:19" x14ac:dyDescent="0.35">
      <c r="A218" s="23"/>
      <c r="C218" s="67"/>
      <c r="D218" s="65"/>
      <c r="E218" s="65"/>
      <c r="F218" s="65"/>
      <c r="G218" s="65"/>
      <c r="H218" s="65"/>
      <c r="I218" s="65"/>
      <c r="J218" s="65"/>
      <c r="K218" s="65"/>
      <c r="L218" s="65"/>
      <c r="M218" s="65"/>
      <c r="N218" s="65"/>
      <c r="O218" s="65"/>
      <c r="P218" s="65"/>
      <c r="Q218" s="65"/>
      <c r="R218" s="65"/>
      <c r="S218" s="65"/>
    </row>
    <row r="219" spans="1:19" x14ac:dyDescent="0.35">
      <c r="A219" s="23"/>
      <c r="C219" s="67"/>
      <c r="D219" s="65"/>
      <c r="E219" s="65"/>
      <c r="F219" s="65"/>
      <c r="G219" s="65"/>
      <c r="H219" s="65"/>
      <c r="I219" s="65"/>
      <c r="J219" s="65"/>
      <c r="K219" s="65"/>
      <c r="L219" s="65"/>
      <c r="M219" s="65"/>
      <c r="N219" s="65"/>
      <c r="O219" s="65"/>
      <c r="P219" s="65"/>
      <c r="Q219" s="65"/>
      <c r="R219" s="65"/>
      <c r="S219" s="65"/>
    </row>
    <row r="220" spans="1:19" x14ac:dyDescent="0.35">
      <c r="A220" s="23"/>
      <c r="C220" s="23"/>
      <c r="D220" s="29"/>
      <c r="E220" s="29"/>
      <c r="F220" s="29"/>
      <c r="G220" s="29"/>
      <c r="H220" s="29"/>
      <c r="I220" s="29"/>
      <c r="J220" s="29"/>
      <c r="K220" s="29"/>
      <c r="L220" s="29"/>
      <c r="M220" s="29"/>
      <c r="N220" s="29"/>
      <c r="O220" s="29"/>
      <c r="P220" s="29"/>
      <c r="Q220" s="29"/>
      <c r="R220" s="29"/>
      <c r="S220" s="29"/>
    </row>
    <row r="221" spans="1:19" x14ac:dyDescent="0.35">
      <c r="A221" s="23"/>
      <c r="C221" s="23"/>
      <c r="D221" s="29"/>
      <c r="E221" s="29"/>
      <c r="F221" s="29"/>
      <c r="G221" s="29"/>
      <c r="H221" s="29"/>
      <c r="I221" s="29"/>
      <c r="J221" s="29"/>
      <c r="K221" s="29"/>
      <c r="L221" s="29"/>
      <c r="M221" s="29"/>
      <c r="N221" s="29"/>
      <c r="O221" s="29"/>
      <c r="P221" s="29"/>
      <c r="Q221" s="29"/>
      <c r="R221" s="29"/>
      <c r="S221" s="29"/>
    </row>
    <row r="222" spans="1:19" x14ac:dyDescent="0.35">
      <c r="A222" s="23"/>
      <c r="C222" s="67"/>
      <c r="D222" s="65"/>
      <c r="E222" s="65"/>
      <c r="F222" s="65"/>
      <c r="G222" s="65"/>
      <c r="H222" s="65"/>
      <c r="I222" s="65"/>
      <c r="J222" s="65"/>
      <c r="K222" s="65"/>
      <c r="L222" s="65"/>
      <c r="M222" s="65"/>
      <c r="N222" s="65"/>
      <c r="O222" s="65"/>
      <c r="P222" s="65"/>
      <c r="Q222" s="65"/>
      <c r="R222" s="65"/>
      <c r="S222" s="65"/>
    </row>
    <row r="223" spans="1:19" x14ac:dyDescent="0.35">
      <c r="A223" s="23"/>
      <c r="C223" s="23"/>
      <c r="D223" s="29"/>
      <c r="E223" s="29"/>
      <c r="F223" s="29"/>
      <c r="G223" s="29"/>
      <c r="H223" s="29"/>
      <c r="I223" s="29"/>
      <c r="J223" s="29"/>
      <c r="K223" s="29"/>
      <c r="L223" s="29"/>
      <c r="M223" s="29"/>
      <c r="N223" s="29"/>
      <c r="O223" s="29"/>
      <c r="P223" s="29"/>
      <c r="Q223" s="29"/>
      <c r="R223" s="29"/>
      <c r="S223" s="29"/>
    </row>
    <row r="224" spans="1:19" x14ac:dyDescent="0.35">
      <c r="A224" s="23"/>
      <c r="C224" s="23"/>
      <c r="D224" s="29"/>
      <c r="E224" s="29"/>
      <c r="F224" s="29"/>
      <c r="G224" s="29"/>
      <c r="H224" s="29"/>
      <c r="I224" s="29"/>
      <c r="J224" s="29"/>
      <c r="K224" s="29"/>
      <c r="L224" s="29"/>
      <c r="M224" s="29"/>
      <c r="N224" s="29"/>
      <c r="O224" s="29"/>
      <c r="P224" s="29"/>
      <c r="Q224" s="29"/>
      <c r="R224" s="29"/>
      <c r="S224" s="29"/>
    </row>
    <row r="225" spans="1:19" x14ac:dyDescent="0.35">
      <c r="A225" s="23"/>
      <c r="C225" s="23"/>
      <c r="D225" s="29"/>
      <c r="E225" s="29"/>
      <c r="F225" s="29"/>
      <c r="G225" s="29"/>
      <c r="H225" s="29"/>
      <c r="I225" s="29"/>
      <c r="J225" s="29"/>
      <c r="K225" s="29"/>
      <c r="L225" s="29"/>
      <c r="M225" s="29"/>
      <c r="N225" s="29"/>
      <c r="O225" s="29"/>
      <c r="P225" s="29"/>
      <c r="Q225" s="29"/>
      <c r="R225" s="29"/>
      <c r="S225" s="29"/>
    </row>
    <row r="226" spans="1:19" x14ac:dyDescent="0.35">
      <c r="A226" s="23"/>
      <c r="C226" s="23"/>
      <c r="D226" s="29"/>
      <c r="E226" s="29"/>
      <c r="F226" s="29"/>
      <c r="G226" s="29"/>
      <c r="H226" s="29"/>
      <c r="I226" s="29"/>
      <c r="J226" s="29"/>
      <c r="K226" s="29"/>
      <c r="L226" s="29"/>
      <c r="M226" s="29"/>
      <c r="N226" s="29"/>
      <c r="O226" s="29"/>
      <c r="P226" s="29"/>
      <c r="Q226" s="29"/>
      <c r="R226" s="29"/>
      <c r="S226" s="29"/>
    </row>
    <row r="227" spans="1:19" x14ac:dyDescent="0.35">
      <c r="A227" s="23"/>
      <c r="C227" s="23"/>
      <c r="D227" s="29"/>
      <c r="E227" s="29"/>
      <c r="F227" s="29"/>
      <c r="G227" s="29"/>
      <c r="H227" s="29"/>
      <c r="I227" s="29"/>
      <c r="J227" s="29"/>
      <c r="K227" s="29"/>
      <c r="L227" s="29"/>
      <c r="M227" s="29"/>
      <c r="N227" s="29"/>
      <c r="O227" s="29"/>
      <c r="P227" s="29"/>
      <c r="Q227" s="29"/>
      <c r="R227" s="29"/>
      <c r="S227" s="29"/>
    </row>
    <row r="228" spans="1:19" x14ac:dyDescent="0.35">
      <c r="A228" s="23"/>
      <c r="C228" s="67"/>
      <c r="D228" s="65"/>
      <c r="E228" s="65"/>
      <c r="F228" s="65"/>
      <c r="G228" s="65"/>
      <c r="H228" s="65"/>
      <c r="I228" s="65"/>
      <c r="J228" s="65"/>
      <c r="K228" s="65"/>
      <c r="L228" s="65"/>
      <c r="M228" s="65"/>
      <c r="N228" s="65"/>
      <c r="O228" s="65"/>
      <c r="P228" s="65"/>
      <c r="Q228" s="65"/>
      <c r="R228" s="65"/>
      <c r="S228" s="65"/>
    </row>
    <row r="229" spans="1:19" x14ac:dyDescent="0.35">
      <c r="A229" s="23"/>
      <c r="C229" s="67"/>
      <c r="D229" s="65"/>
      <c r="E229" s="65"/>
      <c r="F229" s="65"/>
      <c r="G229" s="65"/>
      <c r="H229" s="65"/>
      <c r="I229" s="65"/>
      <c r="J229" s="65"/>
      <c r="K229" s="65"/>
      <c r="L229" s="65"/>
      <c r="M229" s="65"/>
      <c r="N229" s="65"/>
      <c r="O229" s="65"/>
      <c r="P229" s="65"/>
      <c r="Q229" s="65"/>
      <c r="R229" s="65"/>
      <c r="S229" s="65"/>
    </row>
    <row r="230" spans="1:19" x14ac:dyDescent="0.35">
      <c r="A230" s="23"/>
      <c r="C230" s="67"/>
      <c r="D230" s="65"/>
      <c r="E230" s="65"/>
      <c r="F230" s="65"/>
      <c r="G230" s="65"/>
      <c r="H230" s="65"/>
      <c r="I230" s="65"/>
      <c r="J230" s="65"/>
      <c r="K230" s="65"/>
      <c r="L230" s="65"/>
      <c r="M230" s="65"/>
      <c r="N230" s="65"/>
      <c r="O230" s="65"/>
      <c r="P230" s="65"/>
      <c r="Q230" s="65"/>
      <c r="R230" s="65"/>
      <c r="S230" s="65"/>
    </row>
    <row r="231" spans="1:19" x14ac:dyDescent="0.35">
      <c r="A231" s="23"/>
      <c r="C231" s="23"/>
      <c r="D231" s="29"/>
      <c r="E231" s="29"/>
      <c r="F231" s="29"/>
      <c r="G231" s="29"/>
      <c r="H231" s="29"/>
      <c r="I231" s="29"/>
      <c r="J231" s="29"/>
      <c r="K231" s="29"/>
      <c r="L231" s="29"/>
      <c r="M231" s="29"/>
      <c r="N231" s="29"/>
      <c r="O231" s="29"/>
      <c r="P231" s="29"/>
      <c r="Q231" s="29"/>
      <c r="R231" s="29"/>
      <c r="S231" s="29"/>
    </row>
    <row r="232" spans="1:19" x14ac:dyDescent="0.35">
      <c r="A232" s="23"/>
      <c r="C232" s="23"/>
      <c r="S232" s="64"/>
    </row>
    <row r="233" spans="1:19" x14ac:dyDescent="0.35">
      <c r="A233" s="23"/>
      <c r="C233" s="23"/>
      <c r="D233" s="29"/>
      <c r="E233" s="29"/>
      <c r="F233" s="29"/>
      <c r="G233" s="29"/>
      <c r="H233" s="29"/>
      <c r="I233" s="29"/>
      <c r="J233" s="29"/>
      <c r="K233" s="29"/>
      <c r="L233" s="29"/>
      <c r="M233" s="29"/>
      <c r="N233" s="29"/>
      <c r="O233" s="29"/>
      <c r="P233" s="29"/>
      <c r="Q233" s="29"/>
      <c r="R233" s="29"/>
      <c r="S233" s="29"/>
    </row>
    <row r="234" spans="1:19" x14ac:dyDescent="0.35">
      <c r="A234" s="23"/>
      <c r="C234" s="67"/>
      <c r="D234" s="65"/>
      <c r="E234" s="65"/>
      <c r="F234" s="65"/>
      <c r="G234" s="65"/>
      <c r="H234" s="65"/>
      <c r="I234" s="65"/>
      <c r="J234" s="65"/>
      <c r="K234" s="65"/>
      <c r="L234" s="65"/>
      <c r="M234" s="65"/>
      <c r="N234" s="65"/>
      <c r="O234" s="65"/>
      <c r="P234" s="65"/>
      <c r="Q234" s="65"/>
      <c r="R234" s="65"/>
      <c r="S234" s="64"/>
    </row>
    <row r="235" spans="1:19" x14ac:dyDescent="0.35">
      <c r="A235" s="23"/>
      <c r="C235" s="23"/>
      <c r="D235" s="30"/>
      <c r="E235" s="30"/>
      <c r="F235" s="30"/>
      <c r="G235" s="30"/>
      <c r="H235" s="30"/>
      <c r="I235" s="30"/>
      <c r="J235" s="30"/>
      <c r="K235" s="30"/>
      <c r="L235" s="30"/>
      <c r="M235" s="30"/>
      <c r="N235" s="30"/>
      <c r="O235" s="30"/>
      <c r="P235" s="30"/>
      <c r="Q235" s="30"/>
      <c r="R235" s="30"/>
      <c r="S235" s="64"/>
    </row>
    <row r="236" spans="1:19" x14ac:dyDescent="0.35">
      <c r="A236" s="23"/>
      <c r="C236" s="23"/>
      <c r="D236" s="30"/>
      <c r="E236" s="30"/>
      <c r="F236" s="30"/>
      <c r="G236" s="30"/>
      <c r="H236" s="30"/>
      <c r="I236" s="30"/>
      <c r="J236" s="30"/>
      <c r="K236" s="30"/>
      <c r="L236" s="30"/>
      <c r="M236" s="30"/>
      <c r="N236" s="30"/>
      <c r="O236" s="30"/>
      <c r="P236" s="30"/>
      <c r="Q236" s="30"/>
      <c r="R236" s="30"/>
      <c r="S236" s="64"/>
    </row>
    <row r="237" spans="1:19" x14ac:dyDescent="0.35">
      <c r="A237" s="23"/>
      <c r="C237" s="23"/>
      <c r="D237" s="30"/>
      <c r="E237" s="30"/>
      <c r="F237" s="30"/>
      <c r="G237" s="30"/>
      <c r="H237" s="30"/>
      <c r="I237" s="30"/>
      <c r="J237" s="30"/>
      <c r="K237" s="30"/>
      <c r="L237" s="30"/>
      <c r="M237" s="30"/>
      <c r="N237" s="30"/>
      <c r="O237" s="30"/>
      <c r="P237" s="30"/>
      <c r="Q237" s="30"/>
      <c r="R237" s="30"/>
      <c r="S237" s="64"/>
    </row>
    <row r="238" spans="1:19" x14ac:dyDescent="0.35">
      <c r="A238" s="23"/>
      <c r="C238" s="23"/>
      <c r="D238" s="30"/>
      <c r="E238" s="30"/>
      <c r="F238" s="30"/>
      <c r="G238" s="30"/>
      <c r="H238" s="30"/>
      <c r="I238" s="30"/>
      <c r="J238" s="30"/>
      <c r="K238" s="30"/>
      <c r="L238" s="30"/>
      <c r="M238" s="30"/>
      <c r="N238" s="30"/>
      <c r="O238" s="30"/>
      <c r="P238" s="30"/>
      <c r="Q238" s="30"/>
      <c r="R238" s="30"/>
      <c r="S238" s="30"/>
    </row>
    <row r="239" spans="1:19" x14ac:dyDescent="0.35">
      <c r="A239" s="23"/>
      <c r="C239" s="23"/>
      <c r="D239" s="30"/>
      <c r="E239" s="30"/>
      <c r="F239" s="30"/>
      <c r="G239" s="30"/>
      <c r="H239" s="30"/>
      <c r="I239" s="30"/>
      <c r="J239" s="30"/>
      <c r="K239" s="30"/>
      <c r="L239" s="30"/>
      <c r="M239" s="30"/>
      <c r="N239" s="30"/>
      <c r="O239" s="30"/>
      <c r="P239" s="30"/>
      <c r="Q239" s="30"/>
      <c r="R239" s="30"/>
      <c r="S239" s="30"/>
    </row>
    <row r="240" spans="1:19" x14ac:dyDescent="0.35">
      <c r="A240" s="23"/>
      <c r="C240" s="23"/>
      <c r="D240" s="30"/>
      <c r="E240" s="30"/>
      <c r="F240" s="30"/>
      <c r="G240" s="30"/>
      <c r="H240" s="30"/>
      <c r="I240" s="30"/>
      <c r="J240" s="30"/>
      <c r="K240" s="30"/>
      <c r="L240" s="30"/>
      <c r="M240" s="30"/>
      <c r="N240" s="30"/>
      <c r="O240" s="30"/>
      <c r="P240" s="30"/>
      <c r="Q240" s="30"/>
      <c r="R240" s="30"/>
      <c r="S240" s="64"/>
    </row>
    <row r="241" spans="1:19" x14ac:dyDescent="0.35">
      <c r="A241" s="23"/>
      <c r="C241" s="23"/>
      <c r="D241" s="30"/>
      <c r="E241" s="30"/>
      <c r="F241" s="30"/>
      <c r="G241" s="30"/>
      <c r="H241" s="30"/>
      <c r="I241" s="30"/>
      <c r="J241" s="30"/>
      <c r="K241" s="30"/>
      <c r="L241" s="30"/>
      <c r="M241" s="30"/>
      <c r="N241" s="30"/>
      <c r="O241" s="30"/>
      <c r="P241" s="30"/>
      <c r="Q241" s="30"/>
      <c r="R241" s="30"/>
      <c r="S241" s="64"/>
    </row>
    <row r="242" spans="1:19" x14ac:dyDescent="0.35">
      <c r="A242" s="23"/>
      <c r="C242" s="23"/>
      <c r="D242" s="68"/>
      <c r="E242" s="68"/>
      <c r="F242" s="68"/>
      <c r="G242" s="68"/>
      <c r="H242" s="68"/>
      <c r="I242" s="68"/>
      <c r="J242" s="68"/>
      <c r="K242" s="68"/>
      <c r="L242" s="68"/>
      <c r="M242" s="68"/>
      <c r="N242" s="68"/>
      <c r="O242" s="68"/>
      <c r="P242" s="68"/>
      <c r="Q242" s="68"/>
      <c r="R242" s="68"/>
      <c r="S242" s="64"/>
    </row>
    <row r="243" spans="1:19" x14ac:dyDescent="0.35">
      <c r="A243" s="23"/>
      <c r="C243" s="23"/>
      <c r="D243" s="30"/>
      <c r="E243" s="30"/>
      <c r="F243" s="30"/>
      <c r="G243" s="30"/>
      <c r="H243" s="30"/>
      <c r="I243" s="30"/>
      <c r="J243" s="30"/>
      <c r="K243" s="30"/>
      <c r="L243" s="30"/>
      <c r="M243" s="30"/>
      <c r="N243" s="30"/>
      <c r="O243" s="30"/>
      <c r="P243" s="30"/>
      <c r="Q243" s="30"/>
      <c r="R243" s="30"/>
      <c r="S243" s="64"/>
    </row>
    <row r="244" spans="1:19" x14ac:dyDescent="0.35">
      <c r="A244" s="23"/>
      <c r="C244" s="23"/>
      <c r="D244" s="29"/>
      <c r="E244" s="29"/>
      <c r="F244" s="29"/>
      <c r="G244" s="29"/>
      <c r="H244" s="29"/>
      <c r="I244" s="29"/>
      <c r="J244" s="29"/>
      <c r="K244" s="29"/>
      <c r="L244" s="29"/>
      <c r="M244" s="29"/>
      <c r="N244" s="29"/>
      <c r="O244" s="29"/>
      <c r="P244" s="29"/>
      <c r="Q244" s="29"/>
      <c r="R244" s="29"/>
      <c r="S244" s="64"/>
    </row>
    <row r="245" spans="1:19" x14ac:dyDescent="0.35">
      <c r="A245" s="23"/>
      <c r="C245" s="23"/>
      <c r="D245" s="29"/>
      <c r="E245" s="29"/>
      <c r="F245" s="29"/>
      <c r="G245" s="29"/>
      <c r="H245" s="29"/>
      <c r="I245" s="29"/>
      <c r="J245" s="29"/>
      <c r="K245" s="29"/>
      <c r="L245" s="29"/>
      <c r="M245" s="29"/>
      <c r="N245" s="29"/>
      <c r="O245" s="29"/>
      <c r="P245" s="29"/>
      <c r="Q245" s="29"/>
      <c r="R245" s="29"/>
      <c r="S245" s="64"/>
    </row>
    <row r="246" spans="1:19" x14ac:dyDescent="0.35">
      <c r="A246" s="23"/>
      <c r="C246" s="23"/>
      <c r="D246" s="29"/>
      <c r="E246" s="29"/>
      <c r="F246" s="29"/>
      <c r="G246" s="29"/>
      <c r="H246" s="29"/>
      <c r="I246" s="29"/>
      <c r="J246" s="29"/>
      <c r="K246" s="29"/>
      <c r="L246" s="29"/>
      <c r="M246" s="29"/>
      <c r="N246" s="29"/>
      <c r="O246" s="29"/>
      <c r="P246" s="29"/>
      <c r="Q246" s="29"/>
      <c r="R246" s="29"/>
      <c r="S246" s="64"/>
    </row>
    <row r="247" spans="1:19" x14ac:dyDescent="0.35">
      <c r="A247" s="23"/>
      <c r="C247" s="23"/>
      <c r="D247" s="30"/>
      <c r="E247" s="30"/>
      <c r="F247" s="30"/>
      <c r="G247" s="30"/>
      <c r="H247" s="30"/>
      <c r="I247" s="30"/>
      <c r="J247" s="30"/>
      <c r="K247" s="30"/>
      <c r="L247" s="30"/>
      <c r="M247" s="30"/>
      <c r="N247" s="30"/>
      <c r="O247" s="30"/>
      <c r="P247" s="30"/>
      <c r="Q247" s="30"/>
      <c r="R247" s="30"/>
      <c r="S247" s="68"/>
    </row>
    <row r="248" spans="1:19" x14ac:dyDescent="0.35">
      <c r="A248" s="23"/>
      <c r="C248" s="23"/>
      <c r="D248" s="29"/>
      <c r="E248" s="29"/>
      <c r="F248" s="29"/>
      <c r="G248" s="29"/>
      <c r="H248" s="29"/>
      <c r="I248" s="29"/>
      <c r="J248" s="29"/>
      <c r="K248" s="29"/>
      <c r="L248" s="29"/>
      <c r="M248" s="29"/>
      <c r="N248" s="29"/>
      <c r="O248" s="29"/>
      <c r="P248" s="29"/>
      <c r="Q248" s="29"/>
      <c r="R248" s="29"/>
      <c r="S248" s="64"/>
    </row>
    <row r="249" spans="1:19" x14ac:dyDescent="0.35">
      <c r="A249" s="23"/>
      <c r="C249" s="23"/>
      <c r="D249" s="29"/>
      <c r="E249" s="29"/>
      <c r="F249" s="29"/>
      <c r="G249" s="29"/>
      <c r="H249" s="29"/>
      <c r="I249" s="29"/>
      <c r="J249" s="29"/>
      <c r="K249" s="29"/>
      <c r="L249" s="29"/>
      <c r="M249" s="29"/>
      <c r="N249" s="29"/>
      <c r="O249" s="29"/>
      <c r="P249" s="29"/>
      <c r="Q249" s="29"/>
      <c r="R249" s="29"/>
      <c r="S249" s="64"/>
    </row>
    <row r="250" spans="1:19" x14ac:dyDescent="0.35">
      <c r="A250" s="23"/>
      <c r="C250" s="23"/>
      <c r="D250" s="64"/>
      <c r="E250" s="64"/>
      <c r="F250" s="64"/>
      <c r="G250" s="64"/>
      <c r="H250" s="64"/>
      <c r="I250" s="64"/>
      <c r="J250" s="64"/>
      <c r="K250" s="64"/>
      <c r="L250" s="64"/>
      <c r="M250" s="64"/>
      <c r="N250" s="64"/>
      <c r="O250" s="64"/>
      <c r="P250" s="64"/>
      <c r="Q250" s="64"/>
      <c r="R250" s="64"/>
      <c r="S250" s="64"/>
    </row>
    <row r="251" spans="1:19" x14ac:dyDescent="0.35">
      <c r="A251" s="23"/>
      <c r="C251" s="23"/>
      <c r="D251" s="29"/>
      <c r="E251" s="29"/>
      <c r="F251" s="29"/>
      <c r="G251" s="29"/>
      <c r="H251" s="29"/>
      <c r="I251" s="29"/>
      <c r="J251" s="29"/>
      <c r="K251" s="29"/>
      <c r="L251" s="29"/>
      <c r="M251" s="29"/>
      <c r="N251" s="29"/>
      <c r="O251" s="29"/>
      <c r="P251" s="29"/>
      <c r="Q251" s="29"/>
      <c r="R251" s="29"/>
      <c r="S251" s="64"/>
    </row>
    <row r="252" spans="1:19" x14ac:dyDescent="0.35">
      <c r="A252" s="23"/>
      <c r="C252" s="23"/>
      <c r="D252" s="29"/>
      <c r="E252" s="29"/>
      <c r="F252" s="29"/>
      <c r="G252" s="29"/>
      <c r="H252" s="29"/>
      <c r="I252" s="29"/>
      <c r="J252" s="29"/>
      <c r="K252" s="29"/>
      <c r="L252" s="29"/>
      <c r="M252" s="29"/>
      <c r="N252" s="29"/>
      <c r="O252" s="29"/>
      <c r="P252" s="29"/>
      <c r="Q252" s="29"/>
      <c r="R252" s="29"/>
      <c r="S252" s="64"/>
    </row>
    <row r="253" spans="1:19" x14ac:dyDescent="0.35">
      <c r="A253" s="23"/>
      <c r="C253" s="23"/>
      <c r="D253" s="29"/>
      <c r="E253" s="29"/>
      <c r="F253" s="29"/>
      <c r="G253" s="29"/>
      <c r="H253" s="29"/>
      <c r="I253" s="29"/>
      <c r="J253" s="29"/>
      <c r="K253" s="29"/>
      <c r="L253" s="29"/>
      <c r="M253" s="29"/>
      <c r="N253" s="29"/>
      <c r="O253" s="29"/>
      <c r="P253" s="29"/>
      <c r="Q253" s="29"/>
      <c r="R253" s="29"/>
      <c r="S253" s="64"/>
    </row>
    <row r="254" spans="1:19" x14ac:dyDescent="0.35">
      <c r="A254" s="23"/>
      <c r="C254" s="23"/>
      <c r="D254" s="29"/>
      <c r="E254" s="29"/>
      <c r="F254" s="29"/>
      <c r="G254" s="29"/>
      <c r="H254" s="29"/>
      <c r="I254" s="29"/>
      <c r="J254" s="29"/>
      <c r="K254" s="29"/>
      <c r="L254" s="29"/>
      <c r="M254" s="29"/>
      <c r="N254" s="29"/>
      <c r="O254" s="29"/>
      <c r="P254" s="29"/>
      <c r="Q254" s="29"/>
      <c r="R254" s="29"/>
      <c r="S254" s="64"/>
    </row>
    <row r="255" spans="1:19" x14ac:dyDescent="0.35">
      <c r="A255" s="23"/>
      <c r="C255" s="23"/>
      <c r="D255" s="29"/>
      <c r="E255" s="29"/>
      <c r="F255" s="29"/>
      <c r="G255" s="29"/>
      <c r="H255" s="29"/>
      <c r="I255" s="29"/>
      <c r="J255" s="29"/>
      <c r="K255" s="29"/>
      <c r="L255" s="29"/>
      <c r="M255" s="29"/>
      <c r="N255" s="29"/>
      <c r="O255" s="29"/>
      <c r="P255" s="29"/>
      <c r="Q255" s="29"/>
      <c r="R255" s="29"/>
      <c r="S255" s="64"/>
    </row>
    <row r="256" spans="1:19" x14ac:dyDescent="0.35">
      <c r="A256" s="23"/>
      <c r="C256" s="23"/>
      <c r="D256" s="29"/>
      <c r="E256" s="29"/>
      <c r="F256" s="29"/>
      <c r="G256" s="29"/>
      <c r="H256" s="29"/>
      <c r="I256" s="29"/>
      <c r="J256" s="29"/>
      <c r="K256" s="29"/>
      <c r="L256" s="29"/>
      <c r="M256" s="29"/>
      <c r="N256" s="29"/>
      <c r="O256" s="29"/>
      <c r="P256" s="29"/>
      <c r="Q256" s="29"/>
      <c r="R256" s="29"/>
      <c r="S256" s="64"/>
    </row>
    <row r="257" spans="1:19" x14ac:dyDescent="0.35">
      <c r="A257" s="23"/>
      <c r="C257" s="23"/>
      <c r="D257" s="29"/>
      <c r="E257" s="29"/>
      <c r="F257" s="29"/>
      <c r="G257" s="29"/>
      <c r="H257" s="29"/>
      <c r="I257" s="29"/>
      <c r="J257" s="29"/>
      <c r="K257" s="29"/>
      <c r="L257" s="29"/>
      <c r="M257" s="29"/>
      <c r="N257" s="29"/>
      <c r="O257" s="29"/>
      <c r="P257" s="29"/>
      <c r="Q257" s="29"/>
      <c r="R257" s="29"/>
      <c r="S257" s="64"/>
    </row>
    <row r="258" spans="1:19" x14ac:dyDescent="0.35">
      <c r="A258" s="23"/>
      <c r="C258" s="23"/>
      <c r="D258" s="29"/>
      <c r="E258" s="29"/>
      <c r="F258" s="29"/>
      <c r="G258" s="29"/>
      <c r="H258" s="29"/>
      <c r="I258" s="29"/>
      <c r="J258" s="29"/>
      <c r="K258" s="29"/>
      <c r="L258" s="29"/>
      <c r="M258" s="29"/>
      <c r="N258" s="29"/>
      <c r="O258" s="29"/>
      <c r="P258" s="29"/>
      <c r="Q258" s="29"/>
      <c r="R258" s="29"/>
      <c r="S258" s="64"/>
    </row>
    <row r="259" spans="1:19" x14ac:dyDescent="0.35">
      <c r="A259" s="23"/>
      <c r="C259" s="23"/>
      <c r="D259" s="29"/>
      <c r="E259" s="29"/>
      <c r="F259" s="29"/>
      <c r="G259" s="29"/>
      <c r="H259" s="29"/>
      <c r="I259" s="29"/>
      <c r="J259" s="29"/>
      <c r="K259" s="29"/>
      <c r="L259" s="29"/>
      <c r="M259" s="29"/>
      <c r="N259" s="29"/>
      <c r="O259" s="29"/>
      <c r="P259" s="29"/>
      <c r="Q259" s="29"/>
      <c r="R259" s="29"/>
      <c r="S259" s="64"/>
    </row>
    <row r="260" spans="1:19" x14ac:dyDescent="0.35">
      <c r="A260" s="23"/>
      <c r="C260" s="23"/>
      <c r="D260" s="29"/>
      <c r="E260" s="29"/>
      <c r="F260" s="29"/>
      <c r="G260" s="29"/>
      <c r="H260" s="29"/>
      <c r="I260" s="29"/>
      <c r="J260" s="29"/>
      <c r="K260" s="29"/>
      <c r="L260" s="29"/>
      <c r="M260" s="29"/>
      <c r="N260" s="29"/>
      <c r="O260" s="29"/>
      <c r="P260" s="29"/>
      <c r="Q260" s="29"/>
      <c r="R260" s="29"/>
      <c r="S260" s="64"/>
    </row>
    <row r="261" spans="1:19" x14ac:dyDescent="0.35">
      <c r="A261" s="23"/>
      <c r="C261" s="23"/>
      <c r="D261" s="29"/>
      <c r="E261" s="29"/>
      <c r="F261" s="29"/>
      <c r="G261" s="29"/>
      <c r="H261" s="29"/>
      <c r="I261" s="29"/>
      <c r="J261" s="29"/>
      <c r="K261" s="29"/>
      <c r="L261" s="29"/>
      <c r="M261" s="29"/>
      <c r="N261" s="29"/>
      <c r="O261" s="29"/>
      <c r="P261" s="29"/>
      <c r="Q261" s="29"/>
      <c r="R261" s="29"/>
      <c r="S261" s="64"/>
    </row>
    <row r="262" spans="1:19" x14ac:dyDescent="0.35">
      <c r="A262" s="23"/>
      <c r="C262" s="23"/>
      <c r="D262" s="29"/>
      <c r="E262" s="29"/>
      <c r="F262" s="29"/>
      <c r="G262" s="29"/>
      <c r="H262" s="29"/>
      <c r="I262" s="29"/>
      <c r="J262" s="29"/>
      <c r="K262" s="29"/>
      <c r="L262" s="29"/>
      <c r="M262" s="29"/>
      <c r="N262" s="29"/>
      <c r="O262" s="29"/>
      <c r="P262" s="29"/>
      <c r="Q262" s="29"/>
      <c r="R262" s="29"/>
      <c r="S262" s="64"/>
    </row>
    <row r="263" spans="1:19" x14ac:dyDescent="0.35">
      <c r="A263" s="23"/>
      <c r="C263" s="23"/>
      <c r="D263" s="29"/>
      <c r="E263" s="29"/>
      <c r="F263" s="29"/>
      <c r="G263" s="29"/>
      <c r="H263" s="29"/>
      <c r="I263" s="29"/>
      <c r="J263" s="29"/>
      <c r="K263" s="29"/>
      <c r="L263" s="29"/>
      <c r="M263" s="29"/>
      <c r="N263" s="29"/>
      <c r="O263" s="29"/>
      <c r="P263" s="29"/>
      <c r="Q263" s="29"/>
      <c r="R263" s="29"/>
      <c r="S263" s="64"/>
    </row>
    <row r="264" spans="1:19" x14ac:dyDescent="0.35">
      <c r="A264" s="23"/>
      <c r="C264" s="23"/>
      <c r="D264" s="29"/>
      <c r="E264" s="29"/>
      <c r="F264" s="29"/>
      <c r="G264" s="29"/>
      <c r="H264" s="29"/>
      <c r="I264" s="29"/>
      <c r="J264" s="29"/>
      <c r="K264" s="29"/>
      <c r="L264" s="29"/>
      <c r="M264" s="29"/>
      <c r="N264" s="29"/>
      <c r="O264" s="29"/>
      <c r="P264" s="29"/>
      <c r="Q264" s="29"/>
      <c r="R264" s="29"/>
      <c r="S264" s="64"/>
    </row>
    <row r="265" spans="1:19" x14ac:dyDescent="0.35">
      <c r="A265" s="23"/>
      <c r="C265" s="23"/>
      <c r="D265" s="29"/>
      <c r="E265" s="29"/>
      <c r="F265" s="29"/>
      <c r="G265" s="29"/>
      <c r="H265" s="29"/>
      <c r="I265" s="29"/>
      <c r="J265" s="29"/>
      <c r="K265" s="29"/>
      <c r="L265" s="29"/>
      <c r="M265" s="29"/>
      <c r="N265" s="29"/>
      <c r="O265" s="29"/>
      <c r="P265" s="29"/>
      <c r="Q265" s="29"/>
      <c r="R265" s="29"/>
      <c r="S265" s="64"/>
    </row>
    <row r="266" spans="1:19" x14ac:dyDescent="0.35">
      <c r="A266" s="23"/>
      <c r="C266" s="23"/>
      <c r="D266" s="29"/>
      <c r="E266" s="29"/>
      <c r="F266" s="29"/>
      <c r="G266" s="29"/>
      <c r="H266" s="29"/>
      <c r="I266" s="29"/>
      <c r="J266" s="29"/>
      <c r="K266" s="29"/>
      <c r="L266" s="29"/>
      <c r="M266" s="29"/>
      <c r="N266" s="29"/>
      <c r="O266" s="29"/>
      <c r="P266" s="29"/>
      <c r="Q266" s="29"/>
      <c r="R266" s="29"/>
      <c r="S266" s="64"/>
    </row>
    <row r="267" spans="1:19" x14ac:dyDescent="0.35">
      <c r="A267" s="23"/>
      <c r="C267" s="23"/>
      <c r="D267" s="29"/>
      <c r="E267" s="29"/>
      <c r="F267" s="29"/>
      <c r="G267" s="29"/>
      <c r="H267" s="29"/>
      <c r="I267" s="29"/>
      <c r="J267" s="29"/>
      <c r="K267" s="29"/>
      <c r="L267" s="29"/>
      <c r="M267" s="29"/>
      <c r="N267" s="29"/>
      <c r="O267" s="29"/>
      <c r="P267" s="29"/>
      <c r="Q267" s="29"/>
      <c r="R267" s="29"/>
      <c r="S267" s="64"/>
    </row>
    <row r="268" spans="1:19" x14ac:dyDescent="0.35">
      <c r="A268" s="23"/>
      <c r="C268" s="23"/>
      <c r="D268" s="29"/>
      <c r="E268" s="29"/>
      <c r="F268" s="29"/>
      <c r="G268" s="29"/>
      <c r="H268" s="29"/>
      <c r="I268" s="29"/>
      <c r="J268" s="29"/>
      <c r="K268" s="29"/>
      <c r="L268" s="29"/>
      <c r="M268" s="29"/>
      <c r="N268" s="29"/>
      <c r="O268" s="29"/>
      <c r="P268" s="29"/>
      <c r="Q268" s="29"/>
      <c r="R268" s="29"/>
      <c r="S268" s="64"/>
    </row>
    <row r="269" spans="1:19" x14ac:dyDescent="0.35">
      <c r="A269" s="23"/>
      <c r="C269" s="23"/>
      <c r="D269" s="29"/>
      <c r="E269" s="29"/>
      <c r="F269" s="29"/>
      <c r="G269" s="29"/>
      <c r="H269" s="29"/>
      <c r="I269" s="29"/>
      <c r="J269" s="29"/>
      <c r="K269" s="29"/>
      <c r="L269" s="29"/>
      <c r="M269" s="29"/>
      <c r="N269" s="29"/>
      <c r="O269" s="29"/>
      <c r="P269" s="29"/>
      <c r="Q269" s="29"/>
      <c r="R269" s="29"/>
      <c r="S269" s="64"/>
    </row>
    <row r="270" spans="1:19" x14ac:dyDescent="0.35">
      <c r="A270" s="23"/>
      <c r="C270" s="23"/>
      <c r="D270" s="29"/>
      <c r="E270" s="29"/>
      <c r="F270" s="29"/>
      <c r="G270" s="29"/>
      <c r="H270" s="29"/>
      <c r="I270" s="29"/>
      <c r="J270" s="29"/>
      <c r="K270" s="29"/>
      <c r="L270" s="29"/>
      <c r="M270" s="29"/>
      <c r="N270" s="29"/>
      <c r="O270" s="29"/>
      <c r="P270" s="29"/>
      <c r="Q270" s="29"/>
      <c r="R270" s="29"/>
      <c r="S270" s="64"/>
    </row>
    <row r="271" spans="1:19" x14ac:dyDescent="0.35">
      <c r="A271" s="23"/>
      <c r="C271" s="23"/>
      <c r="D271" s="29"/>
      <c r="E271" s="29"/>
      <c r="F271" s="29"/>
      <c r="G271" s="29"/>
      <c r="H271" s="29"/>
      <c r="I271" s="29"/>
      <c r="J271" s="29"/>
      <c r="K271" s="29"/>
      <c r="L271" s="29"/>
      <c r="M271" s="29"/>
      <c r="N271" s="29"/>
      <c r="O271" s="29"/>
      <c r="P271" s="29"/>
      <c r="Q271" s="29"/>
      <c r="R271" s="29"/>
      <c r="S271" s="64"/>
    </row>
    <row r="272" spans="1:19" x14ac:dyDescent="0.35">
      <c r="A272" s="23"/>
      <c r="C272" s="23"/>
      <c r="D272" s="29"/>
      <c r="E272" s="29"/>
      <c r="F272" s="29"/>
      <c r="G272" s="29"/>
      <c r="H272" s="29"/>
      <c r="I272" s="29"/>
      <c r="J272" s="29"/>
      <c r="K272" s="29"/>
      <c r="L272" s="29"/>
      <c r="M272" s="29"/>
      <c r="N272" s="29"/>
      <c r="O272" s="29"/>
      <c r="P272" s="29"/>
      <c r="Q272" s="29"/>
      <c r="R272" s="29"/>
      <c r="S272" s="64"/>
    </row>
    <row r="273" spans="1:19" x14ac:dyDescent="0.35">
      <c r="A273" s="23"/>
      <c r="C273" s="23"/>
      <c r="D273" s="29"/>
      <c r="E273" s="29"/>
      <c r="F273" s="29"/>
      <c r="G273" s="29"/>
      <c r="H273" s="29"/>
      <c r="I273" s="29"/>
      <c r="J273" s="29"/>
      <c r="K273" s="29"/>
      <c r="L273" s="29"/>
      <c r="M273" s="29"/>
      <c r="N273" s="29"/>
      <c r="O273" s="29"/>
      <c r="P273" s="29"/>
      <c r="Q273" s="29"/>
      <c r="R273" s="29"/>
      <c r="S273" s="64"/>
    </row>
    <row r="274" spans="1:19" x14ac:dyDescent="0.35">
      <c r="A274" s="23"/>
      <c r="C274" s="23"/>
      <c r="D274" s="29"/>
      <c r="E274" s="29"/>
      <c r="F274" s="29"/>
      <c r="G274" s="29"/>
      <c r="H274" s="29"/>
      <c r="I274" s="29"/>
      <c r="J274" s="29"/>
      <c r="K274" s="29"/>
      <c r="L274" s="29"/>
      <c r="M274" s="29"/>
      <c r="N274" s="29"/>
      <c r="O274" s="29"/>
      <c r="P274" s="29"/>
      <c r="Q274" s="29"/>
      <c r="R274" s="29"/>
      <c r="S274" s="64"/>
    </row>
    <row r="275" spans="1:19" x14ac:dyDescent="0.35">
      <c r="A275" s="23"/>
      <c r="C275" s="23"/>
      <c r="D275" s="29"/>
      <c r="E275" s="29"/>
      <c r="F275" s="29"/>
      <c r="G275" s="29"/>
      <c r="H275" s="29"/>
      <c r="I275" s="29"/>
      <c r="J275" s="29"/>
      <c r="K275" s="29"/>
      <c r="L275" s="29"/>
      <c r="M275" s="29"/>
      <c r="N275" s="29"/>
      <c r="O275" s="29"/>
      <c r="P275" s="29"/>
      <c r="Q275" s="29"/>
      <c r="R275" s="29"/>
      <c r="S275" s="64"/>
    </row>
    <row r="276" spans="1:19" x14ac:dyDescent="0.35">
      <c r="A276" s="23"/>
      <c r="C276" s="23"/>
      <c r="D276" s="29"/>
      <c r="E276" s="29"/>
      <c r="F276" s="29"/>
      <c r="G276" s="29"/>
      <c r="H276" s="29"/>
      <c r="I276" s="29"/>
      <c r="J276" s="29"/>
      <c r="K276" s="29"/>
      <c r="L276" s="29"/>
      <c r="M276" s="29"/>
      <c r="N276" s="29"/>
      <c r="O276" s="29"/>
      <c r="P276" s="29"/>
      <c r="Q276" s="29"/>
      <c r="R276" s="29"/>
      <c r="S276" s="64"/>
    </row>
    <row r="277" spans="1:19" x14ac:dyDescent="0.35">
      <c r="A277" s="23"/>
      <c r="C277" s="23"/>
      <c r="D277" s="29"/>
      <c r="E277" s="29"/>
      <c r="F277" s="29"/>
      <c r="G277" s="29"/>
      <c r="H277" s="29"/>
      <c r="I277" s="29"/>
      <c r="J277" s="29"/>
      <c r="K277" s="29"/>
      <c r="L277" s="29"/>
      <c r="M277" s="29"/>
      <c r="N277" s="29"/>
      <c r="O277" s="29"/>
      <c r="P277" s="29"/>
      <c r="Q277" s="29"/>
      <c r="R277" s="29"/>
      <c r="S277" s="64"/>
    </row>
    <row r="278" spans="1:19" x14ac:dyDescent="0.35">
      <c r="A278" s="23"/>
      <c r="C278" s="23"/>
      <c r="D278" s="29"/>
      <c r="E278" s="29"/>
      <c r="F278" s="29"/>
      <c r="G278" s="29"/>
      <c r="H278" s="29"/>
      <c r="I278" s="29"/>
      <c r="J278" s="29"/>
      <c r="K278" s="29"/>
      <c r="L278" s="29"/>
      <c r="M278" s="29"/>
      <c r="N278" s="29"/>
      <c r="O278" s="29"/>
      <c r="P278" s="29"/>
      <c r="Q278" s="29"/>
      <c r="R278" s="29"/>
      <c r="S278" s="64"/>
    </row>
    <row r="279" spans="1:19" x14ac:dyDescent="0.35">
      <c r="A279" s="23"/>
      <c r="C279" s="23"/>
      <c r="D279" s="64"/>
      <c r="E279" s="64"/>
      <c r="F279" s="64"/>
      <c r="G279" s="64"/>
      <c r="H279" s="64"/>
      <c r="I279" s="64"/>
      <c r="J279" s="64"/>
      <c r="K279" s="64"/>
      <c r="L279" s="64"/>
      <c r="M279" s="64"/>
      <c r="N279" s="64"/>
      <c r="O279" s="64"/>
      <c r="P279" s="64"/>
      <c r="Q279" s="64"/>
      <c r="R279" s="64"/>
      <c r="S279" s="64"/>
    </row>
    <row r="280" spans="1:19" x14ac:dyDescent="0.35">
      <c r="A280" s="23"/>
      <c r="C280" s="23"/>
      <c r="D280" s="29"/>
      <c r="E280" s="29"/>
      <c r="F280" s="29"/>
      <c r="G280" s="29"/>
      <c r="H280" s="29"/>
      <c r="I280" s="29"/>
      <c r="J280" s="29"/>
      <c r="K280" s="29"/>
      <c r="L280" s="29"/>
      <c r="M280" s="29"/>
      <c r="N280" s="29"/>
      <c r="O280" s="29"/>
      <c r="P280" s="29"/>
      <c r="Q280" s="29"/>
      <c r="R280" s="29"/>
      <c r="S280" s="64"/>
    </row>
    <row r="281" spans="1:19" x14ac:dyDescent="0.35">
      <c r="A281" s="23"/>
      <c r="C281" s="23"/>
      <c r="D281" s="29"/>
      <c r="E281" s="29"/>
      <c r="F281" s="29"/>
      <c r="G281" s="29"/>
      <c r="H281" s="29"/>
      <c r="I281" s="29"/>
      <c r="J281" s="29"/>
      <c r="K281" s="29"/>
      <c r="L281" s="29"/>
      <c r="M281" s="29"/>
      <c r="N281" s="29"/>
      <c r="O281" s="29"/>
      <c r="P281" s="29"/>
      <c r="Q281" s="29"/>
      <c r="R281" s="29"/>
      <c r="S281" s="64"/>
    </row>
    <row r="282" spans="1:19" x14ac:dyDescent="0.35">
      <c r="A282" s="23"/>
      <c r="C282" s="23"/>
      <c r="S282" s="64"/>
    </row>
    <row r="283" spans="1:19" x14ac:dyDescent="0.35">
      <c r="A283" s="23"/>
      <c r="C283" s="23"/>
      <c r="D283" s="29"/>
      <c r="E283" s="29"/>
      <c r="F283" s="29"/>
      <c r="G283" s="29"/>
      <c r="H283" s="29"/>
      <c r="I283" s="29"/>
      <c r="J283" s="29"/>
      <c r="K283" s="29"/>
      <c r="L283" s="29"/>
      <c r="M283" s="29"/>
      <c r="N283" s="29"/>
      <c r="O283" s="29"/>
      <c r="P283" s="29"/>
      <c r="Q283" s="29"/>
      <c r="R283" s="29"/>
      <c r="S283" s="64"/>
    </row>
    <row r="284" spans="1:19" x14ac:dyDescent="0.35">
      <c r="A284" s="23"/>
      <c r="C284" s="23"/>
      <c r="D284" s="65"/>
      <c r="E284" s="65"/>
      <c r="F284" s="65"/>
      <c r="G284" s="65"/>
      <c r="H284" s="65"/>
      <c r="I284" s="65"/>
      <c r="J284" s="65"/>
      <c r="K284" s="65"/>
      <c r="L284" s="65"/>
      <c r="M284" s="65"/>
      <c r="N284" s="65"/>
      <c r="O284" s="65"/>
      <c r="P284" s="65"/>
      <c r="Q284" s="65"/>
      <c r="R284" s="65"/>
      <c r="S284" s="66"/>
    </row>
    <row r="285" spans="1:19" x14ac:dyDescent="0.35">
      <c r="A285" s="23"/>
      <c r="C285" s="23"/>
      <c r="D285" s="29"/>
      <c r="E285" s="29"/>
      <c r="F285" s="29"/>
      <c r="G285" s="29"/>
      <c r="H285" s="29"/>
      <c r="I285" s="29"/>
      <c r="J285" s="29"/>
      <c r="K285" s="29"/>
      <c r="L285" s="29"/>
      <c r="M285" s="29"/>
      <c r="N285" s="29"/>
      <c r="O285" s="29"/>
      <c r="P285" s="29"/>
      <c r="Q285" s="29"/>
      <c r="R285" s="29"/>
      <c r="S285" s="29"/>
    </row>
    <row r="286" spans="1:19" x14ac:dyDescent="0.35">
      <c r="A286" s="23"/>
      <c r="B286" s="23"/>
      <c r="C286" s="23"/>
      <c r="D286" s="65"/>
      <c r="E286" s="65"/>
      <c r="F286" s="65"/>
      <c r="G286" s="65"/>
      <c r="H286" s="65"/>
      <c r="I286" s="65"/>
      <c r="J286" s="65"/>
      <c r="K286" s="65"/>
      <c r="L286" s="65"/>
      <c r="M286" s="65"/>
      <c r="N286" s="65"/>
      <c r="O286" s="65"/>
      <c r="P286" s="65"/>
      <c r="Q286" s="65"/>
      <c r="R286" s="65"/>
      <c r="S286" s="64"/>
    </row>
    <row r="287" spans="1:19" x14ac:dyDescent="0.35">
      <c r="A287" s="23"/>
      <c r="B287" s="23"/>
      <c r="C287" s="23"/>
      <c r="D287" s="29"/>
      <c r="E287" s="29"/>
      <c r="F287" s="29"/>
      <c r="G287" s="29"/>
      <c r="H287" s="29"/>
      <c r="I287" s="29"/>
      <c r="J287" s="29"/>
      <c r="K287" s="29"/>
      <c r="L287" s="29"/>
      <c r="M287" s="29"/>
      <c r="N287" s="29"/>
      <c r="O287" s="29"/>
      <c r="P287" s="29"/>
      <c r="Q287" s="29"/>
      <c r="R287" s="29"/>
      <c r="S287" s="64"/>
    </row>
    <row r="288" spans="1:19" x14ac:dyDescent="0.35">
      <c r="A288" s="23"/>
      <c r="B288" s="23"/>
      <c r="C288" s="23"/>
      <c r="D288" s="29"/>
      <c r="E288" s="29"/>
      <c r="F288" s="29"/>
      <c r="G288" s="29"/>
      <c r="H288" s="29"/>
      <c r="I288" s="29"/>
      <c r="J288" s="29"/>
      <c r="K288" s="29"/>
      <c r="L288" s="29"/>
      <c r="M288" s="29"/>
      <c r="N288" s="29"/>
      <c r="O288" s="29"/>
      <c r="P288" s="29"/>
      <c r="Q288" s="29"/>
      <c r="R288" s="29"/>
      <c r="S288" s="64"/>
    </row>
    <row r="289" spans="1:19" x14ac:dyDescent="0.35">
      <c r="A289" s="23"/>
      <c r="B289" s="23"/>
      <c r="C289" s="23"/>
      <c r="D289" s="65"/>
      <c r="E289" s="65"/>
      <c r="F289" s="65"/>
      <c r="G289" s="65"/>
      <c r="H289" s="65"/>
      <c r="I289" s="65"/>
      <c r="J289" s="65"/>
      <c r="K289" s="65"/>
      <c r="L289" s="65"/>
      <c r="M289" s="65"/>
      <c r="N289" s="65"/>
      <c r="O289" s="65"/>
      <c r="P289" s="65"/>
      <c r="Q289" s="65"/>
      <c r="R289" s="65"/>
      <c r="S289" s="66"/>
    </row>
    <row r="290" spans="1:19" x14ac:dyDescent="0.35">
      <c r="A290" s="23"/>
      <c r="B290" s="23"/>
      <c r="C290" s="23"/>
      <c r="D290" s="29"/>
      <c r="E290" s="29"/>
      <c r="F290" s="29"/>
      <c r="G290" s="29"/>
      <c r="H290" s="29"/>
      <c r="I290" s="29"/>
      <c r="J290" s="29"/>
      <c r="K290" s="29"/>
      <c r="L290" s="29"/>
      <c r="M290" s="29"/>
      <c r="N290" s="29"/>
      <c r="O290" s="29"/>
      <c r="P290" s="29"/>
      <c r="Q290" s="29"/>
      <c r="R290" s="29"/>
      <c r="S290" s="64"/>
    </row>
    <row r="291" spans="1:19" x14ac:dyDescent="0.35">
      <c r="A291" s="23"/>
      <c r="B291" s="23"/>
      <c r="C291" s="23"/>
      <c r="D291" s="65"/>
      <c r="E291" s="65"/>
      <c r="F291" s="65"/>
      <c r="G291" s="65"/>
      <c r="H291" s="65"/>
      <c r="I291" s="65"/>
      <c r="J291" s="65"/>
      <c r="K291" s="65"/>
      <c r="L291" s="65"/>
      <c r="M291" s="65"/>
      <c r="N291" s="65"/>
      <c r="O291" s="65"/>
      <c r="P291" s="65"/>
      <c r="Q291" s="65"/>
      <c r="R291" s="65"/>
      <c r="S291" s="64"/>
    </row>
    <row r="292" spans="1:19" x14ac:dyDescent="0.35">
      <c r="A292" s="23"/>
      <c r="B292" s="23"/>
      <c r="C292" s="23"/>
      <c r="D292" s="29"/>
      <c r="E292" s="29"/>
      <c r="F292" s="29"/>
      <c r="G292" s="29"/>
      <c r="H292" s="29"/>
      <c r="I292" s="29"/>
      <c r="J292" s="29"/>
      <c r="K292" s="29"/>
      <c r="L292" s="29"/>
      <c r="M292" s="29"/>
      <c r="N292" s="29"/>
      <c r="O292" s="29"/>
      <c r="P292" s="29"/>
      <c r="Q292" s="29"/>
      <c r="R292" s="29"/>
      <c r="S292" s="64"/>
    </row>
    <row r="293" spans="1:19" x14ac:dyDescent="0.35">
      <c r="A293" s="23"/>
      <c r="B293" s="23"/>
      <c r="C293" s="23"/>
      <c r="D293" s="65"/>
      <c r="E293" s="65"/>
      <c r="F293" s="65"/>
      <c r="G293" s="65"/>
      <c r="H293" s="65"/>
      <c r="I293" s="65"/>
      <c r="J293" s="65"/>
      <c r="K293" s="65"/>
      <c r="L293" s="65"/>
      <c r="M293" s="65"/>
      <c r="N293" s="65"/>
      <c r="O293" s="65"/>
      <c r="P293" s="65"/>
      <c r="Q293" s="65"/>
      <c r="R293" s="65"/>
      <c r="S293" s="66"/>
    </row>
    <row r="294" spans="1:19" x14ac:dyDescent="0.35">
      <c r="A294" s="23"/>
      <c r="B294" s="23"/>
      <c r="C294" s="23"/>
      <c r="D294" s="29"/>
      <c r="E294" s="29"/>
      <c r="F294" s="29"/>
      <c r="G294" s="29"/>
      <c r="H294" s="29"/>
      <c r="I294" s="29"/>
      <c r="J294" s="29"/>
      <c r="K294" s="29"/>
      <c r="L294" s="29"/>
      <c r="M294" s="29"/>
      <c r="N294" s="29"/>
      <c r="O294" s="29"/>
      <c r="P294" s="29"/>
      <c r="Q294" s="29"/>
      <c r="R294" s="29"/>
      <c r="S294" s="64"/>
    </row>
    <row r="295" spans="1:19" x14ac:dyDescent="0.35">
      <c r="A295" s="23"/>
      <c r="B295" s="23"/>
      <c r="C295" s="23"/>
      <c r="D295" s="65"/>
      <c r="E295" s="65"/>
      <c r="F295" s="65"/>
      <c r="G295" s="65"/>
      <c r="H295" s="65"/>
      <c r="I295" s="65"/>
      <c r="J295" s="65"/>
      <c r="K295" s="65"/>
      <c r="L295" s="65"/>
      <c r="M295" s="65"/>
      <c r="N295" s="65"/>
      <c r="O295" s="65"/>
      <c r="P295" s="65"/>
      <c r="Q295" s="65"/>
      <c r="R295" s="65"/>
      <c r="S295" s="64"/>
    </row>
    <row r="296" spans="1:19" x14ac:dyDescent="0.35">
      <c r="A296" s="23"/>
      <c r="B296" s="23"/>
      <c r="C296" s="23"/>
      <c r="D296" s="29"/>
      <c r="E296" s="29"/>
      <c r="F296" s="29"/>
      <c r="G296" s="29"/>
      <c r="H296" s="29"/>
      <c r="I296" s="29"/>
      <c r="J296" s="29"/>
      <c r="K296" s="29"/>
      <c r="L296" s="29"/>
      <c r="M296" s="29"/>
      <c r="N296" s="29"/>
      <c r="O296" s="29"/>
      <c r="P296" s="29"/>
      <c r="Q296" s="29"/>
      <c r="R296" s="29"/>
      <c r="S296" s="64"/>
    </row>
    <row r="297" spans="1:19" x14ac:dyDescent="0.35">
      <c r="A297" s="23"/>
      <c r="B297" s="23"/>
      <c r="C297" s="23"/>
      <c r="D297" s="29"/>
      <c r="E297" s="29"/>
      <c r="F297" s="29"/>
      <c r="G297" s="29"/>
      <c r="H297" s="29"/>
      <c r="I297" s="29"/>
      <c r="J297" s="29"/>
      <c r="K297" s="29"/>
      <c r="L297" s="29"/>
      <c r="M297" s="29"/>
      <c r="N297" s="29"/>
      <c r="O297" s="29"/>
      <c r="P297" s="29"/>
      <c r="Q297" s="29"/>
      <c r="R297" s="29"/>
      <c r="S297" s="64"/>
    </row>
    <row r="298" spans="1:19" x14ac:dyDescent="0.35">
      <c r="A298" s="23"/>
      <c r="B298" s="23"/>
      <c r="C298" s="23"/>
      <c r="D298" s="65"/>
      <c r="E298" s="65"/>
      <c r="F298" s="65"/>
      <c r="G298" s="65"/>
      <c r="H298" s="65"/>
      <c r="I298" s="65"/>
      <c r="J298" s="65"/>
      <c r="K298" s="65"/>
      <c r="L298" s="65"/>
      <c r="M298" s="65"/>
      <c r="N298" s="65"/>
      <c r="O298" s="65"/>
      <c r="P298" s="65"/>
      <c r="Q298" s="65"/>
      <c r="R298" s="65"/>
      <c r="S298" s="66"/>
    </row>
    <row r="299" spans="1:19" x14ac:dyDescent="0.35">
      <c r="A299" s="23"/>
      <c r="B299" s="23"/>
      <c r="C299" s="23"/>
      <c r="D299" s="29"/>
      <c r="E299" s="29"/>
      <c r="F299" s="29"/>
      <c r="G299" s="29"/>
      <c r="H299" s="29"/>
      <c r="I299" s="29"/>
      <c r="J299" s="29"/>
      <c r="K299" s="29"/>
      <c r="L299" s="29"/>
      <c r="M299" s="29"/>
      <c r="N299" s="29"/>
      <c r="O299" s="29"/>
      <c r="P299" s="29"/>
      <c r="Q299" s="29"/>
      <c r="R299" s="29"/>
      <c r="S299" s="29"/>
    </row>
    <row r="300" spans="1:19" x14ac:dyDescent="0.35">
      <c r="A300" s="23"/>
      <c r="B300" s="23"/>
      <c r="C300" s="23"/>
      <c r="D300" s="65"/>
      <c r="E300" s="65"/>
      <c r="F300" s="65"/>
      <c r="G300" s="65"/>
      <c r="H300" s="65"/>
      <c r="I300" s="65"/>
      <c r="J300" s="65"/>
      <c r="K300" s="65"/>
      <c r="L300" s="65"/>
      <c r="M300" s="65"/>
      <c r="N300" s="65"/>
      <c r="O300" s="65"/>
      <c r="P300" s="65"/>
      <c r="Q300" s="65"/>
      <c r="R300" s="65"/>
      <c r="S300" s="64"/>
    </row>
    <row r="301" spans="1:19" x14ac:dyDescent="0.35">
      <c r="A301" s="23"/>
      <c r="B301" s="23"/>
      <c r="C301" s="23"/>
      <c r="D301" s="29"/>
      <c r="E301" s="29"/>
      <c r="F301" s="29"/>
      <c r="G301" s="29"/>
      <c r="H301" s="29"/>
      <c r="I301" s="29"/>
      <c r="J301" s="29"/>
      <c r="K301" s="29"/>
      <c r="L301" s="29"/>
      <c r="M301" s="29"/>
      <c r="N301" s="29"/>
      <c r="O301" s="29"/>
      <c r="P301" s="29"/>
      <c r="Q301" s="29"/>
      <c r="R301" s="29"/>
      <c r="S301" s="64"/>
    </row>
    <row r="302" spans="1:19" x14ac:dyDescent="0.35">
      <c r="A302" s="23"/>
      <c r="B302" s="23"/>
      <c r="C302" s="23"/>
      <c r="D302" s="29"/>
      <c r="E302" s="29"/>
      <c r="F302" s="29"/>
      <c r="G302" s="29"/>
      <c r="H302" s="29"/>
      <c r="I302" s="29"/>
      <c r="J302" s="29"/>
      <c r="K302" s="29"/>
      <c r="L302" s="29"/>
      <c r="M302" s="29"/>
      <c r="N302" s="29"/>
      <c r="O302" s="29"/>
      <c r="P302" s="29"/>
      <c r="Q302" s="29"/>
      <c r="R302" s="29"/>
      <c r="S302" s="64"/>
    </row>
    <row r="303" spans="1:19" x14ac:dyDescent="0.35">
      <c r="A303" s="23"/>
      <c r="B303" s="23"/>
      <c r="C303" s="23"/>
      <c r="D303" s="29"/>
      <c r="E303" s="29"/>
      <c r="F303" s="29"/>
      <c r="G303" s="29"/>
      <c r="H303" s="29"/>
      <c r="I303" s="29"/>
      <c r="J303" s="29"/>
      <c r="K303" s="29"/>
      <c r="L303" s="29"/>
      <c r="M303" s="29"/>
      <c r="N303" s="29"/>
      <c r="O303" s="29"/>
      <c r="P303" s="29"/>
      <c r="Q303" s="29"/>
      <c r="R303" s="29"/>
      <c r="S303" s="64"/>
    </row>
    <row r="304" spans="1:19" x14ac:dyDescent="0.35">
      <c r="A304" s="23"/>
      <c r="B304" s="23"/>
      <c r="C304" s="23"/>
      <c r="D304" s="29"/>
      <c r="E304" s="29"/>
      <c r="F304" s="29"/>
      <c r="G304" s="29"/>
      <c r="H304" s="29"/>
      <c r="I304" s="29"/>
      <c r="J304" s="29"/>
      <c r="K304" s="29"/>
      <c r="L304" s="29"/>
      <c r="M304" s="29"/>
      <c r="N304" s="29"/>
      <c r="O304" s="29"/>
      <c r="P304" s="29"/>
      <c r="Q304" s="29"/>
      <c r="R304" s="29"/>
      <c r="S304" s="64"/>
    </row>
    <row r="305" spans="1:19" x14ac:dyDescent="0.35">
      <c r="A305" s="23"/>
      <c r="B305" s="23"/>
      <c r="C305" s="23"/>
      <c r="D305" s="29"/>
      <c r="E305" s="29"/>
      <c r="F305" s="29"/>
      <c r="G305" s="29"/>
      <c r="H305" s="29"/>
      <c r="I305" s="29"/>
      <c r="J305" s="29"/>
      <c r="K305" s="29"/>
      <c r="L305" s="29"/>
      <c r="M305" s="29"/>
      <c r="N305" s="29"/>
      <c r="O305" s="29"/>
      <c r="P305" s="29"/>
      <c r="Q305" s="29"/>
      <c r="R305" s="29"/>
      <c r="S305" s="29"/>
    </row>
    <row r="306" spans="1:19" x14ac:dyDescent="0.35">
      <c r="A306" s="23"/>
      <c r="B306" s="23"/>
      <c r="C306" s="23"/>
      <c r="D306" s="29"/>
      <c r="E306" s="29"/>
      <c r="F306" s="29"/>
      <c r="G306" s="29"/>
      <c r="H306" s="29"/>
      <c r="I306" s="29"/>
      <c r="J306" s="29"/>
      <c r="K306" s="29"/>
      <c r="L306" s="29"/>
      <c r="M306" s="29"/>
      <c r="N306" s="29"/>
      <c r="O306" s="29"/>
      <c r="P306" s="29"/>
      <c r="Q306" s="29"/>
      <c r="R306" s="29"/>
      <c r="S306" s="64"/>
    </row>
    <row r="307" spans="1:19" x14ac:dyDescent="0.35">
      <c r="A307" s="23"/>
      <c r="B307" s="23"/>
      <c r="C307" s="23"/>
      <c r="D307" s="29"/>
      <c r="E307" s="29"/>
      <c r="F307" s="29"/>
      <c r="G307" s="29"/>
      <c r="H307" s="29"/>
      <c r="I307" s="29"/>
      <c r="J307" s="29"/>
      <c r="K307" s="29"/>
      <c r="L307" s="29"/>
      <c r="M307" s="29"/>
      <c r="N307" s="29"/>
      <c r="O307" s="29"/>
      <c r="P307" s="29"/>
      <c r="Q307" s="29"/>
      <c r="R307" s="29"/>
      <c r="S307" s="64"/>
    </row>
    <row r="308" spans="1:19" x14ac:dyDescent="0.35">
      <c r="A308" s="23"/>
      <c r="B308" s="23"/>
      <c r="C308" s="23"/>
      <c r="D308" s="29"/>
      <c r="E308" s="29"/>
      <c r="F308" s="29"/>
      <c r="G308" s="29"/>
      <c r="H308" s="29"/>
      <c r="I308" s="29"/>
      <c r="J308" s="29"/>
      <c r="K308" s="29"/>
      <c r="L308" s="29"/>
      <c r="M308" s="29"/>
      <c r="N308" s="29"/>
      <c r="O308" s="29"/>
      <c r="P308" s="29"/>
      <c r="Q308" s="29"/>
      <c r="R308" s="29"/>
      <c r="S308" s="64"/>
    </row>
    <row r="309" spans="1:19" x14ac:dyDescent="0.35">
      <c r="B309" s="23"/>
      <c r="C309" s="23"/>
      <c r="D309" s="29"/>
      <c r="E309" s="29"/>
      <c r="F309" s="29"/>
      <c r="G309" s="29"/>
      <c r="H309" s="29"/>
      <c r="I309" s="29"/>
      <c r="J309" s="29"/>
      <c r="K309" s="29"/>
      <c r="L309" s="29"/>
      <c r="M309" s="29"/>
      <c r="N309" s="29"/>
      <c r="O309" s="29"/>
      <c r="P309" s="29"/>
      <c r="Q309" s="29"/>
      <c r="R309" s="29"/>
      <c r="S309" s="64"/>
    </row>
    <row r="310" spans="1:19" x14ac:dyDescent="0.35">
      <c r="B310" s="23"/>
      <c r="C310" s="23"/>
      <c r="D310" s="29"/>
      <c r="E310" s="29"/>
      <c r="F310" s="29"/>
      <c r="G310" s="29"/>
      <c r="H310" s="29"/>
      <c r="I310" s="29"/>
      <c r="J310" s="29"/>
      <c r="K310" s="29"/>
      <c r="L310" s="29"/>
      <c r="M310" s="29"/>
      <c r="N310" s="29"/>
      <c r="O310" s="29"/>
      <c r="P310" s="29"/>
      <c r="Q310" s="29"/>
      <c r="R310" s="29"/>
      <c r="S310" s="64"/>
    </row>
    <row r="311" spans="1:19" x14ac:dyDescent="0.35">
      <c r="B311" s="23"/>
    </row>
    <row r="312" spans="1:19" x14ac:dyDescent="0.35">
      <c r="B312" s="23"/>
    </row>
    <row r="313" spans="1:19" x14ac:dyDescent="0.35">
      <c r="B313" s="23"/>
    </row>
    <row r="314" spans="1:19" x14ac:dyDescent="0.35">
      <c r="B314" s="23"/>
    </row>
    <row r="316" spans="1:19" x14ac:dyDescent="0.35">
      <c r="A316" s="23"/>
    </row>
    <row r="317" spans="1:19" x14ac:dyDescent="0.35">
      <c r="A317" s="23"/>
    </row>
    <row r="318" spans="1:19" x14ac:dyDescent="0.35">
      <c r="A318" s="23"/>
      <c r="C318" s="23"/>
      <c r="D318" s="29"/>
      <c r="E318" s="29"/>
      <c r="F318" s="29"/>
      <c r="G318" s="29"/>
      <c r="H318" s="29"/>
      <c r="I318" s="29"/>
      <c r="J318" s="29"/>
      <c r="K318" s="29"/>
      <c r="L318" s="29"/>
      <c r="M318" s="29"/>
      <c r="N318" s="29"/>
      <c r="O318" s="29"/>
      <c r="P318" s="29"/>
      <c r="Q318" s="29"/>
      <c r="R318" s="29"/>
      <c r="S318" s="64"/>
    </row>
    <row r="319" spans="1:19" x14ac:dyDescent="0.35">
      <c r="C319" s="23"/>
      <c r="D319" s="64"/>
      <c r="E319" s="64"/>
      <c r="F319" s="64"/>
      <c r="G319" s="64"/>
      <c r="H319" s="64"/>
      <c r="I319" s="64"/>
      <c r="J319" s="64"/>
      <c r="K319" s="64"/>
      <c r="L319" s="64"/>
      <c r="M319" s="64"/>
      <c r="N319" s="64"/>
      <c r="O319" s="64"/>
      <c r="P319" s="64"/>
      <c r="Q319" s="64"/>
      <c r="R319" s="64"/>
      <c r="S319" s="64"/>
    </row>
    <row r="320" spans="1:19" x14ac:dyDescent="0.35">
      <c r="C320" s="23"/>
      <c r="D320" s="64"/>
      <c r="E320" s="64"/>
      <c r="F320" s="64"/>
      <c r="G320" s="64"/>
      <c r="H320" s="64"/>
      <c r="I320" s="64"/>
      <c r="J320" s="64"/>
      <c r="K320" s="64"/>
      <c r="L320" s="64"/>
      <c r="M320" s="64"/>
      <c r="N320" s="64"/>
      <c r="O320" s="64"/>
      <c r="P320" s="64"/>
      <c r="Q320" s="64"/>
      <c r="R320" s="64"/>
      <c r="S320" s="64"/>
    </row>
    <row r="322" spans="3:19" x14ac:dyDescent="0.35">
      <c r="C322" s="30"/>
      <c r="D322" s="30"/>
      <c r="E322" s="30"/>
      <c r="F322" s="30"/>
      <c r="G322" s="30"/>
      <c r="H322" s="30"/>
      <c r="I322" s="30"/>
      <c r="J322" s="30"/>
      <c r="K322" s="30"/>
      <c r="L322" s="30"/>
      <c r="M322" s="30"/>
      <c r="N322" s="30"/>
      <c r="O322" s="30"/>
      <c r="P322" s="30"/>
      <c r="Q322" s="30"/>
      <c r="R322" s="30"/>
    </row>
    <row r="323" spans="3:19" x14ac:dyDescent="0.35">
      <c r="C323" s="30"/>
      <c r="D323" s="30"/>
      <c r="E323" s="30"/>
      <c r="F323" s="30"/>
      <c r="G323" s="30"/>
      <c r="H323" s="30"/>
      <c r="I323" s="30"/>
      <c r="J323" s="30"/>
      <c r="K323" s="30"/>
      <c r="L323" s="30"/>
      <c r="M323" s="30"/>
      <c r="N323" s="30"/>
      <c r="O323" s="30"/>
      <c r="P323" s="30"/>
      <c r="Q323" s="30"/>
      <c r="R323" s="30"/>
    </row>
    <row r="324" spans="3:19" x14ac:dyDescent="0.35">
      <c r="C324" s="30"/>
      <c r="D324" s="30"/>
      <c r="E324" s="30"/>
      <c r="F324" s="30"/>
      <c r="G324" s="30"/>
      <c r="H324" s="30"/>
      <c r="I324" s="30"/>
      <c r="J324" s="30"/>
      <c r="K324" s="30"/>
      <c r="L324" s="30"/>
      <c r="M324" s="30"/>
      <c r="N324" s="30"/>
      <c r="O324" s="30"/>
      <c r="P324" s="30"/>
      <c r="Q324" s="30"/>
      <c r="R324" s="30"/>
    </row>
    <row r="325" spans="3:19" x14ac:dyDescent="0.35">
      <c r="C325" s="30"/>
      <c r="D325" s="30"/>
      <c r="E325" s="30"/>
      <c r="F325" s="30"/>
      <c r="G325" s="30"/>
      <c r="H325" s="30"/>
      <c r="I325" s="30"/>
      <c r="J325" s="30"/>
      <c r="K325" s="30"/>
      <c r="L325" s="30"/>
      <c r="M325" s="30"/>
      <c r="N325" s="30"/>
      <c r="O325" s="30"/>
      <c r="P325" s="30"/>
      <c r="Q325" s="30"/>
      <c r="R325" s="30"/>
    </row>
    <row r="326" spans="3:19" x14ac:dyDescent="0.35">
      <c r="D326" s="30"/>
      <c r="E326" s="30"/>
      <c r="F326" s="30"/>
      <c r="G326" s="30"/>
      <c r="H326" s="30"/>
      <c r="I326" s="30"/>
      <c r="J326" s="30"/>
      <c r="K326" s="30"/>
      <c r="L326" s="30"/>
      <c r="M326" s="30"/>
      <c r="N326" s="30"/>
      <c r="O326" s="30"/>
      <c r="P326" s="30"/>
      <c r="Q326" s="30"/>
      <c r="R326" s="30"/>
      <c r="S326" s="30"/>
    </row>
    <row r="327" spans="3:19" x14ac:dyDescent="0.35">
      <c r="D327" s="30"/>
      <c r="E327" s="30"/>
      <c r="F327" s="30"/>
      <c r="G327" s="30"/>
      <c r="H327" s="30"/>
      <c r="I327" s="30"/>
      <c r="J327" s="30"/>
      <c r="K327" s="30"/>
      <c r="L327" s="30"/>
      <c r="M327" s="30"/>
      <c r="N327" s="30"/>
      <c r="O327" s="30"/>
      <c r="P327" s="30"/>
      <c r="Q327" s="30"/>
      <c r="R327" s="30"/>
      <c r="S327" s="30"/>
    </row>
    <row r="328" spans="3:19" x14ac:dyDescent="0.35">
      <c r="D328" s="30"/>
      <c r="E328" s="30"/>
      <c r="F328" s="30"/>
      <c r="G328" s="30"/>
      <c r="H328" s="30"/>
      <c r="I328" s="30"/>
      <c r="J328" s="30"/>
      <c r="K328" s="30"/>
      <c r="L328" s="30"/>
      <c r="M328" s="30"/>
      <c r="N328" s="30"/>
      <c r="O328" s="30"/>
      <c r="P328" s="30"/>
      <c r="Q328" s="30"/>
      <c r="R328" s="30"/>
      <c r="S328" s="30"/>
    </row>
    <row r="329" spans="3:19" x14ac:dyDescent="0.35">
      <c r="D329" s="30"/>
      <c r="E329" s="30"/>
      <c r="F329" s="30"/>
      <c r="G329" s="30"/>
      <c r="H329" s="30"/>
      <c r="I329" s="30"/>
      <c r="J329" s="30"/>
      <c r="K329" s="30"/>
      <c r="L329" s="30"/>
      <c r="M329" s="30"/>
      <c r="N329" s="30"/>
      <c r="O329" s="30"/>
      <c r="P329" s="30"/>
      <c r="Q329" s="30"/>
      <c r="R329" s="30"/>
      <c r="S329" s="30"/>
    </row>
    <row r="330" spans="3:19" x14ac:dyDescent="0.35">
      <c r="D330" s="30"/>
      <c r="E330" s="30"/>
      <c r="F330" s="30"/>
      <c r="G330" s="30"/>
      <c r="H330" s="30"/>
      <c r="I330" s="30"/>
      <c r="J330" s="30"/>
      <c r="K330" s="30"/>
      <c r="L330" s="30"/>
      <c r="M330" s="30"/>
      <c r="N330" s="30"/>
      <c r="O330" s="30"/>
      <c r="P330" s="30"/>
      <c r="Q330" s="30"/>
      <c r="R330" s="30"/>
      <c r="S330" s="30"/>
    </row>
    <row r="331" spans="3:19" x14ac:dyDescent="0.35">
      <c r="D331" s="30"/>
      <c r="E331" s="30"/>
      <c r="F331" s="30"/>
      <c r="G331" s="30"/>
      <c r="H331" s="30"/>
      <c r="I331" s="30"/>
      <c r="J331" s="30"/>
      <c r="K331" s="30"/>
      <c r="L331" s="30"/>
      <c r="M331" s="30"/>
      <c r="N331" s="30"/>
      <c r="O331" s="30"/>
      <c r="P331" s="30"/>
      <c r="Q331" s="30"/>
      <c r="R331" s="30"/>
      <c r="S331" s="30"/>
    </row>
    <row r="332" spans="3:19" x14ac:dyDescent="0.35">
      <c r="D332" s="30"/>
      <c r="E332" s="30"/>
      <c r="F332" s="30"/>
      <c r="G332" s="30"/>
      <c r="H332" s="30"/>
      <c r="I332" s="30"/>
      <c r="J332" s="30"/>
      <c r="K332" s="30"/>
      <c r="L332" s="30"/>
      <c r="M332" s="30"/>
      <c r="N332" s="30"/>
      <c r="O332" s="30"/>
      <c r="P332" s="30"/>
      <c r="Q332" s="30"/>
      <c r="R332" s="30"/>
      <c r="S332" s="30"/>
    </row>
    <row r="333" spans="3:19" x14ac:dyDescent="0.35">
      <c r="D333" s="30"/>
      <c r="E333" s="30"/>
      <c r="F333" s="30"/>
      <c r="G333" s="30"/>
      <c r="H333" s="30"/>
      <c r="I333" s="30"/>
      <c r="J333" s="30"/>
      <c r="K333" s="30"/>
      <c r="L333" s="30"/>
      <c r="M333" s="30"/>
      <c r="N333" s="30"/>
      <c r="O333" s="30"/>
      <c r="P333" s="30"/>
      <c r="Q333" s="30"/>
      <c r="R333" s="30"/>
      <c r="S333" s="30"/>
    </row>
    <row r="334" spans="3:19" x14ac:dyDescent="0.35">
      <c r="D334" s="30"/>
      <c r="E334" s="30"/>
      <c r="F334" s="30"/>
      <c r="G334" s="30"/>
      <c r="H334" s="30"/>
      <c r="I334" s="30"/>
      <c r="J334" s="30"/>
      <c r="K334" s="30"/>
      <c r="L334" s="30"/>
      <c r="M334" s="30"/>
      <c r="N334" s="30"/>
      <c r="O334" s="30"/>
      <c r="P334" s="30"/>
      <c r="Q334" s="30"/>
      <c r="R334" s="30"/>
      <c r="S334" s="30"/>
    </row>
    <row r="335" spans="3:19" x14ac:dyDescent="0.35">
      <c r="D335" s="30"/>
      <c r="E335" s="30"/>
      <c r="F335" s="30"/>
      <c r="G335" s="30"/>
      <c r="H335" s="30"/>
      <c r="I335" s="30"/>
      <c r="J335" s="30"/>
      <c r="K335" s="30"/>
      <c r="L335" s="30"/>
      <c r="M335" s="30"/>
      <c r="N335" s="30"/>
      <c r="O335" s="30"/>
      <c r="P335" s="30"/>
      <c r="Q335" s="30"/>
      <c r="R335" s="30"/>
      <c r="S335" s="30"/>
    </row>
    <row r="336" spans="3: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row r="347" spans="4:19" x14ac:dyDescent="0.35">
      <c r="D347" s="30"/>
      <c r="E347" s="30"/>
      <c r="F347" s="30"/>
      <c r="G347" s="30"/>
      <c r="H347" s="30"/>
      <c r="I347" s="30"/>
      <c r="J347" s="30"/>
      <c r="K347" s="30"/>
      <c r="L347" s="30"/>
      <c r="M347" s="30"/>
      <c r="N347" s="30"/>
      <c r="O347" s="30"/>
      <c r="P347" s="30"/>
      <c r="Q347" s="30"/>
      <c r="R347" s="30"/>
      <c r="S347" s="30"/>
    </row>
    <row r="348" spans="4:19" x14ac:dyDescent="0.35">
      <c r="D348" s="30"/>
      <c r="E348" s="30"/>
      <c r="F348" s="30"/>
      <c r="G348" s="30"/>
      <c r="H348" s="30"/>
      <c r="I348" s="30"/>
      <c r="J348" s="30"/>
      <c r="K348" s="30"/>
      <c r="L348" s="30"/>
      <c r="M348" s="30"/>
      <c r="N348" s="30"/>
      <c r="O348" s="30"/>
      <c r="P348" s="30"/>
      <c r="Q348" s="30"/>
      <c r="R348" s="30"/>
      <c r="S348" s="30"/>
    </row>
    <row r="349" spans="4:19" x14ac:dyDescent="0.35">
      <c r="D349" s="30"/>
      <c r="E349" s="30"/>
      <c r="F349" s="30"/>
      <c r="G349" s="30"/>
      <c r="H349" s="30"/>
      <c r="I349" s="30"/>
      <c r="J349" s="30"/>
      <c r="K349" s="30"/>
      <c r="L349" s="30"/>
      <c r="M349" s="30"/>
      <c r="N349" s="30"/>
      <c r="O349" s="30"/>
      <c r="P349" s="30"/>
      <c r="Q349" s="30"/>
      <c r="R349" s="30"/>
      <c r="S349" s="30"/>
    </row>
    <row r="350" spans="4:19" x14ac:dyDescent="0.35">
      <c r="D350" s="30"/>
      <c r="E350" s="30"/>
      <c r="F350" s="30"/>
      <c r="G350" s="30"/>
      <c r="H350" s="30"/>
      <c r="I350" s="30"/>
      <c r="J350" s="30"/>
      <c r="K350" s="30"/>
      <c r="L350" s="30"/>
      <c r="M350" s="30"/>
      <c r="N350" s="30"/>
      <c r="O350" s="30"/>
      <c r="P350" s="30"/>
      <c r="Q350" s="30"/>
      <c r="R350" s="30"/>
      <c r="S350" s="30"/>
    </row>
    <row r="351" spans="4:19" x14ac:dyDescent="0.35">
      <c r="D351" s="30"/>
      <c r="E351" s="30"/>
      <c r="F351" s="30"/>
      <c r="G351" s="30"/>
      <c r="H351" s="30"/>
      <c r="I351" s="30"/>
      <c r="J351" s="30"/>
      <c r="K351" s="30"/>
      <c r="L351" s="30"/>
      <c r="M351" s="30"/>
      <c r="N351" s="30"/>
      <c r="O351" s="30"/>
      <c r="P351" s="30"/>
      <c r="Q351" s="30"/>
      <c r="R351" s="30"/>
      <c r="S351" s="30"/>
    </row>
    <row r="352" spans="4:19" x14ac:dyDescent="0.35">
      <c r="D352" s="30"/>
      <c r="E352" s="30"/>
      <c r="F352" s="30"/>
      <c r="G352" s="30"/>
      <c r="H352" s="30"/>
      <c r="I352" s="30"/>
      <c r="J352" s="30"/>
      <c r="K352" s="30"/>
      <c r="L352" s="30"/>
      <c r="M352" s="30"/>
      <c r="N352" s="30"/>
      <c r="O352" s="30"/>
      <c r="P352" s="30"/>
      <c r="Q352" s="30"/>
      <c r="R352" s="30"/>
      <c r="S352" s="30"/>
    </row>
    <row r="353" spans="4:19" x14ac:dyDescent="0.35">
      <c r="D353" s="30"/>
      <c r="E353" s="30"/>
      <c r="F353" s="30"/>
      <c r="G353" s="30"/>
      <c r="H353" s="30"/>
      <c r="I353" s="30"/>
      <c r="J353" s="30"/>
      <c r="K353" s="30"/>
      <c r="L353" s="30"/>
      <c r="M353" s="30"/>
      <c r="N353" s="30"/>
      <c r="O353" s="30"/>
      <c r="P353" s="30"/>
      <c r="Q353" s="30"/>
      <c r="R353" s="30"/>
      <c r="S353" s="30"/>
    </row>
    <row r="354" spans="4:19" x14ac:dyDescent="0.35">
      <c r="D354" s="30"/>
      <c r="E354" s="30"/>
      <c r="F354" s="30"/>
      <c r="G354" s="30"/>
      <c r="H354" s="30"/>
      <c r="I354" s="30"/>
      <c r="J354" s="30"/>
      <c r="K354" s="30"/>
      <c r="L354" s="30"/>
      <c r="M354" s="30"/>
      <c r="N354" s="30"/>
      <c r="O354" s="30"/>
      <c r="P354" s="30"/>
      <c r="Q354" s="30"/>
      <c r="R354" s="30"/>
      <c r="S354" s="30"/>
    </row>
    <row r="355" spans="4:19" x14ac:dyDescent="0.35">
      <c r="D355" s="30"/>
      <c r="E355" s="30"/>
      <c r="F355" s="30"/>
      <c r="G355" s="30"/>
      <c r="H355" s="30"/>
      <c r="I355" s="30"/>
      <c r="J355" s="30"/>
      <c r="K355" s="30"/>
      <c r="L355" s="30"/>
      <c r="M355" s="30"/>
      <c r="N355" s="30"/>
      <c r="O355" s="30"/>
      <c r="P355" s="30"/>
      <c r="Q355" s="30"/>
      <c r="R355" s="30"/>
      <c r="S355" s="30"/>
    </row>
    <row r="356" spans="4:19" x14ac:dyDescent="0.35">
      <c r="D356" s="30"/>
      <c r="E356" s="30"/>
      <c r="F356" s="30"/>
      <c r="G356" s="30"/>
      <c r="H356" s="30"/>
      <c r="I356" s="30"/>
      <c r="J356" s="30"/>
      <c r="K356" s="30"/>
      <c r="L356" s="30"/>
      <c r="M356" s="30"/>
      <c r="N356" s="30"/>
      <c r="O356" s="30"/>
      <c r="P356" s="30"/>
      <c r="Q356" s="30"/>
      <c r="R356" s="30"/>
      <c r="S356" s="30"/>
    </row>
    <row r="357" spans="4:19" x14ac:dyDescent="0.35">
      <c r="D357" s="30"/>
      <c r="E357" s="30"/>
      <c r="F357" s="30"/>
      <c r="G357" s="30"/>
      <c r="H357" s="30"/>
      <c r="I357" s="30"/>
      <c r="J357" s="30"/>
      <c r="K357" s="30"/>
      <c r="L357" s="30"/>
      <c r="M357" s="30"/>
      <c r="N357" s="30"/>
      <c r="O357" s="30"/>
      <c r="P357" s="30"/>
      <c r="Q357" s="30"/>
      <c r="R357" s="30"/>
      <c r="S357" s="30"/>
    </row>
    <row r="358" spans="4:19" x14ac:dyDescent="0.35">
      <c r="D358" s="30"/>
      <c r="E358" s="30"/>
      <c r="F358" s="30"/>
      <c r="G358" s="30"/>
      <c r="H358" s="30"/>
      <c r="I358" s="30"/>
      <c r="J358" s="30"/>
      <c r="K358" s="30"/>
      <c r="L358" s="30"/>
      <c r="M358" s="30"/>
      <c r="N358" s="30"/>
      <c r="O358" s="30"/>
      <c r="P358" s="30"/>
      <c r="Q358" s="30"/>
      <c r="R358" s="30"/>
      <c r="S358" s="30"/>
    </row>
    <row r="359" spans="4:19" x14ac:dyDescent="0.35">
      <c r="D359" s="30"/>
      <c r="E359" s="30"/>
      <c r="F359" s="30"/>
      <c r="G359" s="30"/>
      <c r="H359" s="30"/>
      <c r="I359" s="30"/>
      <c r="J359" s="30"/>
      <c r="K359" s="30"/>
      <c r="L359" s="30"/>
      <c r="M359" s="30"/>
      <c r="N359" s="30"/>
      <c r="O359" s="30"/>
      <c r="P359" s="30"/>
      <c r="Q359" s="30"/>
      <c r="R359" s="30"/>
      <c r="S359" s="30"/>
    </row>
    <row r="360" spans="4:19" x14ac:dyDescent="0.35">
      <c r="D360" s="30"/>
      <c r="E360" s="30"/>
      <c r="F360" s="30"/>
      <c r="G360" s="30"/>
      <c r="H360" s="30"/>
      <c r="I360" s="30"/>
      <c r="J360" s="30"/>
      <c r="K360" s="30"/>
      <c r="L360" s="30"/>
      <c r="M360" s="30"/>
      <c r="N360" s="30"/>
      <c r="O360" s="30"/>
      <c r="P360" s="30"/>
      <c r="Q360" s="30"/>
      <c r="R360" s="30"/>
      <c r="S360" s="30"/>
    </row>
    <row r="361" spans="4:19" x14ac:dyDescent="0.35">
      <c r="D361" s="30"/>
      <c r="E361" s="30"/>
      <c r="F361" s="30"/>
      <c r="G361" s="30"/>
      <c r="H361" s="30"/>
      <c r="I361" s="30"/>
      <c r="J361" s="30"/>
      <c r="K361" s="30"/>
      <c r="L361" s="30"/>
      <c r="M361" s="30"/>
      <c r="N361" s="30"/>
      <c r="O361" s="30"/>
      <c r="P361" s="30"/>
      <c r="Q361" s="30"/>
      <c r="R361" s="30"/>
      <c r="S361" s="30"/>
    </row>
    <row r="362" spans="4:19" x14ac:dyDescent="0.35">
      <c r="D362" s="30"/>
      <c r="E362" s="30"/>
      <c r="F362" s="30"/>
      <c r="G362" s="30"/>
      <c r="H362" s="30"/>
      <c r="I362" s="30"/>
      <c r="J362" s="30"/>
      <c r="K362" s="30"/>
      <c r="L362" s="30"/>
      <c r="M362" s="30"/>
      <c r="N362" s="30"/>
      <c r="O362" s="30"/>
      <c r="P362" s="30"/>
      <c r="Q362" s="30"/>
      <c r="R362" s="30"/>
      <c r="S362" s="30"/>
    </row>
    <row r="363" spans="4:19" x14ac:dyDescent="0.35">
      <c r="D363" s="30"/>
      <c r="E363" s="30"/>
      <c r="F363" s="30"/>
      <c r="G363" s="30"/>
      <c r="H363" s="30"/>
      <c r="I363" s="30"/>
      <c r="J363" s="30"/>
      <c r="K363" s="30"/>
      <c r="L363" s="30"/>
      <c r="M363" s="30"/>
      <c r="N363" s="30"/>
      <c r="O363" s="30"/>
      <c r="P363" s="30"/>
      <c r="Q363" s="30"/>
      <c r="R363" s="30"/>
      <c r="S363" s="30"/>
    </row>
    <row r="364" spans="4:19" x14ac:dyDescent="0.35">
      <c r="D364" s="30"/>
      <c r="E364" s="30"/>
      <c r="F364" s="30"/>
      <c r="G364" s="30"/>
      <c r="H364" s="30"/>
      <c r="I364" s="30"/>
      <c r="J364" s="30"/>
      <c r="K364" s="30"/>
      <c r="L364" s="30"/>
      <c r="M364" s="30"/>
      <c r="N364" s="30"/>
      <c r="O364" s="30"/>
      <c r="P364" s="30"/>
      <c r="Q364" s="30"/>
      <c r="R364" s="30"/>
      <c r="S364" s="30"/>
    </row>
    <row r="365" spans="4:19" x14ac:dyDescent="0.35">
      <c r="D365" s="30"/>
      <c r="E365" s="30"/>
      <c r="F365" s="30"/>
      <c r="G365" s="30"/>
      <c r="H365" s="30"/>
      <c r="I365" s="30"/>
      <c r="J365" s="30"/>
      <c r="K365" s="30"/>
      <c r="L365" s="30"/>
      <c r="M365" s="30"/>
      <c r="N365" s="30"/>
      <c r="O365" s="30"/>
      <c r="P365" s="30"/>
      <c r="Q365" s="30"/>
      <c r="R365" s="30"/>
      <c r="S365" s="30"/>
    </row>
    <row r="366" spans="4:19" x14ac:dyDescent="0.35">
      <c r="D366" s="30"/>
      <c r="E366" s="30"/>
      <c r="F366" s="30"/>
      <c r="G366" s="30"/>
      <c r="H366" s="30"/>
      <c r="I366" s="30"/>
      <c r="J366" s="30"/>
      <c r="K366" s="30"/>
      <c r="L366" s="30"/>
      <c r="M366" s="30"/>
      <c r="N366" s="30"/>
      <c r="O366" s="30"/>
      <c r="P366" s="30"/>
      <c r="Q366" s="30"/>
      <c r="R366" s="30"/>
      <c r="S366" s="30"/>
    </row>
    <row r="367" spans="4:19" x14ac:dyDescent="0.35">
      <c r="D367" s="30"/>
      <c r="E367" s="30"/>
      <c r="F367" s="30"/>
      <c r="G367" s="30"/>
      <c r="H367" s="30"/>
      <c r="I367" s="30"/>
      <c r="J367" s="30"/>
      <c r="K367" s="30"/>
      <c r="L367" s="30"/>
      <c r="M367" s="30"/>
      <c r="N367" s="30"/>
      <c r="O367" s="30"/>
      <c r="P367" s="30"/>
      <c r="Q367" s="30"/>
      <c r="R367" s="30"/>
      <c r="S367" s="30"/>
    </row>
    <row r="368" spans="4:19" x14ac:dyDescent="0.35">
      <c r="D368" s="30"/>
      <c r="E368" s="30"/>
      <c r="F368" s="30"/>
      <c r="G368" s="30"/>
      <c r="H368" s="30"/>
      <c r="I368" s="30"/>
      <c r="J368" s="30"/>
      <c r="K368" s="30"/>
      <c r="L368" s="30"/>
      <c r="M368" s="30"/>
      <c r="N368" s="30"/>
      <c r="O368" s="30"/>
      <c r="P368" s="30"/>
      <c r="Q368" s="30"/>
      <c r="R368" s="30"/>
      <c r="S368" s="30"/>
    </row>
    <row r="369" spans="4:19" x14ac:dyDescent="0.35">
      <c r="D369" s="30"/>
      <c r="E369" s="30"/>
      <c r="F369" s="30"/>
      <c r="G369" s="30"/>
      <c r="H369" s="30"/>
      <c r="I369" s="30"/>
      <c r="J369" s="30"/>
      <c r="K369" s="30"/>
      <c r="L369" s="30"/>
      <c r="M369" s="30"/>
      <c r="N369" s="30"/>
      <c r="O369" s="30"/>
      <c r="P369" s="30"/>
      <c r="Q369" s="30"/>
      <c r="R369" s="30"/>
      <c r="S369" s="30"/>
    </row>
    <row r="370" spans="4:19" x14ac:dyDescent="0.35">
      <c r="D370" s="30"/>
      <c r="E370" s="30"/>
      <c r="F370" s="30"/>
      <c r="G370" s="30"/>
      <c r="H370" s="30"/>
      <c r="I370" s="30"/>
      <c r="J370" s="30"/>
      <c r="K370" s="30"/>
      <c r="L370" s="30"/>
      <c r="M370" s="30"/>
      <c r="N370" s="30"/>
      <c r="O370" s="30"/>
      <c r="P370" s="30"/>
      <c r="Q370" s="30"/>
      <c r="R370" s="30"/>
      <c r="S370" s="30"/>
    </row>
    <row r="371" spans="4:19" x14ac:dyDescent="0.35">
      <c r="D371" s="30"/>
      <c r="E371" s="30"/>
      <c r="F371" s="30"/>
      <c r="G371" s="30"/>
      <c r="H371" s="30"/>
      <c r="I371" s="30"/>
      <c r="J371" s="30"/>
      <c r="K371" s="30"/>
      <c r="L371" s="30"/>
      <c r="M371" s="30"/>
      <c r="N371" s="30"/>
      <c r="O371" s="30"/>
      <c r="P371" s="30"/>
      <c r="Q371" s="30"/>
      <c r="R371" s="30"/>
      <c r="S371" s="30"/>
    </row>
    <row r="372" spans="4:19" x14ac:dyDescent="0.35">
      <c r="D372" s="30"/>
      <c r="E372" s="30"/>
      <c r="F372" s="30"/>
      <c r="G372" s="30"/>
      <c r="H372" s="30"/>
      <c r="I372" s="30"/>
      <c r="J372" s="30"/>
      <c r="K372" s="30"/>
      <c r="L372" s="30"/>
      <c r="M372" s="30"/>
      <c r="N372" s="30"/>
      <c r="O372" s="30"/>
      <c r="P372" s="30"/>
      <c r="Q372" s="30"/>
      <c r="R372" s="30"/>
      <c r="S372" s="30"/>
    </row>
    <row r="373" spans="4:19" x14ac:dyDescent="0.35">
      <c r="D373" s="30"/>
      <c r="E373" s="30"/>
      <c r="F373" s="30"/>
      <c r="G373" s="30"/>
      <c r="H373" s="30"/>
      <c r="I373" s="30"/>
      <c r="J373" s="30"/>
      <c r="K373" s="30"/>
      <c r="L373" s="30"/>
      <c r="M373" s="30"/>
      <c r="N373" s="30"/>
      <c r="O373" s="30"/>
      <c r="P373" s="30"/>
      <c r="Q373" s="30"/>
      <c r="R373" s="30"/>
      <c r="S373" s="30"/>
    </row>
    <row r="374" spans="4:19" x14ac:dyDescent="0.35">
      <c r="D374" s="30"/>
      <c r="E374" s="30"/>
      <c r="F374" s="30"/>
      <c r="G374" s="30"/>
      <c r="H374" s="30"/>
      <c r="I374" s="30"/>
      <c r="J374" s="30"/>
      <c r="K374" s="30"/>
      <c r="L374" s="30"/>
      <c r="M374" s="30"/>
      <c r="N374" s="30"/>
      <c r="O374" s="30"/>
      <c r="P374" s="30"/>
      <c r="Q374" s="30"/>
      <c r="R374" s="30"/>
      <c r="S374" s="30"/>
    </row>
    <row r="375" spans="4:19" x14ac:dyDescent="0.35">
      <c r="D375" s="30"/>
      <c r="E375" s="30"/>
      <c r="F375" s="30"/>
      <c r="G375" s="30"/>
      <c r="H375" s="30"/>
      <c r="I375" s="30"/>
      <c r="J375" s="30"/>
      <c r="K375" s="30"/>
      <c r="L375" s="30"/>
      <c r="M375" s="30"/>
      <c r="N375" s="30"/>
      <c r="O375" s="30"/>
      <c r="P375" s="30"/>
      <c r="Q375" s="30"/>
      <c r="R375" s="30"/>
      <c r="S375" s="30"/>
    </row>
    <row r="376" spans="4:19" x14ac:dyDescent="0.35">
      <c r="D376" s="30"/>
      <c r="E376" s="30"/>
      <c r="F376" s="30"/>
      <c r="G376" s="30"/>
      <c r="H376" s="30"/>
      <c r="I376" s="30"/>
      <c r="J376" s="30"/>
      <c r="K376" s="30"/>
      <c r="L376" s="30"/>
      <c r="M376" s="30"/>
      <c r="N376" s="30"/>
      <c r="O376" s="30"/>
      <c r="P376" s="30"/>
      <c r="Q376" s="30"/>
      <c r="R376" s="30"/>
      <c r="S376" s="30"/>
    </row>
    <row r="377" spans="4:19" x14ac:dyDescent="0.35">
      <c r="D377" s="30"/>
      <c r="E377" s="30"/>
      <c r="F377" s="30"/>
      <c r="G377" s="30"/>
      <c r="H377" s="30"/>
      <c r="I377" s="30"/>
      <c r="J377" s="30"/>
      <c r="K377" s="30"/>
      <c r="L377" s="30"/>
      <c r="M377" s="30"/>
      <c r="N377" s="30"/>
      <c r="O377" s="30"/>
      <c r="P377" s="30"/>
      <c r="Q377" s="30"/>
      <c r="R377" s="30"/>
      <c r="S377" s="30"/>
    </row>
    <row r="378" spans="4:19" x14ac:dyDescent="0.35">
      <c r="D378" s="30"/>
      <c r="E378" s="30"/>
      <c r="F378" s="30"/>
      <c r="G378" s="30"/>
      <c r="H378" s="30"/>
      <c r="I378" s="30"/>
      <c r="J378" s="30"/>
      <c r="K378" s="30"/>
      <c r="L378" s="30"/>
      <c r="M378" s="30"/>
      <c r="N378" s="30"/>
      <c r="O378" s="30"/>
      <c r="P378" s="30"/>
      <c r="Q378" s="30"/>
      <c r="R378" s="30"/>
      <c r="S378" s="30"/>
    </row>
    <row r="379" spans="4:19" x14ac:dyDescent="0.35">
      <c r="D379" s="30"/>
      <c r="E379" s="30"/>
      <c r="F379" s="30"/>
      <c r="G379" s="30"/>
      <c r="H379" s="30"/>
      <c r="I379" s="30"/>
      <c r="J379" s="30"/>
      <c r="K379" s="30"/>
      <c r="L379" s="30"/>
      <c r="M379" s="30"/>
      <c r="N379" s="30"/>
      <c r="O379" s="30"/>
      <c r="P379" s="30"/>
      <c r="Q379" s="30"/>
      <c r="R379" s="30"/>
      <c r="S379" s="30"/>
    </row>
    <row r="380" spans="4:19" x14ac:dyDescent="0.3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B7D0-0440-418A-B48C-93B646958E47}">
  <sheetPr>
    <tabColor theme="7" tint="-0.249977111117893"/>
    <pageSetUpPr fitToPage="1"/>
  </sheetPr>
  <dimension ref="A1:Z98"/>
  <sheetViews>
    <sheetView topLeftCell="A6" zoomScale="60" zoomScaleNormal="60" zoomScaleSheetLayoutView="30" zoomScalePageLayoutView="30" workbookViewId="0">
      <selection activeCell="E85" sqref="E85"/>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72"/>
    <col min="27" max="16384" width="11.42578125" style="18"/>
  </cols>
  <sheetData>
    <row r="1" spans="1:19" ht="16.5" customHeight="1" x14ac:dyDescent="0.35">
      <c r="A1" s="381" t="s">
        <v>5</v>
      </c>
      <c r="B1" s="381"/>
      <c r="C1" s="381"/>
      <c r="D1" s="17"/>
      <c r="E1" s="17"/>
      <c r="F1" s="17"/>
      <c r="G1" s="17"/>
      <c r="H1" s="17"/>
      <c r="I1" s="17"/>
      <c r="J1" s="17"/>
      <c r="K1" s="17"/>
      <c r="L1" s="17"/>
      <c r="M1" s="17"/>
      <c r="N1" s="17"/>
      <c r="O1" s="17"/>
      <c r="P1" s="17"/>
      <c r="Q1" s="17"/>
      <c r="R1" s="17"/>
      <c r="S1" s="17"/>
    </row>
    <row r="2" spans="1:19" ht="54.75" customHeight="1" x14ac:dyDescent="0.35">
      <c r="A2" s="382"/>
      <c r="B2" s="382"/>
      <c r="C2" s="382"/>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383"/>
      <c r="B3" s="383"/>
      <c r="C3" s="383"/>
      <c r="D3" s="270"/>
      <c r="E3" s="270"/>
      <c r="F3" s="270"/>
      <c r="G3" s="270"/>
      <c r="H3" s="270"/>
      <c r="I3" s="270"/>
      <c r="J3" s="270"/>
      <c r="K3" s="270"/>
      <c r="L3" s="270"/>
      <c r="M3" s="270"/>
      <c r="N3" s="270"/>
      <c r="O3" s="270"/>
      <c r="P3" s="270"/>
      <c r="Q3" s="270"/>
      <c r="R3" s="270"/>
      <c r="S3" s="270"/>
    </row>
    <row r="4" spans="1:19" ht="16.5" customHeight="1" x14ac:dyDescent="0.35">
      <c r="A4" s="384" t="s">
        <v>139</v>
      </c>
      <c r="B4" s="384"/>
      <c r="C4" s="384"/>
      <c r="D4" s="271"/>
      <c r="E4" s="271"/>
      <c r="F4" s="271"/>
      <c r="G4" s="271"/>
      <c r="H4" s="271"/>
      <c r="I4" s="271"/>
      <c r="J4" s="271"/>
      <c r="K4" s="271"/>
      <c r="L4" s="271"/>
      <c r="M4" s="271"/>
      <c r="N4" s="271"/>
      <c r="O4" s="271"/>
      <c r="P4" s="271"/>
      <c r="Q4" s="271"/>
      <c r="R4" s="271"/>
      <c r="S4" s="271"/>
    </row>
    <row r="5" spans="1:19" ht="16.5" customHeight="1" x14ac:dyDescent="0.35">
      <c r="A5" s="385" t="s">
        <v>140</v>
      </c>
      <c r="B5" s="385"/>
      <c r="C5" s="385"/>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x14ac:dyDescent="0.4">
      <c r="A6" s="377" t="s">
        <v>141</v>
      </c>
      <c r="B6" s="377"/>
      <c r="C6" s="377"/>
      <c r="D6" s="189">
        <f>SUM(D5:D5)</f>
        <v>281176.60188399535</v>
      </c>
      <c r="E6" s="189">
        <f t="shared" ref="E6:R6" si="1">SUM(E5:E5)</f>
        <v>259738.05531845646</v>
      </c>
      <c r="F6" s="189">
        <f t="shared" si="1"/>
        <v>198489.70568436006</v>
      </c>
      <c r="G6" s="189">
        <f t="shared" si="1"/>
        <v>130621.51260359085</v>
      </c>
      <c r="H6" s="189">
        <f t="shared" si="1"/>
        <v>144628.48410633244</v>
      </c>
      <c r="I6" s="189">
        <f t="shared" si="1"/>
        <v>129450.11813392991</v>
      </c>
      <c r="J6" s="189">
        <f t="shared" si="1"/>
        <v>148717.99314986897</v>
      </c>
      <c r="K6" s="189">
        <f t="shared" si="1"/>
        <v>247609.95477125247</v>
      </c>
      <c r="L6" s="189">
        <f t="shared" si="1"/>
        <v>174760.25070471555</v>
      </c>
      <c r="M6" s="189">
        <f t="shared" si="1"/>
        <v>118941.92745660368</v>
      </c>
      <c r="N6" s="189">
        <f t="shared" si="1"/>
        <v>157185.2403408665</v>
      </c>
      <c r="O6" s="189">
        <f t="shared" si="1"/>
        <v>208667.9338021419</v>
      </c>
      <c r="P6" s="189">
        <f t="shared" si="1"/>
        <v>196900.58634003671</v>
      </c>
      <c r="Q6" s="189">
        <f t="shared" si="1"/>
        <v>185552.23405484817</v>
      </c>
      <c r="R6" s="189">
        <f t="shared" si="1"/>
        <v>137904.04698260099</v>
      </c>
      <c r="S6" s="189">
        <f>SUM(S5:S5)</f>
        <v>2720344.6453335998</v>
      </c>
    </row>
    <row r="7" spans="1:19" ht="16.5" customHeight="1" thickBot="1" x14ac:dyDescent="0.4">
      <c r="A7" s="378"/>
      <c r="B7" s="378"/>
      <c r="C7" s="378"/>
      <c r="D7" s="70"/>
      <c r="E7" s="71"/>
      <c r="F7" s="71"/>
      <c r="G7" s="71"/>
      <c r="H7" s="70"/>
      <c r="I7" s="70"/>
      <c r="J7" s="70"/>
      <c r="K7" s="70"/>
      <c r="L7" s="70"/>
      <c r="M7" s="70"/>
      <c r="N7" s="70"/>
      <c r="O7" s="70"/>
      <c r="P7" s="70"/>
      <c r="Q7" s="70"/>
      <c r="R7" s="70"/>
      <c r="S7" s="70"/>
    </row>
    <row r="8" spans="1:19" ht="16.5" customHeight="1" x14ac:dyDescent="0.35">
      <c r="A8" s="379" t="str">
        <f>'Tabell 2.1 DOK32025'!A12</f>
        <v>FO1 Administrasjon og fellestjenester</v>
      </c>
      <c r="B8" s="379"/>
      <c r="C8" s="379"/>
      <c r="D8" s="153"/>
      <c r="E8" s="153"/>
      <c r="F8" s="153"/>
      <c r="G8" s="153"/>
      <c r="H8" s="153"/>
      <c r="I8" s="153"/>
      <c r="J8" s="153"/>
      <c r="K8" s="153"/>
      <c r="L8" s="153"/>
      <c r="M8" s="153"/>
      <c r="N8" s="153"/>
      <c r="O8" s="153"/>
      <c r="P8" s="153"/>
      <c r="Q8" s="153"/>
      <c r="R8" s="153"/>
      <c r="S8" s="153"/>
    </row>
    <row r="9" spans="1:19" ht="16.5" customHeight="1" x14ac:dyDescent="0.35">
      <c r="A9" s="247" t="s">
        <v>142</v>
      </c>
      <c r="B9" s="247"/>
      <c r="C9" s="247"/>
      <c r="D9" s="245">
        <v>3090</v>
      </c>
      <c r="E9" s="245">
        <v>3301</v>
      </c>
      <c r="F9" s="245">
        <v>2469</v>
      </c>
      <c r="G9" s="245">
        <v>2162</v>
      </c>
      <c r="H9" s="245">
        <v>611</v>
      </c>
      <c r="I9" s="245">
        <v>163</v>
      </c>
      <c r="J9" s="245">
        <v>315</v>
      </c>
      <c r="K9" s="245">
        <v>438</v>
      </c>
      <c r="L9" s="245">
        <v>293</v>
      </c>
      <c r="M9" s="245">
        <v>113</v>
      </c>
      <c r="N9" s="245">
        <v>248</v>
      </c>
      <c r="O9" s="245">
        <v>204</v>
      </c>
      <c r="P9" s="245">
        <v>229</v>
      </c>
      <c r="Q9" s="245">
        <v>246</v>
      </c>
      <c r="R9" s="245">
        <v>0</v>
      </c>
      <c r="S9" s="264">
        <f>SUM(D9:R9)</f>
        <v>13882</v>
      </c>
    </row>
    <row r="10" spans="1:19" ht="16.5" customHeight="1" x14ac:dyDescent="0.35">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64">
        <f t="shared" ref="S10" si="2">SUM(D10:R10)</f>
        <v>150</v>
      </c>
    </row>
    <row r="11" spans="1:19" ht="16.5" customHeight="1" x14ac:dyDescent="0.35">
      <c r="A11" s="247" t="s">
        <v>144</v>
      </c>
      <c r="B11" s="247"/>
      <c r="C11" s="247"/>
      <c r="D11" s="245">
        <v>0</v>
      </c>
      <c r="E11" s="245">
        <v>0</v>
      </c>
      <c r="F11" s="245">
        <v>0</v>
      </c>
      <c r="G11" s="245">
        <v>0</v>
      </c>
      <c r="H11" s="245">
        <v>0</v>
      </c>
      <c r="I11" s="245">
        <v>0</v>
      </c>
      <c r="J11" s="245">
        <v>0</v>
      </c>
      <c r="K11" s="245">
        <v>0</v>
      </c>
      <c r="L11" s="245">
        <v>0</v>
      </c>
      <c r="M11" s="245">
        <v>2580</v>
      </c>
      <c r="N11" s="245">
        <v>0</v>
      </c>
      <c r="O11" s="245">
        <v>0</v>
      </c>
      <c r="P11" s="245">
        <v>0</v>
      </c>
      <c r="Q11" s="245">
        <v>0</v>
      </c>
      <c r="R11" s="245">
        <v>0</v>
      </c>
      <c r="S11" s="264">
        <f>SUM(D11:R11)</f>
        <v>2580</v>
      </c>
    </row>
    <row r="12" spans="1:19" ht="16.5" customHeight="1" x14ac:dyDescent="0.35">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64">
        <f>SUM(D12:R12)</f>
        <v>-2000</v>
      </c>
    </row>
    <row r="13" spans="1:19" ht="16.5" customHeight="1" thickBot="1" x14ac:dyDescent="0.4">
      <c r="A13" s="380" t="s">
        <v>112</v>
      </c>
      <c r="B13" s="380"/>
      <c r="C13" s="380"/>
      <c r="D13" s="190">
        <f t="shared" ref="D13:S13" si="3">SUM(D9:D12)</f>
        <v>3090</v>
      </c>
      <c r="E13" s="190">
        <f t="shared" si="3"/>
        <v>3301</v>
      </c>
      <c r="F13" s="190">
        <f t="shared" si="3"/>
        <v>2469</v>
      </c>
      <c r="G13" s="190">
        <f t="shared" si="3"/>
        <v>2162</v>
      </c>
      <c r="H13" s="190">
        <f t="shared" si="3"/>
        <v>611</v>
      </c>
      <c r="I13" s="190">
        <f t="shared" si="3"/>
        <v>163</v>
      </c>
      <c r="J13" s="190">
        <f t="shared" si="3"/>
        <v>465</v>
      </c>
      <c r="K13" s="190">
        <f t="shared" si="3"/>
        <v>438</v>
      </c>
      <c r="L13" s="190">
        <f t="shared" si="3"/>
        <v>293</v>
      </c>
      <c r="M13" s="190">
        <f t="shared" si="3"/>
        <v>2693</v>
      </c>
      <c r="N13" s="190">
        <f t="shared" si="3"/>
        <v>248</v>
      </c>
      <c r="O13" s="190">
        <f t="shared" si="3"/>
        <v>204</v>
      </c>
      <c r="P13" s="190">
        <f t="shared" si="3"/>
        <v>229</v>
      </c>
      <c r="Q13" s="190">
        <f t="shared" si="3"/>
        <v>246</v>
      </c>
      <c r="R13" s="190">
        <f t="shared" si="3"/>
        <v>-2000</v>
      </c>
      <c r="S13" s="190">
        <f t="shared" si="3"/>
        <v>14612</v>
      </c>
    </row>
    <row r="14" spans="1:19" ht="16.5" customHeight="1" thickBot="1" x14ac:dyDescent="0.4">
      <c r="A14" s="388"/>
      <c r="B14" s="388"/>
      <c r="C14" s="388"/>
      <c r="D14" s="28"/>
      <c r="E14" s="28"/>
      <c r="F14" s="28"/>
      <c r="G14" s="28"/>
      <c r="H14" s="28"/>
      <c r="I14" s="28"/>
      <c r="J14" s="28"/>
      <c r="K14" s="28"/>
      <c r="L14" s="28"/>
      <c r="M14" s="28"/>
      <c r="N14" s="28"/>
      <c r="O14" s="28"/>
      <c r="P14" s="28"/>
      <c r="Q14" s="28"/>
      <c r="R14" s="28"/>
      <c r="S14" s="28"/>
    </row>
    <row r="15" spans="1:19" ht="16.5" customHeight="1" x14ac:dyDescent="0.35">
      <c r="A15" s="386" t="str">
        <f>'Tabell 2.1 DOK32025'!A18</f>
        <v>FO2A Barnehager</v>
      </c>
      <c r="B15" s="386"/>
      <c r="C15" s="386"/>
      <c r="D15" s="193"/>
      <c r="E15" s="193"/>
      <c r="F15" s="193"/>
      <c r="G15" s="193"/>
      <c r="H15" s="193"/>
      <c r="I15" s="193"/>
      <c r="J15" s="193"/>
      <c r="K15" s="193"/>
      <c r="L15" s="193"/>
      <c r="M15" s="193"/>
      <c r="N15" s="193"/>
      <c r="O15" s="193"/>
      <c r="P15" s="193"/>
      <c r="Q15" s="193"/>
      <c r="R15" s="193"/>
      <c r="S15" s="193"/>
    </row>
    <row r="16" spans="1:19" ht="16.5" customHeight="1" x14ac:dyDescent="0.35">
      <c r="A16" s="247" t="s">
        <v>146</v>
      </c>
      <c r="B16" s="247"/>
      <c r="C16" s="247"/>
      <c r="D16" s="245">
        <v>0</v>
      </c>
      <c r="E16" s="245">
        <v>0</v>
      </c>
      <c r="F16" s="245">
        <v>0</v>
      </c>
      <c r="G16" s="245">
        <v>0</v>
      </c>
      <c r="H16" s="245">
        <v>0</v>
      </c>
      <c r="I16" s="245">
        <v>0</v>
      </c>
      <c r="J16" s="245">
        <v>0</v>
      </c>
      <c r="K16" s="245">
        <v>48661.955628675001</v>
      </c>
      <c r="L16" s="245">
        <v>0</v>
      </c>
      <c r="M16" s="245">
        <v>0</v>
      </c>
      <c r="N16" s="245">
        <v>0</v>
      </c>
      <c r="O16" s="245">
        <v>0</v>
      </c>
      <c r="P16" s="245">
        <v>0</v>
      </c>
      <c r="Q16" s="245">
        <v>0</v>
      </c>
      <c r="R16" s="245">
        <v>0</v>
      </c>
      <c r="S16" s="245">
        <f>SUM(D16:R16)</f>
        <v>48661.955628675001</v>
      </c>
    </row>
    <row r="17" spans="1:19" ht="16.5" customHeight="1" x14ac:dyDescent="0.35">
      <c r="A17" s="247" t="s">
        <v>147</v>
      </c>
      <c r="B17" s="247"/>
      <c r="C17" s="247"/>
      <c r="D17" s="245">
        <v>0</v>
      </c>
      <c r="E17" s="245">
        <v>1296.0139146500001</v>
      </c>
      <c r="F17" s="245">
        <v>0</v>
      </c>
      <c r="G17" s="245">
        <v>0</v>
      </c>
      <c r="H17" s="245">
        <v>0</v>
      </c>
      <c r="I17" s="245">
        <v>0</v>
      </c>
      <c r="J17" s="245">
        <v>0</v>
      </c>
      <c r="K17" s="245">
        <v>0</v>
      </c>
      <c r="L17" s="245">
        <v>0</v>
      </c>
      <c r="M17" s="245">
        <v>0</v>
      </c>
      <c r="N17" s="245">
        <v>0</v>
      </c>
      <c r="O17" s="245">
        <v>0</v>
      </c>
      <c r="P17" s="245">
        <v>0</v>
      </c>
      <c r="Q17" s="245">
        <v>0</v>
      </c>
      <c r="R17" s="245">
        <v>0</v>
      </c>
      <c r="S17" s="245">
        <f t="shared" ref="S17:S21" si="4">SUM(D17:R17)</f>
        <v>1296.0139146500001</v>
      </c>
    </row>
    <row r="18" spans="1:19" ht="16.5" customHeight="1" x14ac:dyDescent="0.35">
      <c r="A18" s="247" t="s">
        <v>148</v>
      </c>
      <c r="B18" s="247"/>
      <c r="C18" s="247"/>
      <c r="D18" s="245">
        <v>0</v>
      </c>
      <c r="E18" s="245">
        <v>1116.1244964750001</v>
      </c>
      <c r="F18" s="245">
        <v>0</v>
      </c>
      <c r="G18" s="245">
        <v>0</v>
      </c>
      <c r="H18" s="245">
        <v>0</v>
      </c>
      <c r="I18" s="245">
        <v>0</v>
      </c>
      <c r="J18" s="245">
        <v>0</v>
      </c>
      <c r="K18" s="245">
        <v>0</v>
      </c>
      <c r="L18" s="245">
        <v>0</v>
      </c>
      <c r="M18" s="245">
        <v>0</v>
      </c>
      <c r="N18" s="245">
        <v>0</v>
      </c>
      <c r="O18" s="245">
        <v>0</v>
      </c>
      <c r="P18" s="245">
        <v>0</v>
      </c>
      <c r="Q18" s="245">
        <v>0</v>
      </c>
      <c r="R18" s="245">
        <v>0</v>
      </c>
      <c r="S18" s="245">
        <f t="shared" si="4"/>
        <v>1116.1244964750001</v>
      </c>
    </row>
    <row r="19" spans="1:19" ht="16.5" customHeight="1" x14ac:dyDescent="0.35">
      <c r="A19" s="320" t="s">
        <v>149</v>
      </c>
      <c r="B19" s="320"/>
      <c r="C19" s="320"/>
      <c r="D19" s="321">
        <v>72726</v>
      </c>
      <c r="E19" s="321">
        <v>72705</v>
      </c>
      <c r="F19" s="321">
        <v>64128</v>
      </c>
      <c r="G19" s="321">
        <v>30550</v>
      </c>
      <c r="H19" s="321">
        <v>24182</v>
      </c>
      <c r="I19" s="321">
        <v>37001</v>
      </c>
      <c r="J19" s="321">
        <v>38972</v>
      </c>
      <c r="K19" s="321">
        <v>56894</v>
      </c>
      <c r="L19" s="321">
        <v>37874</v>
      </c>
      <c r="M19" s="321">
        <v>27171</v>
      </c>
      <c r="N19" s="321">
        <v>32428</v>
      </c>
      <c r="O19" s="321">
        <v>38681</v>
      </c>
      <c r="P19" s="321">
        <v>56769</v>
      </c>
      <c r="Q19" s="321">
        <v>46456</v>
      </c>
      <c r="R19" s="321">
        <v>26159</v>
      </c>
      <c r="S19" s="321">
        <f t="shared" si="4"/>
        <v>662696</v>
      </c>
    </row>
    <row r="20" spans="1:19" ht="16.5" customHeight="1" x14ac:dyDescent="0.35">
      <c r="A20" s="320" t="s">
        <v>150</v>
      </c>
      <c r="B20" s="320"/>
      <c r="C20" s="320"/>
      <c r="D20" s="321">
        <v>17993</v>
      </c>
      <c r="E20" s="321">
        <v>12756</v>
      </c>
      <c r="F20" s="321">
        <v>16948</v>
      </c>
      <c r="G20" s="321">
        <v>13933</v>
      </c>
      <c r="H20" s="321">
        <v>13644</v>
      </c>
      <c r="I20" s="321">
        <v>12529</v>
      </c>
      <c r="J20" s="321">
        <v>26437</v>
      </c>
      <c r="K20" s="321">
        <v>27857</v>
      </c>
      <c r="L20" s="321">
        <v>12505</v>
      </c>
      <c r="M20" s="321">
        <v>2821</v>
      </c>
      <c r="N20" s="321">
        <v>2368</v>
      </c>
      <c r="O20" s="321">
        <v>18783</v>
      </c>
      <c r="P20" s="321">
        <v>10050</v>
      </c>
      <c r="Q20" s="321">
        <v>18281</v>
      </c>
      <c r="R20" s="321">
        <v>11347</v>
      </c>
      <c r="S20" s="321">
        <f t="shared" si="4"/>
        <v>218252</v>
      </c>
    </row>
    <row r="21" spans="1:19" ht="16.5" customHeight="1" x14ac:dyDescent="0.35">
      <c r="A21" s="320" t="s">
        <v>151</v>
      </c>
      <c r="B21" s="320"/>
      <c r="C21" s="320"/>
      <c r="D21" s="321">
        <f>'Tabell 5.1-5.2 DOK32025'!D17</f>
        <v>3412.5</v>
      </c>
      <c r="E21" s="321">
        <f>'Tabell 5.1-5.2 DOK32025'!E17</f>
        <v>1820</v>
      </c>
      <c r="F21" s="321">
        <f>'Tabell 5.1-5.2 DOK32025'!F17</f>
        <v>5460</v>
      </c>
      <c r="G21" s="321">
        <f>'Tabell 5.1-5.2 DOK32025'!G17</f>
        <v>0</v>
      </c>
      <c r="H21" s="321">
        <f>'Tabell 5.1-5.2 DOK32025'!H17</f>
        <v>5460</v>
      </c>
      <c r="I21" s="321">
        <f>'Tabell 5.1-5.2 DOK32025'!I17</f>
        <v>11147.5</v>
      </c>
      <c r="J21" s="321">
        <f>'Tabell 5.1-5.2 DOK32025'!J17</f>
        <v>13422.5</v>
      </c>
      <c r="K21" s="321">
        <f>'Tabell 5.1-5.2 DOK32025'!K17</f>
        <v>14110.9</v>
      </c>
      <c r="L21" s="321">
        <f>'Tabell 5.1-5.2 DOK32025'!L17</f>
        <v>16380</v>
      </c>
      <c r="M21" s="321">
        <f>'Tabell 5.1-5.2 DOK32025'!M17</f>
        <v>4550</v>
      </c>
      <c r="N21" s="321">
        <f>'Tabell 5.1-5.2 DOK32025'!N17</f>
        <v>0</v>
      </c>
      <c r="O21" s="321">
        <f>'Tabell 5.1-5.2 DOK32025'!O17</f>
        <v>2963.3999999999996</v>
      </c>
      <c r="P21" s="321">
        <f>'Tabell 5.1-5.2 DOK32025'!P17</f>
        <v>13450.4</v>
      </c>
      <c r="Q21" s="321">
        <f>'Tabell 5.1-5.2 DOK32025'!Q17</f>
        <v>25791.200000000001</v>
      </c>
      <c r="R21" s="321">
        <f>'Tabell 5.1-5.2 DOK32025'!R17</f>
        <v>3568.1</v>
      </c>
      <c r="S21" s="321">
        <f t="shared" si="4"/>
        <v>121536.49999999999</v>
      </c>
    </row>
    <row r="22" spans="1:19" ht="16.5" customHeight="1" x14ac:dyDescent="0.35">
      <c r="A22" s="247" t="s">
        <v>152</v>
      </c>
      <c r="B22" s="247"/>
      <c r="C22" s="247"/>
      <c r="D22" s="245">
        <f>'Tabell 5.1-5.2 DOK32025'!D30</f>
        <v>41407.349456720782</v>
      </c>
      <c r="E22" s="245">
        <f>'Tabell 5.1-5.2 DOK32025'!E30</f>
        <v>32256.459504560731</v>
      </c>
      <c r="F22" s="245">
        <f>'Tabell 5.1-5.2 DOK32025'!F30</f>
        <v>19268.089821687649</v>
      </c>
      <c r="G22" s="245">
        <f>'Tabell 5.1-5.2 DOK32025'!G30</f>
        <v>11534.998642687133</v>
      </c>
      <c r="H22" s="245">
        <f>'Tabell 5.1-5.2 DOK32025'!H30</f>
        <v>16170.420697480613</v>
      </c>
      <c r="I22" s="245">
        <f>'Tabell 5.1-5.2 DOK32025'!I30</f>
        <v>11378.704891386968</v>
      </c>
      <c r="J22" s="245">
        <f>'Tabell 5.1-5.2 DOK32025'!J30</f>
        <v>21157.546117626294</v>
      </c>
      <c r="K22" s="245">
        <f>'Tabell 5.1-5.2 DOK32025'!K30</f>
        <v>22076.619771971898</v>
      </c>
      <c r="L22" s="245">
        <f>'Tabell 5.1-5.2 DOK32025'!L30</f>
        <v>31035.879108289355</v>
      </c>
      <c r="M22" s="245">
        <f>'Tabell 5.1-5.2 DOK32025'!M30</f>
        <v>25704.256269662183</v>
      </c>
      <c r="N22" s="245">
        <f>'Tabell 5.1-5.2 DOK32025'!N30</f>
        <v>40614.007931188105</v>
      </c>
      <c r="O22" s="245">
        <f>'Tabell 5.1-5.2 DOK32025'!O30</f>
        <v>47190.89989535293</v>
      </c>
      <c r="P22" s="245">
        <f>'Tabell 5.1-5.2 DOK32025'!P30</f>
        <v>25280.146771528067</v>
      </c>
      <c r="Q22" s="245">
        <f>'Tabell 5.1-5.2 DOK32025'!Q30</f>
        <v>22177.789627019552</v>
      </c>
      <c r="R22" s="245">
        <f>'Tabell 5.1-5.2 DOK32025'!R30</f>
        <v>41605.842036637718</v>
      </c>
      <c r="S22" s="245">
        <f>'Tabell 5.1-5.2 DOK32025'!S30</f>
        <v>408859.01054380002</v>
      </c>
    </row>
    <row r="23" spans="1:19" ht="16.5" customHeight="1" thickBot="1" x14ac:dyDescent="0.4">
      <c r="A23" s="387" t="s">
        <v>112</v>
      </c>
      <c r="B23" s="387"/>
      <c r="C23" s="387"/>
      <c r="D23" s="194">
        <f t="shared" ref="D23:S23" si="5">SUM(D16:D22)</f>
        <v>135538.84945672078</v>
      </c>
      <c r="E23" s="194">
        <f t="shared" si="5"/>
        <v>121949.59791568572</v>
      </c>
      <c r="F23" s="194">
        <f t="shared" si="5"/>
        <v>105804.08982168765</v>
      </c>
      <c r="G23" s="194">
        <f t="shared" si="5"/>
        <v>56017.998642687133</v>
      </c>
      <c r="H23" s="194">
        <f t="shared" si="5"/>
        <v>59456.420697480615</v>
      </c>
      <c r="I23" s="194">
        <f t="shared" si="5"/>
        <v>72056.204891386966</v>
      </c>
      <c r="J23" s="194">
        <f t="shared" si="5"/>
        <v>99989.046117626291</v>
      </c>
      <c r="K23" s="194">
        <f t="shared" si="5"/>
        <v>169600.47540064689</v>
      </c>
      <c r="L23" s="194">
        <f t="shared" si="5"/>
        <v>97794.879108289359</v>
      </c>
      <c r="M23" s="194">
        <f t="shared" si="5"/>
        <v>60246.256269662183</v>
      </c>
      <c r="N23" s="194">
        <f t="shared" si="5"/>
        <v>75410.007931188098</v>
      </c>
      <c r="O23" s="194">
        <f t="shared" si="5"/>
        <v>107618.29989535293</v>
      </c>
      <c r="P23" s="194">
        <f t="shared" si="5"/>
        <v>105549.54677152805</v>
      </c>
      <c r="Q23" s="194">
        <f t="shared" si="5"/>
        <v>112705.98962701955</v>
      </c>
      <c r="R23" s="194">
        <f t="shared" si="5"/>
        <v>82679.942036637716</v>
      </c>
      <c r="S23" s="194">
        <f t="shared" si="5"/>
        <v>1462417.6045835998</v>
      </c>
    </row>
    <row r="24" spans="1:19" ht="16.5" customHeight="1" thickBot="1" x14ac:dyDescent="0.4">
      <c r="A24" s="388"/>
      <c r="B24" s="388"/>
      <c r="C24" s="388"/>
      <c r="D24" s="28"/>
      <c r="E24" s="28"/>
      <c r="F24" s="28"/>
      <c r="G24" s="28"/>
      <c r="H24" s="28"/>
      <c r="I24" s="28"/>
      <c r="J24" s="28"/>
      <c r="K24" s="28"/>
      <c r="L24" s="28"/>
      <c r="M24" s="28"/>
      <c r="N24" s="28"/>
      <c r="O24" s="28"/>
      <c r="P24" s="28"/>
      <c r="Q24" s="28"/>
      <c r="R24" s="28"/>
      <c r="S24" s="28"/>
    </row>
    <row r="25" spans="1:19" ht="16.5" customHeight="1" x14ac:dyDescent="0.35">
      <c r="A25" s="389" t="str">
        <f>'Tabell 2.1 DOK32025'!A24</f>
        <v xml:space="preserve">FO2B  Barnevern </v>
      </c>
      <c r="B25" s="389"/>
      <c r="C25" s="389"/>
      <c r="D25" s="166"/>
      <c r="E25" s="166"/>
      <c r="F25" s="166"/>
      <c r="G25" s="166"/>
      <c r="H25" s="166"/>
      <c r="I25" s="166"/>
      <c r="J25" s="166"/>
      <c r="K25" s="166"/>
      <c r="L25" s="166"/>
      <c r="M25" s="166"/>
      <c r="N25" s="166"/>
      <c r="O25" s="166"/>
      <c r="P25" s="166"/>
      <c r="Q25" s="166"/>
      <c r="R25" s="166"/>
      <c r="S25" s="166"/>
    </row>
    <row r="26" spans="1:19" ht="16.5" customHeight="1" x14ac:dyDescent="0.35">
      <c r="A26" s="392" t="s">
        <v>153</v>
      </c>
      <c r="B26" s="392"/>
      <c r="C26" s="392"/>
      <c r="D26" s="245">
        <v>941</v>
      </c>
      <c r="E26" s="245">
        <v>0</v>
      </c>
      <c r="F26" s="245">
        <v>0</v>
      </c>
      <c r="G26" s="245">
        <v>2823</v>
      </c>
      <c r="H26" s="28">
        <v>0</v>
      </c>
      <c r="I26" s="28">
        <v>0</v>
      </c>
      <c r="J26" s="28">
        <v>0</v>
      </c>
      <c r="K26" s="28">
        <v>0</v>
      </c>
      <c r="L26" s="28">
        <v>0</v>
      </c>
      <c r="M26" s="28">
        <v>0</v>
      </c>
      <c r="N26" s="28">
        <v>0</v>
      </c>
      <c r="O26" s="28">
        <v>0</v>
      </c>
      <c r="P26" s="28">
        <v>0</v>
      </c>
      <c r="Q26" s="28">
        <v>0</v>
      </c>
      <c r="R26" s="28">
        <v>0</v>
      </c>
      <c r="S26" s="28">
        <f>SUM(D26:R26)</f>
        <v>3764</v>
      </c>
    </row>
    <row r="27" spans="1:19" ht="16.5" customHeight="1" x14ac:dyDescent="0.35">
      <c r="A27" s="390" t="s">
        <v>154</v>
      </c>
      <c r="B27" s="390"/>
      <c r="C27" s="390"/>
      <c r="D27" s="245">
        <v>0</v>
      </c>
      <c r="E27" s="245">
        <v>0</v>
      </c>
      <c r="F27" s="245">
        <v>0</v>
      </c>
      <c r="G27" s="245">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x14ac:dyDescent="0.4">
      <c r="A28" s="391" t="s">
        <v>112</v>
      </c>
      <c r="B28" s="391"/>
      <c r="C28" s="391"/>
      <c r="D28" s="198">
        <f t="shared" ref="D28:S28" si="7">SUM(D26:D27)</f>
        <v>941</v>
      </c>
      <c r="E28" s="198">
        <f t="shared" si="7"/>
        <v>0</v>
      </c>
      <c r="F28" s="198">
        <f t="shared" si="7"/>
        <v>0</v>
      </c>
      <c r="G28" s="198">
        <f t="shared" si="7"/>
        <v>5308</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 t="shared" si="7"/>
        <v>6249</v>
      </c>
    </row>
    <row r="29" spans="1:19" ht="16.5" customHeight="1" thickBot="1" x14ac:dyDescent="0.4">
      <c r="A29" s="388"/>
      <c r="B29" s="388"/>
      <c r="C29" s="388"/>
      <c r="D29" s="72"/>
      <c r="E29" s="72"/>
      <c r="F29" s="72"/>
      <c r="G29" s="72"/>
      <c r="H29" s="72"/>
      <c r="I29" s="72"/>
      <c r="J29" s="72"/>
      <c r="K29" s="72"/>
      <c r="L29" s="72"/>
      <c r="M29" s="72"/>
      <c r="N29" s="72"/>
      <c r="O29" s="72"/>
      <c r="P29" s="72"/>
      <c r="Q29" s="72"/>
      <c r="R29" s="72"/>
      <c r="S29" s="72"/>
    </row>
    <row r="30" spans="1:19" ht="16.5" customHeight="1" x14ac:dyDescent="0.35">
      <c r="A30" s="389" t="str">
        <f>'Tabell 2.1 DOK32025'!A30</f>
        <v>FO2C Aktivitetstilbud for barn og unge, helsestasjon og skolehelsetjeneste</v>
      </c>
      <c r="B30" s="389"/>
      <c r="C30" s="389"/>
      <c r="D30" s="166"/>
      <c r="E30" s="166"/>
      <c r="F30" s="166"/>
      <c r="G30" s="166"/>
      <c r="H30" s="166"/>
      <c r="I30" s="166"/>
      <c r="J30" s="166"/>
      <c r="K30" s="166"/>
      <c r="L30" s="166"/>
      <c r="M30" s="166"/>
      <c r="N30" s="166"/>
      <c r="O30" s="166"/>
      <c r="P30" s="166"/>
      <c r="Q30" s="166"/>
      <c r="R30" s="166"/>
      <c r="S30" s="166"/>
    </row>
    <row r="31" spans="1:19" ht="16.5" customHeight="1" x14ac:dyDescent="0.35">
      <c r="A31" s="247" t="s">
        <v>155</v>
      </c>
      <c r="B31" s="247"/>
      <c r="C31" s="247"/>
      <c r="D31" s="245">
        <v>1729</v>
      </c>
      <c r="E31" s="245">
        <v>0</v>
      </c>
      <c r="F31" s="245">
        <v>0</v>
      </c>
      <c r="G31" s="245">
        <v>0</v>
      </c>
      <c r="H31" s="245">
        <v>0</v>
      </c>
      <c r="I31" s="245">
        <v>0</v>
      </c>
      <c r="J31" s="245">
        <v>0</v>
      </c>
      <c r="K31" s="245">
        <v>0</v>
      </c>
      <c r="L31" s="245">
        <v>0</v>
      </c>
      <c r="M31" s="245">
        <v>853</v>
      </c>
      <c r="N31" s="245">
        <v>1644</v>
      </c>
      <c r="O31" s="245">
        <v>1737</v>
      </c>
      <c r="P31" s="245">
        <v>0</v>
      </c>
      <c r="Q31" s="245">
        <v>0</v>
      </c>
      <c r="R31" s="245">
        <v>1894</v>
      </c>
      <c r="S31" s="245">
        <f t="shared" ref="S31:S44" si="8">SUM(D31:R31)</f>
        <v>7857</v>
      </c>
    </row>
    <row r="32" spans="1:19" ht="16.5" customHeight="1" x14ac:dyDescent="0.35">
      <c r="A32" s="247" t="s">
        <v>156</v>
      </c>
      <c r="B32" s="247"/>
      <c r="C32" s="247"/>
      <c r="D32" s="245">
        <v>5486</v>
      </c>
      <c r="E32" s="245">
        <v>5406</v>
      </c>
      <c r="F32" s="245">
        <v>4352</v>
      </c>
      <c r="G32" s="245">
        <v>2235</v>
      </c>
      <c r="H32" s="245">
        <v>2641</v>
      </c>
      <c r="I32" s="245">
        <v>979</v>
      </c>
      <c r="J32" s="245">
        <v>1256</v>
      </c>
      <c r="K32" s="245">
        <v>1292</v>
      </c>
      <c r="L32" s="245">
        <v>2083</v>
      </c>
      <c r="M32" s="245">
        <v>1310</v>
      </c>
      <c r="N32" s="245">
        <v>1636</v>
      </c>
      <c r="O32" s="245">
        <v>2694</v>
      </c>
      <c r="P32" s="245">
        <v>1797</v>
      </c>
      <c r="Q32" s="245">
        <v>1297</v>
      </c>
      <c r="R32" s="245">
        <v>1536</v>
      </c>
      <c r="S32" s="245">
        <f t="shared" si="8"/>
        <v>36000</v>
      </c>
    </row>
    <row r="33" spans="1:26" ht="16.5" customHeight="1" x14ac:dyDescent="0.35">
      <c r="A33" s="247" t="s">
        <v>157</v>
      </c>
      <c r="B33" s="247"/>
      <c r="C33" s="247"/>
      <c r="D33" s="245">
        <v>1918.8567069248707</v>
      </c>
      <c r="E33" s="245">
        <v>1380.8519338268761</v>
      </c>
      <c r="F33" s="245">
        <v>1136.9836736772991</v>
      </c>
      <c r="G33" s="245">
        <v>558.62972534158939</v>
      </c>
      <c r="H33" s="245">
        <v>765.7791278928587</v>
      </c>
      <c r="I33" s="245">
        <v>464.49526598567013</v>
      </c>
      <c r="J33" s="245">
        <v>639.48524212453424</v>
      </c>
      <c r="K33" s="245">
        <v>698.07224255998506</v>
      </c>
      <c r="L33" s="245">
        <v>1182.4295109553393</v>
      </c>
      <c r="M33" s="245">
        <v>1205.3660279891922</v>
      </c>
      <c r="N33" s="245">
        <v>1714.2231133992398</v>
      </c>
      <c r="O33" s="245">
        <v>2162.3693532547391</v>
      </c>
      <c r="P33" s="245">
        <v>1127.2114785733936</v>
      </c>
      <c r="Q33" s="245">
        <v>758.22409410528894</v>
      </c>
      <c r="R33" s="245">
        <v>1850.0225033891247</v>
      </c>
      <c r="S33" s="245">
        <f t="shared" si="8"/>
        <v>17563</v>
      </c>
    </row>
    <row r="34" spans="1:26" ht="16.5" customHeight="1" x14ac:dyDescent="0.35">
      <c r="A34" s="247" t="s">
        <v>158</v>
      </c>
      <c r="B34" s="247"/>
      <c r="C34" s="247"/>
      <c r="D34" s="245">
        <v>5234</v>
      </c>
      <c r="E34" s="245">
        <v>3981</v>
      </c>
      <c r="F34" s="245">
        <v>0</v>
      </c>
      <c r="G34" s="245">
        <v>5836</v>
      </c>
      <c r="H34" s="245">
        <v>6041</v>
      </c>
      <c r="I34" s="245">
        <v>1701</v>
      </c>
      <c r="J34" s="245">
        <v>1044</v>
      </c>
      <c r="K34" s="245">
        <v>3805</v>
      </c>
      <c r="L34" s="245">
        <v>3906</v>
      </c>
      <c r="M34" s="245">
        <v>0</v>
      </c>
      <c r="N34" s="245">
        <v>1195</v>
      </c>
      <c r="O34" s="245">
        <v>1548</v>
      </c>
      <c r="P34" s="245">
        <v>752</v>
      </c>
      <c r="Q34" s="245">
        <v>2172</v>
      </c>
      <c r="R34" s="245">
        <v>930</v>
      </c>
      <c r="S34" s="245">
        <f t="shared" si="8"/>
        <v>38145</v>
      </c>
    </row>
    <row r="35" spans="1:26" ht="16.5" customHeight="1" x14ac:dyDescent="0.35">
      <c r="A35" s="247" t="s">
        <v>159</v>
      </c>
      <c r="B35" s="247"/>
      <c r="C35" s="247"/>
      <c r="D35" s="245">
        <v>0</v>
      </c>
      <c r="E35" s="245">
        <v>6849.41075</v>
      </c>
      <c r="F35" s="245">
        <v>0</v>
      </c>
      <c r="G35" s="245">
        <v>0</v>
      </c>
      <c r="H35" s="245">
        <v>0</v>
      </c>
      <c r="I35" s="245">
        <v>0</v>
      </c>
      <c r="J35" s="245">
        <v>0</v>
      </c>
      <c r="K35" s="245">
        <v>0</v>
      </c>
      <c r="L35" s="245">
        <v>0</v>
      </c>
      <c r="M35" s="245">
        <v>0</v>
      </c>
      <c r="N35" s="245">
        <v>0</v>
      </c>
      <c r="O35" s="245">
        <v>0</v>
      </c>
      <c r="P35" s="245">
        <v>0</v>
      </c>
      <c r="Q35" s="245">
        <v>0</v>
      </c>
      <c r="R35" s="245">
        <v>0</v>
      </c>
      <c r="S35" s="245">
        <f t="shared" si="8"/>
        <v>6849.41075</v>
      </c>
    </row>
    <row r="36" spans="1:26" ht="16.5" customHeight="1" x14ac:dyDescent="0.35">
      <c r="A36" s="247" t="s">
        <v>160</v>
      </c>
      <c r="B36" s="247"/>
      <c r="C36" s="247"/>
      <c r="D36" s="245">
        <v>0</v>
      </c>
      <c r="E36" s="245">
        <v>0</v>
      </c>
      <c r="F36" s="245">
        <v>0</v>
      </c>
      <c r="G36" s="245">
        <v>0</v>
      </c>
      <c r="H36" s="245">
        <v>2328</v>
      </c>
      <c r="I36" s="245">
        <v>0</v>
      </c>
      <c r="J36" s="245">
        <v>0</v>
      </c>
      <c r="K36" s="245">
        <v>0</v>
      </c>
      <c r="L36" s="245">
        <v>0</v>
      </c>
      <c r="M36" s="245">
        <v>0</v>
      </c>
      <c r="N36" s="245">
        <v>0</v>
      </c>
      <c r="O36" s="245">
        <v>0</v>
      </c>
      <c r="P36" s="245">
        <v>0</v>
      </c>
      <c r="Q36" s="245">
        <v>0</v>
      </c>
      <c r="R36" s="245">
        <v>0</v>
      </c>
      <c r="S36" s="245">
        <f t="shared" si="8"/>
        <v>2328</v>
      </c>
    </row>
    <row r="37" spans="1:26" ht="16.5" customHeight="1" x14ac:dyDescent="0.35">
      <c r="A37" s="247" t="s">
        <v>161</v>
      </c>
      <c r="B37" s="247"/>
      <c r="C37" s="247"/>
      <c r="D37" s="245">
        <v>5943</v>
      </c>
      <c r="E37" s="245">
        <v>3962</v>
      </c>
      <c r="F37" s="245">
        <v>2972</v>
      </c>
      <c r="G37" s="245">
        <v>990</v>
      </c>
      <c r="H37" s="245">
        <v>1651</v>
      </c>
      <c r="I37" s="245">
        <v>661</v>
      </c>
      <c r="J37" s="245">
        <v>1321</v>
      </c>
      <c r="K37" s="245">
        <v>1321</v>
      </c>
      <c r="L37" s="245">
        <v>3302</v>
      </c>
      <c r="M37" s="245">
        <v>3962</v>
      </c>
      <c r="N37" s="245">
        <v>4953</v>
      </c>
      <c r="O37" s="245">
        <v>5943</v>
      </c>
      <c r="P37" s="245">
        <v>3302</v>
      </c>
      <c r="Q37" s="245">
        <v>1650</v>
      </c>
      <c r="R37" s="245">
        <v>5943</v>
      </c>
      <c r="S37" s="245">
        <f t="shared" si="8"/>
        <v>47876</v>
      </c>
      <c r="U37" s="273"/>
      <c r="W37" s="274"/>
      <c r="X37" s="274"/>
      <c r="Y37" s="274"/>
      <c r="Z37" s="274"/>
    </row>
    <row r="38" spans="1:26" ht="16.5" customHeight="1" x14ac:dyDescent="0.35">
      <c r="A38" s="247" t="s">
        <v>162</v>
      </c>
      <c r="B38" s="247"/>
      <c r="C38" s="247"/>
      <c r="D38" s="245">
        <v>660</v>
      </c>
      <c r="E38" s="245">
        <v>660</v>
      </c>
      <c r="F38" s="245">
        <v>660</v>
      </c>
      <c r="G38" s="245">
        <v>660</v>
      </c>
      <c r="H38" s="245">
        <v>660</v>
      </c>
      <c r="I38" s="245">
        <v>660</v>
      </c>
      <c r="J38" s="245">
        <v>660</v>
      </c>
      <c r="K38" s="245">
        <v>660</v>
      </c>
      <c r="L38" s="245">
        <v>660</v>
      </c>
      <c r="M38" s="245">
        <v>660</v>
      </c>
      <c r="N38" s="245">
        <v>660</v>
      </c>
      <c r="O38" s="245">
        <v>660</v>
      </c>
      <c r="P38" s="245">
        <v>660</v>
      </c>
      <c r="Q38" s="245">
        <v>660</v>
      </c>
      <c r="R38" s="245">
        <v>660</v>
      </c>
      <c r="S38" s="245">
        <f t="shared" si="8"/>
        <v>9900</v>
      </c>
    </row>
    <row r="39" spans="1:26" ht="16.5" customHeight="1" x14ac:dyDescent="0.35">
      <c r="A39" s="247" t="s">
        <v>163</v>
      </c>
      <c r="B39" s="247"/>
      <c r="C39" s="247"/>
      <c r="D39" s="245">
        <v>7761</v>
      </c>
      <c r="E39" s="245">
        <v>0</v>
      </c>
      <c r="F39" s="245">
        <v>0</v>
      </c>
      <c r="G39" s="245">
        <v>0</v>
      </c>
      <c r="H39" s="245">
        <v>0</v>
      </c>
      <c r="I39" s="245">
        <v>0</v>
      </c>
      <c r="J39" s="245">
        <v>0</v>
      </c>
      <c r="K39" s="245">
        <v>0</v>
      </c>
      <c r="L39" s="245">
        <v>0</v>
      </c>
      <c r="M39" s="245">
        <v>0</v>
      </c>
      <c r="N39" s="245">
        <v>0</v>
      </c>
      <c r="O39" s="245">
        <v>0</v>
      </c>
      <c r="P39" s="245">
        <v>0</v>
      </c>
      <c r="Q39" s="245">
        <v>0</v>
      </c>
      <c r="R39" s="245">
        <v>0</v>
      </c>
      <c r="S39" s="245">
        <f t="shared" si="8"/>
        <v>7761</v>
      </c>
    </row>
    <row r="40" spans="1:26" ht="16.5" customHeight="1" x14ac:dyDescent="0.35">
      <c r="A40" s="247" t="s">
        <v>164</v>
      </c>
      <c r="B40" s="247"/>
      <c r="C40" s="247"/>
      <c r="D40" s="245">
        <v>0</v>
      </c>
      <c r="E40" s="245">
        <v>0</v>
      </c>
      <c r="F40" s="245">
        <v>1434</v>
      </c>
      <c r="G40" s="245">
        <v>0</v>
      </c>
      <c r="H40" s="245">
        <v>0</v>
      </c>
      <c r="I40" s="245">
        <v>0</v>
      </c>
      <c r="J40" s="245">
        <v>0</v>
      </c>
      <c r="K40" s="245">
        <v>0</v>
      </c>
      <c r="L40" s="245">
        <v>0</v>
      </c>
      <c r="M40" s="245">
        <v>0</v>
      </c>
      <c r="N40" s="245">
        <v>0</v>
      </c>
      <c r="O40" s="245">
        <v>0</v>
      </c>
      <c r="P40" s="245">
        <v>0</v>
      </c>
      <c r="Q40" s="245">
        <v>0</v>
      </c>
      <c r="R40" s="245">
        <v>0</v>
      </c>
      <c r="S40" s="245">
        <f t="shared" si="8"/>
        <v>1434</v>
      </c>
    </row>
    <row r="41" spans="1:26" ht="16.5" customHeight="1" x14ac:dyDescent="0.35">
      <c r="A41" s="247" t="s">
        <v>165</v>
      </c>
      <c r="B41" s="247"/>
      <c r="C41" s="247"/>
      <c r="D41" s="245">
        <v>0</v>
      </c>
      <c r="E41" s="245">
        <v>0</v>
      </c>
      <c r="F41" s="245">
        <v>0</v>
      </c>
      <c r="G41" s="245">
        <v>0</v>
      </c>
      <c r="H41" s="245">
        <v>0</v>
      </c>
      <c r="I41" s="245">
        <v>0</v>
      </c>
      <c r="J41" s="245">
        <v>0</v>
      </c>
      <c r="K41" s="245">
        <v>0</v>
      </c>
      <c r="L41" s="245">
        <v>0</v>
      </c>
      <c r="M41" s="245">
        <v>0</v>
      </c>
      <c r="N41" s="245">
        <v>5257</v>
      </c>
      <c r="O41" s="245">
        <v>0</v>
      </c>
      <c r="P41" s="245">
        <v>0</v>
      </c>
      <c r="Q41" s="245">
        <v>0</v>
      </c>
      <c r="R41" s="245">
        <v>0</v>
      </c>
      <c r="S41" s="245">
        <f t="shared" si="8"/>
        <v>5257</v>
      </c>
    </row>
    <row r="42" spans="1:26" ht="16.5" customHeight="1" x14ac:dyDescent="0.35">
      <c r="A42" s="247" t="s">
        <v>166</v>
      </c>
      <c r="B42" s="247"/>
      <c r="C42" s="247"/>
      <c r="D42" s="245">
        <v>0</v>
      </c>
      <c r="E42" s="245">
        <v>0</v>
      </c>
      <c r="F42" s="245">
        <v>0</v>
      </c>
      <c r="G42" s="245">
        <v>0</v>
      </c>
      <c r="H42" s="245">
        <v>0</v>
      </c>
      <c r="I42" s="245">
        <v>0</v>
      </c>
      <c r="J42" s="245">
        <v>0</v>
      </c>
      <c r="K42" s="245">
        <v>0</v>
      </c>
      <c r="L42" s="245">
        <v>0</v>
      </c>
      <c r="M42" s="245">
        <v>0</v>
      </c>
      <c r="N42" s="245">
        <v>0</v>
      </c>
      <c r="O42" s="245">
        <v>0</v>
      </c>
      <c r="P42" s="245">
        <v>0</v>
      </c>
      <c r="Q42" s="245">
        <v>0</v>
      </c>
      <c r="R42" s="245">
        <v>4182</v>
      </c>
      <c r="S42" s="245">
        <f t="shared" si="8"/>
        <v>4182</v>
      </c>
    </row>
    <row r="43" spans="1:26" ht="16.5" customHeight="1" x14ac:dyDescent="0.35">
      <c r="A43" s="247" t="s">
        <v>167</v>
      </c>
      <c r="B43" s="247"/>
      <c r="C43" s="247"/>
      <c r="D43" s="245">
        <v>0</v>
      </c>
      <c r="E43" s="245">
        <v>0</v>
      </c>
      <c r="F43" s="245">
        <v>0</v>
      </c>
      <c r="G43" s="245">
        <v>0</v>
      </c>
      <c r="H43" s="245">
        <v>0</v>
      </c>
      <c r="I43" s="245">
        <v>0</v>
      </c>
      <c r="J43" s="245">
        <v>0</v>
      </c>
      <c r="K43" s="245">
        <v>275</v>
      </c>
      <c r="L43" s="245">
        <v>0</v>
      </c>
      <c r="M43" s="245">
        <v>0</v>
      </c>
      <c r="N43" s="245">
        <v>0</v>
      </c>
      <c r="O43" s="245">
        <v>0</v>
      </c>
      <c r="P43" s="245">
        <v>0</v>
      </c>
      <c r="Q43" s="245">
        <v>0</v>
      </c>
      <c r="R43" s="245">
        <v>0</v>
      </c>
      <c r="S43" s="245">
        <f t="shared" si="8"/>
        <v>275</v>
      </c>
    </row>
    <row r="44" spans="1:26" ht="16.5" customHeight="1" x14ac:dyDescent="0.35">
      <c r="A44" s="247" t="s">
        <v>168</v>
      </c>
      <c r="B44" s="286"/>
      <c r="C44" s="286"/>
      <c r="D44" s="245">
        <v>0</v>
      </c>
      <c r="E44" s="245">
        <v>1000</v>
      </c>
      <c r="F44" s="245">
        <v>0</v>
      </c>
      <c r="G44" s="245">
        <v>0</v>
      </c>
      <c r="H44" s="245">
        <v>0</v>
      </c>
      <c r="I44" s="245">
        <v>0</v>
      </c>
      <c r="J44" s="245">
        <v>0</v>
      </c>
      <c r="K44" s="245">
        <v>0</v>
      </c>
      <c r="L44" s="245">
        <v>0</v>
      </c>
      <c r="M44" s="245">
        <v>0</v>
      </c>
      <c r="N44" s="245">
        <v>0</v>
      </c>
      <c r="O44" s="245">
        <v>0</v>
      </c>
      <c r="P44" s="245">
        <v>0</v>
      </c>
      <c r="Q44" s="245">
        <v>0</v>
      </c>
      <c r="R44" s="245">
        <v>0</v>
      </c>
      <c r="S44" s="245">
        <f t="shared" si="8"/>
        <v>1000</v>
      </c>
    </row>
    <row r="45" spans="1:26" ht="16.5" customHeight="1" thickBot="1" x14ac:dyDescent="0.4">
      <c r="A45" s="391" t="s">
        <v>112</v>
      </c>
      <c r="B45" s="391"/>
      <c r="C45" s="391"/>
      <c r="D45" s="198">
        <f t="shared" ref="D45:S45" si="9">SUM(D31:D44)</f>
        <v>28731.856706924871</v>
      </c>
      <c r="E45" s="198">
        <f t="shared" si="9"/>
        <v>23239.262683826877</v>
      </c>
      <c r="F45" s="198">
        <f t="shared" si="9"/>
        <v>10554.9836736773</v>
      </c>
      <c r="G45" s="198">
        <f t="shared" si="9"/>
        <v>10279.629725341591</v>
      </c>
      <c r="H45" s="198">
        <f t="shared" si="9"/>
        <v>14086.77912789286</v>
      </c>
      <c r="I45" s="198">
        <f t="shared" si="9"/>
        <v>4465.4952659856699</v>
      </c>
      <c r="J45" s="198">
        <f t="shared" si="9"/>
        <v>4920.4852421245341</v>
      </c>
      <c r="K45" s="198">
        <f t="shared" si="9"/>
        <v>8051.0722425599852</v>
      </c>
      <c r="L45" s="198">
        <f t="shared" si="9"/>
        <v>11133.429510955339</v>
      </c>
      <c r="M45" s="198">
        <f t="shared" si="9"/>
        <v>7990.3660279891919</v>
      </c>
      <c r="N45" s="198">
        <f t="shared" si="9"/>
        <v>17059.223113399239</v>
      </c>
      <c r="O45" s="198">
        <f t="shared" si="9"/>
        <v>14744.369353254739</v>
      </c>
      <c r="P45" s="198">
        <f t="shared" si="9"/>
        <v>7638.2114785733938</v>
      </c>
      <c r="Q45" s="198">
        <f t="shared" si="9"/>
        <v>6537.2240941052887</v>
      </c>
      <c r="R45" s="198">
        <f t="shared" si="9"/>
        <v>16995.022503389126</v>
      </c>
      <c r="S45" s="198">
        <f t="shared" si="9"/>
        <v>186427.41074999998</v>
      </c>
    </row>
    <row r="46" spans="1:26" ht="16.5" customHeight="1" thickBot="1" x14ac:dyDescent="0.4">
      <c r="A46" s="388"/>
      <c r="B46" s="388"/>
      <c r="C46" s="388"/>
      <c r="D46" s="28"/>
      <c r="E46" s="28"/>
      <c r="F46" s="28"/>
      <c r="G46" s="28"/>
      <c r="H46" s="28"/>
      <c r="I46" s="28"/>
      <c r="J46" s="28"/>
      <c r="K46" s="28"/>
      <c r="L46" s="28"/>
      <c r="M46" s="28"/>
      <c r="N46" s="28"/>
      <c r="O46" s="28"/>
      <c r="P46" s="28"/>
      <c r="Q46" s="28"/>
      <c r="R46" s="28"/>
      <c r="S46" s="28"/>
    </row>
    <row r="47" spans="1:26" ht="16.5" customHeight="1" x14ac:dyDescent="0.35">
      <c r="A47" s="396" t="str">
        <f>'Tabell 2.1 DOK32025'!A36</f>
        <v>FO3 Helse og omsorg</v>
      </c>
      <c r="B47" s="396"/>
      <c r="C47" s="396"/>
      <c r="D47" s="199"/>
      <c r="E47" s="199"/>
      <c r="F47" s="199"/>
      <c r="G47" s="199"/>
      <c r="H47" s="199"/>
      <c r="I47" s="199"/>
      <c r="J47" s="199"/>
      <c r="K47" s="199"/>
      <c r="L47" s="199"/>
      <c r="M47" s="199"/>
      <c r="N47" s="199"/>
      <c r="O47" s="199"/>
      <c r="P47" s="199"/>
      <c r="Q47" s="199"/>
      <c r="R47" s="199"/>
      <c r="S47" s="199"/>
    </row>
    <row r="48" spans="1:26" ht="16.5" customHeight="1" x14ac:dyDescent="0.35">
      <c r="A48" s="247" t="s">
        <v>169</v>
      </c>
      <c r="B48" s="247"/>
      <c r="C48" s="247"/>
      <c r="D48" s="246">
        <v>0</v>
      </c>
      <c r="E48" s="246">
        <v>190</v>
      </c>
      <c r="F48" s="246">
        <v>0</v>
      </c>
      <c r="G48" s="246">
        <v>8407</v>
      </c>
      <c r="H48" s="246">
        <v>3591</v>
      </c>
      <c r="I48" s="246">
        <v>0</v>
      </c>
      <c r="J48" s="246">
        <v>0</v>
      </c>
      <c r="K48" s="246">
        <v>0</v>
      </c>
      <c r="L48" s="246">
        <v>1510</v>
      </c>
      <c r="M48" s="246">
        <v>0</v>
      </c>
      <c r="N48" s="246">
        <v>0</v>
      </c>
      <c r="O48" s="246">
        <v>427</v>
      </c>
      <c r="P48" s="246">
        <v>0</v>
      </c>
      <c r="Q48" s="246">
        <v>0</v>
      </c>
      <c r="R48" s="246">
        <v>0</v>
      </c>
      <c r="S48" s="246">
        <f>SUM(D48:R48)</f>
        <v>14125</v>
      </c>
    </row>
    <row r="49" spans="1:19" ht="16.5" customHeight="1" x14ac:dyDescent="0.35">
      <c r="A49" s="247" t="s">
        <v>170</v>
      </c>
      <c r="B49" s="247"/>
      <c r="C49" s="247"/>
      <c r="D49" s="246">
        <v>1001</v>
      </c>
      <c r="E49" s="246">
        <v>1778</v>
      </c>
      <c r="F49" s="246">
        <v>1778</v>
      </c>
      <c r="G49" s="246">
        <v>889</v>
      </c>
      <c r="H49" s="246">
        <v>1057</v>
      </c>
      <c r="I49" s="246">
        <v>889</v>
      </c>
      <c r="J49" s="246">
        <v>1778</v>
      </c>
      <c r="K49" s="246">
        <v>1778</v>
      </c>
      <c r="L49" s="246">
        <v>889</v>
      </c>
      <c r="M49" s="246">
        <v>889</v>
      </c>
      <c r="N49" s="246">
        <v>889</v>
      </c>
      <c r="O49" s="246">
        <v>3556</v>
      </c>
      <c r="P49" s="246">
        <v>1834</v>
      </c>
      <c r="Q49" s="246">
        <v>889</v>
      </c>
      <c r="R49" s="246">
        <v>889</v>
      </c>
      <c r="S49" s="246">
        <f t="shared" ref="S49:S57" si="10">SUM(D49:R49)</f>
        <v>20783</v>
      </c>
    </row>
    <row r="50" spans="1:19" ht="16.5" customHeight="1" x14ac:dyDescent="0.35">
      <c r="A50" s="247" t="s">
        <v>171</v>
      </c>
      <c r="B50" s="247"/>
      <c r="C50" s="247"/>
      <c r="D50" s="246">
        <v>0</v>
      </c>
      <c r="E50" s="246">
        <v>0</v>
      </c>
      <c r="F50" s="246">
        <v>0</v>
      </c>
      <c r="G50" s="246">
        <v>0</v>
      </c>
      <c r="H50" s="246">
        <v>0</v>
      </c>
      <c r="I50" s="246">
        <v>0</v>
      </c>
      <c r="J50" s="246">
        <v>0</v>
      </c>
      <c r="K50" s="246">
        <v>540</v>
      </c>
      <c r="L50" s="246">
        <v>0</v>
      </c>
      <c r="M50" s="246">
        <v>0</v>
      </c>
      <c r="N50" s="246">
        <v>0</v>
      </c>
      <c r="O50" s="246">
        <v>1750</v>
      </c>
      <c r="P50" s="246">
        <v>0</v>
      </c>
      <c r="Q50" s="246">
        <v>0</v>
      </c>
      <c r="R50" s="246">
        <v>0</v>
      </c>
      <c r="S50" s="246">
        <f t="shared" si="10"/>
        <v>2290</v>
      </c>
    </row>
    <row r="51" spans="1:19" ht="16.5" customHeight="1" x14ac:dyDescent="0.35">
      <c r="A51" s="247" t="s">
        <v>172</v>
      </c>
      <c r="B51" s="247"/>
      <c r="C51" s="247"/>
      <c r="D51" s="246">
        <v>4750</v>
      </c>
      <c r="E51" s="246">
        <v>0</v>
      </c>
      <c r="F51" s="246">
        <v>0</v>
      </c>
      <c r="G51" s="246">
        <v>0</v>
      </c>
      <c r="H51" s="246">
        <v>0</v>
      </c>
      <c r="I51" s="246">
        <v>0</v>
      </c>
      <c r="J51" s="246">
        <v>0</v>
      </c>
      <c r="K51" s="246">
        <v>0</v>
      </c>
      <c r="L51" s="246">
        <v>0</v>
      </c>
      <c r="M51" s="246">
        <v>0</v>
      </c>
      <c r="N51" s="246">
        <v>0</v>
      </c>
      <c r="O51" s="246">
        <v>0</v>
      </c>
      <c r="P51" s="246">
        <v>0</v>
      </c>
      <c r="Q51" s="246">
        <v>0</v>
      </c>
      <c r="R51" s="246">
        <v>0</v>
      </c>
      <c r="S51" s="246">
        <f t="shared" si="10"/>
        <v>4750</v>
      </c>
    </row>
    <row r="52" spans="1:19" ht="16.5" customHeight="1" x14ac:dyDescent="0.35">
      <c r="A52" s="247" t="s">
        <v>173</v>
      </c>
      <c r="B52" s="247"/>
      <c r="C52" s="247"/>
      <c r="D52" s="246">
        <v>0</v>
      </c>
      <c r="E52" s="246">
        <v>0</v>
      </c>
      <c r="F52" s="246">
        <v>0</v>
      </c>
      <c r="G52" s="246">
        <v>9660</v>
      </c>
      <c r="H52" s="246">
        <v>0</v>
      </c>
      <c r="I52" s="246">
        <v>0</v>
      </c>
      <c r="J52" s="246">
        <v>0</v>
      </c>
      <c r="K52" s="246">
        <v>0</v>
      </c>
      <c r="L52" s="246">
        <v>0</v>
      </c>
      <c r="M52" s="246">
        <v>0</v>
      </c>
      <c r="N52" s="246">
        <v>0</v>
      </c>
      <c r="O52" s="246">
        <v>0</v>
      </c>
      <c r="P52" s="246">
        <v>0</v>
      </c>
      <c r="Q52" s="246">
        <v>0</v>
      </c>
      <c r="R52" s="246">
        <v>0</v>
      </c>
      <c r="S52" s="246">
        <f t="shared" si="10"/>
        <v>9660</v>
      </c>
    </row>
    <row r="53" spans="1:19" ht="16.5" customHeight="1" x14ac:dyDescent="0.35">
      <c r="A53" s="247" t="s">
        <v>174</v>
      </c>
      <c r="B53" s="247"/>
      <c r="C53" s="247"/>
      <c r="D53" s="246">
        <v>3800</v>
      </c>
      <c r="E53" s="246">
        <v>0</v>
      </c>
      <c r="F53" s="246">
        <v>0</v>
      </c>
      <c r="G53" s="246">
        <v>0</v>
      </c>
      <c r="H53" s="246">
        <v>3800</v>
      </c>
      <c r="I53" s="246">
        <v>0</v>
      </c>
      <c r="J53" s="246">
        <v>0</v>
      </c>
      <c r="K53" s="246">
        <v>0</v>
      </c>
      <c r="L53" s="246">
        <v>1050</v>
      </c>
      <c r="M53" s="246">
        <v>0</v>
      </c>
      <c r="N53" s="246">
        <v>0</v>
      </c>
      <c r="O53" s="246">
        <v>0</v>
      </c>
      <c r="P53" s="246">
        <v>0</v>
      </c>
      <c r="Q53" s="246">
        <v>0</v>
      </c>
      <c r="R53" s="246">
        <v>3800</v>
      </c>
      <c r="S53" s="246">
        <f t="shared" si="10"/>
        <v>12450</v>
      </c>
    </row>
    <row r="54" spans="1:19" ht="16.5" customHeight="1" x14ac:dyDescent="0.35">
      <c r="A54" s="247" t="s">
        <v>175</v>
      </c>
      <c r="B54" s="247"/>
      <c r="C54" s="247"/>
      <c r="D54" s="246">
        <v>0</v>
      </c>
      <c r="E54" s="246">
        <v>0</v>
      </c>
      <c r="F54" s="246">
        <v>0</v>
      </c>
      <c r="G54" s="246">
        <v>0</v>
      </c>
      <c r="H54" s="246">
        <v>0</v>
      </c>
      <c r="I54" s="246">
        <v>0</v>
      </c>
      <c r="J54" s="246">
        <v>0</v>
      </c>
      <c r="K54" s="246">
        <v>0</v>
      </c>
      <c r="L54" s="246">
        <v>550</v>
      </c>
      <c r="M54" s="246">
        <v>0</v>
      </c>
      <c r="N54" s="246">
        <v>0</v>
      </c>
      <c r="O54" s="246">
        <v>0</v>
      </c>
      <c r="P54" s="246">
        <v>0</v>
      </c>
      <c r="Q54" s="246">
        <v>0</v>
      </c>
      <c r="R54" s="246">
        <v>0</v>
      </c>
      <c r="S54" s="246">
        <f t="shared" si="10"/>
        <v>550</v>
      </c>
    </row>
    <row r="55" spans="1:19" ht="16.5" customHeight="1" x14ac:dyDescent="0.35">
      <c r="A55" s="247" t="s">
        <v>176</v>
      </c>
      <c r="B55" s="247"/>
      <c r="C55" s="247"/>
      <c r="D55" s="246">
        <v>0</v>
      </c>
      <c r="E55" s="246">
        <v>0</v>
      </c>
      <c r="F55" s="246">
        <v>0</v>
      </c>
      <c r="G55" s="246">
        <v>400</v>
      </c>
      <c r="H55" s="246">
        <v>0</v>
      </c>
      <c r="I55" s="246">
        <v>0</v>
      </c>
      <c r="J55" s="246">
        <v>0</v>
      </c>
      <c r="K55" s="246">
        <v>0</v>
      </c>
      <c r="L55" s="246">
        <v>0</v>
      </c>
      <c r="M55" s="246">
        <v>0</v>
      </c>
      <c r="N55" s="246">
        <v>0</v>
      </c>
      <c r="O55" s="246">
        <v>0</v>
      </c>
      <c r="P55" s="246">
        <v>0</v>
      </c>
      <c r="Q55" s="246">
        <v>0</v>
      </c>
      <c r="R55" s="246">
        <v>0</v>
      </c>
      <c r="S55" s="246">
        <f t="shared" si="10"/>
        <v>400</v>
      </c>
    </row>
    <row r="56" spans="1:19" ht="16.5" customHeight="1" x14ac:dyDescent="0.35">
      <c r="A56" s="320" t="s">
        <v>177</v>
      </c>
      <c r="B56" s="320"/>
      <c r="C56" s="320"/>
      <c r="D56" s="323">
        <v>0</v>
      </c>
      <c r="E56" s="323">
        <v>0</v>
      </c>
      <c r="F56" s="323">
        <f>1900+1000</f>
        <v>2900</v>
      </c>
      <c r="G56" s="323">
        <v>0</v>
      </c>
      <c r="H56" s="323">
        <v>0</v>
      </c>
      <c r="I56" s="323">
        <v>0</v>
      </c>
      <c r="J56" s="323">
        <v>0</v>
      </c>
      <c r="K56" s="323">
        <v>0</v>
      </c>
      <c r="L56" s="323">
        <v>0</v>
      </c>
      <c r="M56" s="323">
        <v>0</v>
      </c>
      <c r="N56" s="323">
        <v>0</v>
      </c>
      <c r="O56" s="323">
        <v>0</v>
      </c>
      <c r="P56" s="323">
        <v>0</v>
      </c>
      <c r="Q56" s="323">
        <v>0</v>
      </c>
      <c r="R56" s="323">
        <v>0</v>
      </c>
      <c r="S56" s="323">
        <f t="shared" si="10"/>
        <v>2900</v>
      </c>
    </row>
    <row r="57" spans="1:19" ht="16.5" customHeight="1" x14ac:dyDescent="0.35">
      <c r="A57" s="247" t="s">
        <v>178</v>
      </c>
      <c r="B57" s="247"/>
      <c r="C57" s="247"/>
      <c r="D57" s="246">
        <v>0</v>
      </c>
      <c r="E57" s="246">
        <v>0</v>
      </c>
      <c r="F57" s="246">
        <v>0</v>
      </c>
      <c r="G57" s="246">
        <v>0</v>
      </c>
      <c r="H57" s="246">
        <v>0</v>
      </c>
      <c r="I57" s="246">
        <v>0</v>
      </c>
      <c r="J57" s="246">
        <v>0</v>
      </c>
      <c r="K57" s="246">
        <v>1900</v>
      </c>
      <c r="L57" s="246">
        <v>0</v>
      </c>
      <c r="M57" s="246">
        <v>0</v>
      </c>
      <c r="N57" s="246">
        <v>0</v>
      </c>
      <c r="O57" s="246">
        <v>0</v>
      </c>
      <c r="P57" s="246">
        <v>0</v>
      </c>
      <c r="Q57" s="246">
        <v>0</v>
      </c>
      <c r="R57" s="246">
        <v>0</v>
      </c>
      <c r="S57" s="246">
        <f t="shared" si="10"/>
        <v>1900</v>
      </c>
    </row>
    <row r="58" spans="1:19" ht="16.5" customHeight="1" x14ac:dyDescent="0.35">
      <c r="A58" s="247" t="s">
        <v>179</v>
      </c>
      <c r="B58" s="247"/>
      <c r="C58" s="247"/>
      <c r="D58" s="246">
        <f>$S$58*'Tabell 3.1 DOK32025'!D68/100</f>
        <v>1313.6509214370731</v>
      </c>
      <c r="E58" s="246">
        <f>$S$58*'Tabell 3.1 DOK32025'!E68/100</f>
        <v>1133.6566978414021</v>
      </c>
      <c r="F58" s="246">
        <f>$S$58*'Tabell 3.1 DOK32025'!F68/100</f>
        <v>1016.4752693025945</v>
      </c>
      <c r="G58" s="246">
        <f>$S$58*'Tabell 3.1 DOK32025'!G68/100</f>
        <v>776.87993619729457</v>
      </c>
      <c r="H58" s="246">
        <f>$S$58*'Tabell 3.1 DOK32025'!H68/100</f>
        <v>1562.9433345190146</v>
      </c>
      <c r="I58" s="246">
        <f>$S$58*'Tabell 3.1 DOK32025'!I68/100</f>
        <v>1166.1377051418922</v>
      </c>
      <c r="J58" s="246">
        <f>$S$58*'Tabell 3.1 DOK32025'!J68/100</f>
        <v>1528.3877203247634</v>
      </c>
      <c r="K58" s="246">
        <f>$S$58*'Tabell 3.1 DOK32025'!K68/100</f>
        <v>1406.0946200508813</v>
      </c>
      <c r="L58" s="246">
        <f>$S$58*'Tabell 3.1 DOK32025'!L68/100</f>
        <v>1010.0771899191444</v>
      </c>
      <c r="M58" s="246">
        <f>$S$58*'Tabell 3.1 DOK32025'!M68/100</f>
        <v>1118.8258290511458</v>
      </c>
      <c r="N58" s="246">
        <f>$S$58*'Tabell 3.1 DOK32025'!N68/100</f>
        <v>1288.0417889347671</v>
      </c>
      <c r="O58" s="246">
        <f>$S$58*'Tabell 3.1 DOK32025'!O68/100</f>
        <v>1837.2385823085569</v>
      </c>
      <c r="P58" s="246">
        <f>$S$58*'Tabell 3.1 DOK32025'!P68/100</f>
        <v>1869.4916758116854</v>
      </c>
      <c r="Q58" s="246">
        <f>$S$58*'Tabell 3.1 DOK32025'!Q68/100</f>
        <v>1699.7787275963906</v>
      </c>
      <c r="R58" s="246">
        <f>$S$58*'Tabell 3.1 DOK32025'!R68/100</f>
        <v>1272.3200015633945</v>
      </c>
      <c r="S58" s="246">
        <v>20000</v>
      </c>
    </row>
    <row r="59" spans="1:19" ht="16.5" customHeight="1" x14ac:dyDescent="0.35">
      <c r="A59" s="247" t="s">
        <v>180</v>
      </c>
      <c r="B59" s="247"/>
      <c r="C59" s="247"/>
      <c r="D59" s="246">
        <v>0</v>
      </c>
      <c r="E59" s="246">
        <v>0</v>
      </c>
      <c r="F59" s="246">
        <v>0</v>
      </c>
      <c r="G59" s="246">
        <v>0</v>
      </c>
      <c r="H59" s="246">
        <v>0</v>
      </c>
      <c r="I59" s="246">
        <v>0</v>
      </c>
      <c r="J59" s="246">
        <v>5195</v>
      </c>
      <c r="K59" s="246">
        <v>0</v>
      </c>
      <c r="L59" s="246">
        <v>0</v>
      </c>
      <c r="M59" s="246">
        <v>0</v>
      </c>
      <c r="N59" s="246">
        <v>0</v>
      </c>
      <c r="O59" s="246">
        <v>5611</v>
      </c>
      <c r="P59" s="246">
        <v>0</v>
      </c>
      <c r="Q59" s="246">
        <v>0</v>
      </c>
      <c r="R59" s="246">
        <v>0</v>
      </c>
      <c r="S59" s="246">
        <f t="shared" ref="S59:S62" si="11">SUM(D59:R59)</f>
        <v>10806</v>
      </c>
    </row>
    <row r="60" spans="1:19" ht="16.5" customHeight="1" x14ac:dyDescent="0.35">
      <c r="A60" s="247" t="s">
        <v>181</v>
      </c>
      <c r="B60" s="247"/>
      <c r="C60" s="247"/>
      <c r="D60" s="246">
        <v>897</v>
      </c>
      <c r="E60" s="246">
        <v>1116</v>
      </c>
      <c r="F60" s="246">
        <v>0</v>
      </c>
      <c r="G60" s="246">
        <v>836</v>
      </c>
      <c r="H60" s="246">
        <v>0</v>
      </c>
      <c r="I60" s="246">
        <v>0</v>
      </c>
      <c r="J60" s="246">
        <v>712</v>
      </c>
      <c r="K60" s="246">
        <v>0</v>
      </c>
      <c r="L60" s="246">
        <v>581</v>
      </c>
      <c r="M60" s="246">
        <v>1065</v>
      </c>
      <c r="N60" s="246">
        <v>0</v>
      </c>
      <c r="O60" s="246">
        <v>310</v>
      </c>
      <c r="P60" s="246">
        <v>2057</v>
      </c>
      <c r="Q60" s="246">
        <v>1401</v>
      </c>
      <c r="R60" s="246">
        <v>801</v>
      </c>
      <c r="S60" s="246">
        <f t="shared" si="11"/>
        <v>9776</v>
      </c>
    </row>
    <row r="61" spans="1:19" ht="16.5" customHeight="1" x14ac:dyDescent="0.35">
      <c r="A61" s="247" t="s">
        <v>182</v>
      </c>
      <c r="B61" s="247"/>
      <c r="C61" s="247"/>
      <c r="D61" s="246">
        <v>5049</v>
      </c>
      <c r="E61" s="246">
        <v>4404</v>
      </c>
      <c r="F61" s="246">
        <v>2586</v>
      </c>
      <c r="G61" s="246">
        <v>0</v>
      </c>
      <c r="H61" s="246">
        <v>0</v>
      </c>
      <c r="I61" s="246">
        <v>0</v>
      </c>
      <c r="J61" s="246">
        <v>0</v>
      </c>
      <c r="K61" s="246">
        <v>0</v>
      </c>
      <c r="L61" s="246">
        <v>1368</v>
      </c>
      <c r="M61" s="246">
        <v>5024</v>
      </c>
      <c r="N61" s="246">
        <v>5467</v>
      </c>
      <c r="O61" s="246">
        <v>7810</v>
      </c>
      <c r="P61" s="246">
        <v>7070</v>
      </c>
      <c r="Q61" s="246">
        <v>0</v>
      </c>
      <c r="R61" s="246">
        <v>3620</v>
      </c>
      <c r="S61" s="246">
        <f t="shared" si="11"/>
        <v>42398</v>
      </c>
    </row>
    <row r="62" spans="1:19" ht="16.5" customHeight="1" x14ac:dyDescent="0.35">
      <c r="A62" s="320" t="s">
        <v>183</v>
      </c>
      <c r="B62" s="320"/>
      <c r="C62" s="320"/>
      <c r="D62" s="324">
        <v>1863</v>
      </c>
      <c r="E62" s="324">
        <v>604</v>
      </c>
      <c r="F62" s="324">
        <v>-284</v>
      </c>
      <c r="G62" s="324">
        <v>-1199</v>
      </c>
      <c r="H62" s="324">
        <v>-1243</v>
      </c>
      <c r="I62" s="324">
        <v>146</v>
      </c>
      <c r="J62" s="324">
        <v>-64</v>
      </c>
      <c r="K62" s="324">
        <v>-696</v>
      </c>
      <c r="L62" s="324">
        <v>624</v>
      </c>
      <c r="M62" s="324">
        <v>-74</v>
      </c>
      <c r="N62" s="324">
        <v>499</v>
      </c>
      <c r="O62" s="324">
        <v>1769</v>
      </c>
      <c r="P62" s="324">
        <v>2446</v>
      </c>
      <c r="Q62" s="324">
        <v>-823</v>
      </c>
      <c r="R62" s="324">
        <v>2631</v>
      </c>
      <c r="S62" s="323">
        <f t="shared" si="11"/>
        <v>6199</v>
      </c>
    </row>
    <row r="63" spans="1:19" ht="16.5" customHeight="1" thickBot="1" x14ac:dyDescent="0.4">
      <c r="A63" s="395" t="s">
        <v>112</v>
      </c>
      <c r="B63" s="395"/>
      <c r="C63" s="395"/>
      <c r="D63" s="195">
        <f t="shared" ref="D63:S63" si="12">SUM(D48:D62)</f>
        <v>18673.650921437074</v>
      </c>
      <c r="E63" s="195">
        <f t="shared" si="12"/>
        <v>9225.6566978414012</v>
      </c>
      <c r="F63" s="195">
        <f t="shared" si="12"/>
        <v>7996.4752693025948</v>
      </c>
      <c r="G63" s="195">
        <f t="shared" si="12"/>
        <v>19769.879936197296</v>
      </c>
      <c r="H63" s="195">
        <f t="shared" si="12"/>
        <v>8767.9433345190155</v>
      </c>
      <c r="I63" s="195">
        <f t="shared" si="12"/>
        <v>2201.1377051418922</v>
      </c>
      <c r="J63" s="195">
        <f t="shared" si="12"/>
        <v>9149.387720324763</v>
      </c>
      <c r="K63" s="195">
        <f t="shared" si="12"/>
        <v>4928.0946200508815</v>
      </c>
      <c r="L63" s="195">
        <f t="shared" si="12"/>
        <v>7582.0771899191441</v>
      </c>
      <c r="M63" s="195">
        <f t="shared" si="12"/>
        <v>8022.8258290511458</v>
      </c>
      <c r="N63" s="195">
        <f t="shared" si="12"/>
        <v>8143.0417889347673</v>
      </c>
      <c r="O63" s="195">
        <f t="shared" si="12"/>
        <v>23070.238582308557</v>
      </c>
      <c r="P63" s="195">
        <f t="shared" si="12"/>
        <v>15276.491675811685</v>
      </c>
      <c r="Q63" s="195">
        <f t="shared" si="12"/>
        <v>3166.7787275963906</v>
      </c>
      <c r="R63" s="195">
        <f t="shared" si="12"/>
        <v>13013.320001563396</v>
      </c>
      <c r="S63" s="195">
        <f t="shared" si="12"/>
        <v>158987</v>
      </c>
    </row>
    <row r="64" spans="1:19" ht="16.5" customHeight="1" thickBot="1" x14ac:dyDescent="0.4">
      <c r="A64" s="388"/>
      <c r="B64" s="388"/>
      <c r="C64" s="388"/>
      <c r="D64" s="17"/>
      <c r="E64" s="17"/>
      <c r="F64" s="17"/>
      <c r="G64" s="17"/>
      <c r="H64" s="17"/>
      <c r="I64" s="17"/>
      <c r="J64" s="17"/>
      <c r="K64" s="17"/>
      <c r="L64" s="17"/>
      <c r="M64" s="17"/>
      <c r="N64" s="17"/>
      <c r="O64" s="17"/>
      <c r="P64" s="17"/>
      <c r="Q64" s="17"/>
      <c r="R64" s="17"/>
      <c r="S64" s="17"/>
    </row>
    <row r="65" spans="1:26" ht="16.5" customHeight="1" x14ac:dyDescent="0.35">
      <c r="A65" s="393" t="str">
        <f>'Tabell 2.1 DOK32025'!A42</f>
        <v>FO4A Sosiale tjenester</v>
      </c>
      <c r="B65" s="393"/>
      <c r="C65" s="393"/>
      <c r="D65" s="200"/>
      <c r="E65" s="200"/>
      <c r="F65" s="200"/>
      <c r="G65" s="200"/>
      <c r="H65" s="200"/>
      <c r="I65" s="200"/>
      <c r="J65" s="200"/>
      <c r="K65" s="200"/>
      <c r="L65" s="200"/>
      <c r="M65" s="200"/>
      <c r="N65" s="200"/>
      <c r="O65" s="200"/>
      <c r="P65" s="200"/>
      <c r="Q65" s="200"/>
      <c r="R65" s="200"/>
      <c r="S65" s="200"/>
    </row>
    <row r="66" spans="1:26" ht="16.5" customHeight="1" x14ac:dyDescent="0.35">
      <c r="A66" s="247" t="s">
        <v>184</v>
      </c>
      <c r="B66" s="247"/>
      <c r="C66" s="247"/>
      <c r="D66" s="248">
        <v>0</v>
      </c>
      <c r="E66" s="248">
        <v>4291</v>
      </c>
      <c r="F66" s="248">
        <v>0</v>
      </c>
      <c r="G66" s="248">
        <v>0</v>
      </c>
      <c r="H66" s="248">
        <v>0</v>
      </c>
      <c r="I66" s="248">
        <v>0</v>
      </c>
      <c r="J66" s="248">
        <v>0</v>
      </c>
      <c r="K66" s="248">
        <v>0</v>
      </c>
      <c r="L66" s="248">
        <v>0</v>
      </c>
      <c r="M66" s="248">
        <v>0</v>
      </c>
      <c r="N66" s="248">
        <v>0</v>
      </c>
      <c r="O66" s="248">
        <v>0</v>
      </c>
      <c r="P66" s="248">
        <v>0</v>
      </c>
      <c r="Q66" s="248">
        <v>0</v>
      </c>
      <c r="R66" s="248"/>
      <c r="S66" s="246">
        <f>SUM(D66:R66)</f>
        <v>4291</v>
      </c>
    </row>
    <row r="67" spans="1:26" ht="16.5" customHeight="1" x14ac:dyDescent="0.35">
      <c r="A67" s="247" t="s">
        <v>185</v>
      </c>
      <c r="B67" s="247"/>
      <c r="C67" s="247"/>
      <c r="D67" s="248">
        <f>$S67*'Tabell 3.1 DOK32025'!D$82/100</f>
        <v>4390.5168013720549</v>
      </c>
      <c r="E67" s="248">
        <f>$S67*'Tabell 3.1 DOK32025'!E$82/100</f>
        <v>3643.7005671410275</v>
      </c>
      <c r="F67" s="248">
        <f>$S67*'Tabell 3.1 DOK32025'!F$82/100</f>
        <v>2275.3499105226961</v>
      </c>
      <c r="G67" s="248">
        <f>$S67*'Tabell 3.1 DOK32025'!G$82/100</f>
        <v>1802.7222292421582</v>
      </c>
      <c r="H67" s="248">
        <f>$S67*'Tabell 3.1 DOK32025'!H$82/100</f>
        <v>2290.5287506824861</v>
      </c>
      <c r="I67" s="248">
        <f>$S67*'Tabell 3.1 DOK32025'!I$82/100</f>
        <v>845.81750803705245</v>
      </c>
      <c r="J67" s="248">
        <f>$S67*'Tabell 3.1 DOK32025'!J$82/100</f>
        <v>1039.8853333696591</v>
      </c>
      <c r="K67" s="248">
        <f>$S67*'Tabell 3.1 DOK32025'!K$82/100</f>
        <v>1393.2653774160424</v>
      </c>
      <c r="L67" s="248">
        <f>$S67*'Tabell 3.1 DOK32025'!L$82/100</f>
        <v>2390.664753078031</v>
      </c>
      <c r="M67" s="248">
        <f>$S67*'Tabell 3.1 DOK32025'!M$82/100</f>
        <v>2095.498081456828</v>
      </c>
      <c r="N67" s="248">
        <f>$S67*'Tabell 3.1 DOK32025'!N$82/100</f>
        <v>3192.8490080893539</v>
      </c>
      <c r="O67" s="248">
        <f>$S67*'Tabell 3.1 DOK32025'!O$82/100</f>
        <v>3816.0133220454345</v>
      </c>
      <c r="P67" s="248">
        <f>$S67*'Tabell 3.1 DOK32025'!P$82/100</f>
        <v>1810.2122960394047</v>
      </c>
      <c r="Q67" s="248">
        <f>$S67*'Tabell 3.1 DOK32025'!Q$82/100</f>
        <v>1338.6440777226139</v>
      </c>
      <c r="R67" s="248">
        <f>$S67*'Tabell 3.1 DOK32025'!R$82/100</f>
        <v>3332.3319837851577</v>
      </c>
      <c r="S67" s="246">
        <v>35658</v>
      </c>
    </row>
    <row r="68" spans="1:26" ht="16.5" customHeight="1" x14ac:dyDescent="0.35">
      <c r="A68" s="247" t="s">
        <v>186</v>
      </c>
      <c r="B68" s="247"/>
      <c r="C68" s="247"/>
      <c r="D68" s="248">
        <f>$S68*'Tabell 3.1 DOK32025'!D$82/100</f>
        <v>8469.0259305618001</v>
      </c>
      <c r="E68" s="248">
        <f>$S68*'Tabell 3.1 DOK32025'!E$82/100</f>
        <v>7028.4652086234264</v>
      </c>
      <c r="F68" s="248">
        <f>$S68*'Tabell 3.1 DOK32025'!F$82/100</f>
        <v>4389.0043621507675</v>
      </c>
      <c r="G68" s="248">
        <f>$S68*'Tabell 3.1 DOK32025'!G$82/100</f>
        <v>3477.335811647712</v>
      </c>
      <c r="H68" s="248">
        <f>$S68*'Tabell 3.1 DOK32025'!H$82/100</f>
        <v>4418.2833734209089</v>
      </c>
      <c r="I68" s="248">
        <f>$S68*'Tabell 3.1 DOK32025'!I$82/100</f>
        <v>1631.5278433396306</v>
      </c>
      <c r="J68" s="248">
        <f>$S68*'Tabell 3.1 DOK32025'!J$82/100</f>
        <v>2005.8722586749645</v>
      </c>
      <c r="K68" s="248">
        <f>$S68*'Tabell 3.1 DOK32025'!K$82/100</f>
        <v>2687.5197484275682</v>
      </c>
      <c r="L68" s="248">
        <f>$S68*'Tabell 3.1 DOK32025'!L$82/100</f>
        <v>4611.439313652284</v>
      </c>
      <c r="M68" s="248">
        <f>$S68*'Tabell 3.1 DOK32025'!M$82/100</f>
        <v>4042.0816938348635</v>
      </c>
      <c r="N68" s="248">
        <f>$S68*'Tabell 3.1 DOK32025'!N$82/100</f>
        <v>6158.8014042964251</v>
      </c>
      <c r="O68" s="248">
        <f>$S68*'Tabell 3.1 DOK32025'!O$82/100</f>
        <v>7360.8454853589401</v>
      </c>
      <c r="P68" s="248">
        <f>$S68*'Tabell 3.1 DOK32025'!P$82/100</f>
        <v>3491.783671158852</v>
      </c>
      <c r="Q68" s="248">
        <f>$S68*'Tabell 3.1 DOK32025'!Q$82/100</f>
        <v>2582.1587569105618</v>
      </c>
      <c r="R68" s="248">
        <f>$S68*'Tabell 3.1 DOK32025'!R$82/100</f>
        <v>6427.8551379412957</v>
      </c>
      <c r="S68" s="246">
        <v>68782</v>
      </c>
    </row>
    <row r="69" spans="1:26" ht="16.5" customHeight="1" x14ac:dyDescent="0.35">
      <c r="A69" s="247" t="s">
        <v>187</v>
      </c>
      <c r="B69" s="247"/>
      <c r="C69" s="247"/>
      <c r="D69" s="248">
        <v>0</v>
      </c>
      <c r="E69" s="248">
        <v>0</v>
      </c>
      <c r="F69" s="248">
        <v>0</v>
      </c>
      <c r="G69" s="248">
        <v>0</v>
      </c>
      <c r="H69" s="248">
        <v>0</v>
      </c>
      <c r="I69" s="248">
        <v>300</v>
      </c>
      <c r="J69" s="248">
        <v>0</v>
      </c>
      <c r="K69" s="248">
        <v>0</v>
      </c>
      <c r="L69" s="248">
        <v>0</v>
      </c>
      <c r="M69" s="248">
        <v>0</v>
      </c>
      <c r="N69" s="248">
        <v>0</v>
      </c>
      <c r="O69" s="248">
        <v>0</v>
      </c>
      <c r="P69" s="248">
        <v>0</v>
      </c>
      <c r="Q69" s="248">
        <v>0</v>
      </c>
      <c r="R69" s="248">
        <v>0</v>
      </c>
      <c r="S69" s="246">
        <f>SUM(D69:R69)</f>
        <v>300</v>
      </c>
    </row>
    <row r="70" spans="1:26" ht="16.5" customHeight="1" x14ac:dyDescent="0.35">
      <c r="A70" s="247" t="s">
        <v>188</v>
      </c>
      <c r="B70" s="247"/>
      <c r="C70" s="247"/>
      <c r="D70" s="248">
        <v>955</v>
      </c>
      <c r="E70" s="248">
        <v>0</v>
      </c>
      <c r="F70" s="248">
        <v>0</v>
      </c>
      <c r="G70" s="248">
        <v>0</v>
      </c>
      <c r="H70" s="248">
        <v>0</v>
      </c>
      <c r="I70" s="248">
        <v>0</v>
      </c>
      <c r="J70" s="248">
        <v>955</v>
      </c>
      <c r="K70" s="248">
        <v>0</v>
      </c>
      <c r="L70" s="248">
        <v>0</v>
      </c>
      <c r="M70" s="248">
        <v>0</v>
      </c>
      <c r="N70" s="248">
        <v>1910</v>
      </c>
      <c r="O70" s="248">
        <v>955</v>
      </c>
      <c r="P70" s="248">
        <v>955</v>
      </c>
      <c r="Q70" s="248">
        <v>0</v>
      </c>
      <c r="R70" s="248">
        <v>955</v>
      </c>
      <c r="S70" s="246">
        <f>SUM(D70:R70)</f>
        <v>6685</v>
      </c>
    </row>
    <row r="71" spans="1:26" ht="16.5" customHeight="1" x14ac:dyDescent="0.35">
      <c r="A71" s="247" t="s">
        <v>189</v>
      </c>
      <c r="B71" s="247"/>
      <c r="C71" s="247"/>
      <c r="D71" s="248">
        <v>0</v>
      </c>
      <c r="E71" s="248">
        <v>3340</v>
      </c>
      <c r="F71" s="248">
        <v>0</v>
      </c>
      <c r="G71" s="248">
        <v>0</v>
      </c>
      <c r="H71" s="248">
        <v>0</v>
      </c>
      <c r="I71" s="248">
        <v>0</v>
      </c>
      <c r="J71" s="248">
        <v>0</v>
      </c>
      <c r="K71" s="248">
        <v>0</v>
      </c>
      <c r="L71" s="248">
        <v>0</v>
      </c>
      <c r="M71" s="248">
        <v>0</v>
      </c>
      <c r="N71" s="248">
        <v>0</v>
      </c>
      <c r="O71" s="248">
        <v>0</v>
      </c>
      <c r="P71" s="248">
        <v>0</v>
      </c>
      <c r="Q71" s="248">
        <v>0</v>
      </c>
      <c r="R71" s="248">
        <v>0</v>
      </c>
      <c r="S71" s="246">
        <f>SUM(D71:R71)</f>
        <v>3340</v>
      </c>
      <c r="T71" s="274"/>
      <c r="U71" s="274"/>
      <c r="V71" s="274"/>
      <c r="W71" s="274"/>
      <c r="X71" s="274"/>
      <c r="Y71" s="274"/>
      <c r="Z71" s="274"/>
    </row>
    <row r="72" spans="1:26" ht="16.5" customHeight="1" x14ac:dyDescent="0.35">
      <c r="A72" s="247" t="s">
        <v>190</v>
      </c>
      <c r="B72" s="247"/>
      <c r="C72" s="247"/>
      <c r="D72" s="248">
        <f>$S72*'Tabell 3.1 DOK32025'!D$82/100</f>
        <v>3044.7220669787471</v>
      </c>
      <c r="E72" s="248">
        <f>$S72*'Tabell 3.1 DOK32025'!E$82/100</f>
        <v>2526.8222453380258</v>
      </c>
      <c r="F72" s="248">
        <f>$S72*'Tabell 3.1 DOK32025'!F$82/100</f>
        <v>1577.9026470190483</v>
      </c>
      <c r="G72" s="248">
        <f>$S72*'Tabell 3.1 DOK32025'!G$82/100</f>
        <v>1250.1462584749588</v>
      </c>
      <c r="H72" s="248">
        <f>$S72*'Tabell 3.1 DOK32025'!H$82/100</f>
        <v>1588.4288223365447</v>
      </c>
      <c r="I72" s="248">
        <f>$S72*'Tabell 3.1 DOK32025'!I$82/100</f>
        <v>586.55492003870756</v>
      </c>
      <c r="J72" s="248">
        <f>$S72*'Tabell 3.1 DOK32025'!J$82/100</f>
        <v>721.13647774875005</v>
      </c>
      <c r="K72" s="248">
        <f>$S72*'Tabell 3.1 DOK32025'!K$82/100</f>
        <v>966.19738215109919</v>
      </c>
      <c r="L72" s="248">
        <f>$S72*'Tabell 3.1 DOK32025'!L$82/100</f>
        <v>1657.8708288214018</v>
      </c>
      <c r="M72" s="248">
        <f>$S72*'Tabell 3.1 DOK32025'!M$82/100</f>
        <v>1453.1795546094688</v>
      </c>
      <c r="N72" s="248">
        <f>$S72*'Tabell 3.1 DOK32025'!N$82/100</f>
        <v>2214.1670949585941</v>
      </c>
      <c r="O72" s="248">
        <f>$S72*'Tabell 3.1 DOK32025'!O$82/100</f>
        <v>2646.3171638212889</v>
      </c>
      <c r="P72" s="248">
        <f>$S72*'Tabell 3.1 DOK32025'!P$82/100</f>
        <v>1255.3404469253014</v>
      </c>
      <c r="Q72" s="248">
        <f>$S72*'Tabell 3.1 DOK32025'!Q$82/100</f>
        <v>928.31877149376839</v>
      </c>
      <c r="R72" s="248">
        <f>$S72*'Tabell 3.1 DOK32025'!R$82/100</f>
        <v>2310.8953192842951</v>
      </c>
      <c r="S72" s="246">
        <v>24728</v>
      </c>
      <c r="T72" s="274"/>
      <c r="U72" s="274"/>
      <c r="V72" s="274"/>
      <c r="W72" s="274"/>
      <c r="X72" s="274"/>
      <c r="Y72" s="274"/>
      <c r="Z72" s="274"/>
    </row>
    <row r="73" spans="1:26" ht="16.5" customHeight="1" x14ac:dyDescent="0.35">
      <c r="A73" s="247" t="s">
        <v>191</v>
      </c>
      <c r="B73" s="247"/>
      <c r="C73" s="247"/>
      <c r="D73" s="248">
        <v>0</v>
      </c>
      <c r="E73" s="248">
        <v>0</v>
      </c>
      <c r="F73" s="248">
        <v>2026</v>
      </c>
      <c r="G73" s="248">
        <v>0</v>
      </c>
      <c r="H73" s="248">
        <v>0</v>
      </c>
      <c r="I73" s="248">
        <v>0</v>
      </c>
      <c r="J73" s="248">
        <v>0</v>
      </c>
      <c r="K73" s="248">
        <v>0</v>
      </c>
      <c r="L73" s="248">
        <v>0</v>
      </c>
      <c r="M73" s="248">
        <v>0</v>
      </c>
      <c r="N73" s="248">
        <v>0</v>
      </c>
      <c r="O73" s="248">
        <v>0</v>
      </c>
      <c r="P73" s="248">
        <v>0</v>
      </c>
      <c r="Q73" s="248">
        <v>0</v>
      </c>
      <c r="R73" s="248">
        <v>0</v>
      </c>
      <c r="S73" s="246">
        <f>SUM(D73:R73)</f>
        <v>2026</v>
      </c>
      <c r="T73" s="274"/>
      <c r="U73" s="274"/>
      <c r="V73" s="274"/>
      <c r="W73" s="274"/>
      <c r="X73" s="274"/>
      <c r="Y73" s="274"/>
      <c r="Z73" s="274"/>
    </row>
    <row r="74" spans="1:26" ht="16.5" customHeight="1" x14ac:dyDescent="0.35">
      <c r="A74" s="247" t="s">
        <v>192</v>
      </c>
      <c r="B74" s="247"/>
      <c r="C74" s="247"/>
      <c r="D74" s="319">
        <v>1177</v>
      </c>
      <c r="E74" s="319">
        <v>1177</v>
      </c>
      <c r="F74" s="319">
        <v>1177</v>
      </c>
      <c r="G74" s="319">
        <v>600</v>
      </c>
      <c r="H74" s="319">
        <v>1177</v>
      </c>
      <c r="I74" s="319">
        <v>600</v>
      </c>
      <c r="J74" s="319">
        <v>600</v>
      </c>
      <c r="K74" s="319">
        <v>600</v>
      </c>
      <c r="L74" s="319">
        <v>1177</v>
      </c>
      <c r="M74" s="319">
        <v>1177</v>
      </c>
      <c r="N74" s="319">
        <v>600</v>
      </c>
      <c r="O74" s="319">
        <v>600</v>
      </c>
      <c r="P74" s="319">
        <v>1177</v>
      </c>
      <c r="Q74" s="319">
        <v>1177</v>
      </c>
      <c r="R74" s="319">
        <v>1177</v>
      </c>
      <c r="S74" s="246">
        <f>SUM(D74:R74)</f>
        <v>14193</v>
      </c>
      <c r="T74" s="274"/>
      <c r="U74" s="274"/>
      <c r="V74" s="274"/>
      <c r="W74" s="274"/>
      <c r="X74" s="274"/>
      <c r="Y74" s="274"/>
      <c r="Z74" s="274"/>
    </row>
    <row r="75" spans="1:26" ht="16.5" customHeight="1" x14ac:dyDescent="0.35">
      <c r="A75" s="320" t="s">
        <v>193</v>
      </c>
      <c r="B75" s="320"/>
      <c r="C75" s="320"/>
      <c r="D75" s="322">
        <f>'Tabell 6.1 DOK32025'!D17</f>
        <v>73720.98</v>
      </c>
      <c r="E75" s="322">
        <f>'Tabell 6.1 DOK32025'!E17</f>
        <v>74735.55</v>
      </c>
      <c r="F75" s="322">
        <f>'Tabell 6.1 DOK32025'!F17</f>
        <v>58095.9</v>
      </c>
      <c r="G75" s="322">
        <f>'Tabell 6.1 DOK32025'!G17</f>
        <v>45784.800000000003</v>
      </c>
      <c r="H75" s="322">
        <f>'Tabell 6.1 DOK32025'!H17</f>
        <v>50129.1</v>
      </c>
      <c r="I75" s="322">
        <f>'Tabell 6.1 DOK32025'!I17</f>
        <v>44719.38</v>
      </c>
      <c r="J75" s="322">
        <f>'Tabell 6.1 DOK32025'!J17</f>
        <v>45873.18</v>
      </c>
      <c r="K75" s="322">
        <f>'Tabell 6.1 DOK32025'!K17</f>
        <v>56784.33</v>
      </c>
      <c r="L75" s="322">
        <f>'Tabell 6.1 DOK32025'!L17</f>
        <v>46108.89</v>
      </c>
      <c r="M75" s="322">
        <f>'Tabell 6.1 DOK32025'!M17</f>
        <v>29079.72</v>
      </c>
      <c r="N75" s="322">
        <f>'Tabell 6.1 DOK32025'!N17</f>
        <v>40008.15</v>
      </c>
      <c r="O75" s="322">
        <f>'Tabell 6.1 DOK32025'!O17</f>
        <v>45041.85</v>
      </c>
      <c r="P75" s="322">
        <f>'Tabell 6.1 DOK32025'!P17</f>
        <v>72468</v>
      </c>
      <c r="Q75" s="322">
        <f>'Tabell 6.1 DOK32025'!Q17</f>
        <v>54627.12</v>
      </c>
      <c r="R75" s="322">
        <f>'Tabell 6.1 DOK32025'!R17</f>
        <v>37570.68</v>
      </c>
      <c r="S75" s="323">
        <f>SUM(D75:R75)</f>
        <v>774747.63</v>
      </c>
      <c r="T75" s="274"/>
      <c r="U75" s="274"/>
      <c r="V75" s="274"/>
      <c r="W75" s="274"/>
      <c r="X75" s="274"/>
      <c r="Y75" s="274"/>
      <c r="Z75" s="274"/>
    </row>
    <row r="76" spans="1:26" ht="16.5" customHeight="1" x14ac:dyDescent="0.35">
      <c r="A76" s="247" t="s">
        <v>194</v>
      </c>
      <c r="B76" s="247"/>
      <c r="C76" s="247"/>
      <c r="D76" s="248">
        <v>1320</v>
      </c>
      <c r="E76" s="248">
        <v>1320</v>
      </c>
      <c r="F76" s="248">
        <v>1320</v>
      </c>
      <c r="G76" s="248">
        <v>1320</v>
      </c>
      <c r="H76" s="248">
        <v>1320</v>
      </c>
      <c r="I76" s="248">
        <v>1320</v>
      </c>
      <c r="J76" s="248">
        <v>1320</v>
      </c>
      <c r="K76" s="248">
        <v>1320</v>
      </c>
      <c r="L76" s="248">
        <v>1320</v>
      </c>
      <c r="M76" s="248">
        <v>1320</v>
      </c>
      <c r="N76" s="248">
        <v>1320</v>
      </c>
      <c r="O76" s="248">
        <v>1320</v>
      </c>
      <c r="P76" s="248">
        <v>1320</v>
      </c>
      <c r="Q76" s="248">
        <v>1320</v>
      </c>
      <c r="R76" s="248">
        <v>1320</v>
      </c>
      <c r="S76" s="246">
        <f>SUM(D76:R76)</f>
        <v>19800</v>
      </c>
      <c r="T76" s="274"/>
      <c r="U76" s="274"/>
      <c r="V76" s="274"/>
      <c r="W76" s="274"/>
      <c r="X76" s="274"/>
      <c r="Y76" s="274"/>
      <c r="Z76" s="274"/>
    </row>
    <row r="77" spans="1:26" ht="16.5" customHeight="1" x14ac:dyDescent="0.35">
      <c r="A77" s="247" t="s">
        <v>195</v>
      </c>
      <c r="B77" s="247"/>
      <c r="C77" s="247"/>
      <c r="D77" s="248">
        <v>1124</v>
      </c>
      <c r="E77" s="248">
        <v>960</v>
      </c>
      <c r="F77" s="248">
        <v>804</v>
      </c>
      <c r="G77" s="248">
        <v>533</v>
      </c>
      <c r="H77" s="248">
        <v>783</v>
      </c>
      <c r="I77" s="248">
        <v>561</v>
      </c>
      <c r="J77" s="248">
        <v>762</v>
      </c>
      <c r="K77" s="248">
        <v>841</v>
      </c>
      <c r="L77" s="248">
        <v>691</v>
      </c>
      <c r="M77" s="248">
        <v>822</v>
      </c>
      <c r="N77" s="248">
        <v>921</v>
      </c>
      <c r="O77" s="248">
        <v>1291</v>
      </c>
      <c r="P77" s="248">
        <v>1021</v>
      </c>
      <c r="Q77" s="248">
        <v>923</v>
      </c>
      <c r="R77" s="248">
        <v>1158</v>
      </c>
      <c r="S77" s="246">
        <f>SUM(D77:R77)</f>
        <v>13195</v>
      </c>
      <c r="T77" s="274"/>
      <c r="U77" s="274"/>
      <c r="V77" s="274"/>
      <c r="W77" s="274"/>
      <c r="X77" s="274"/>
      <c r="Y77" s="274"/>
      <c r="Z77" s="274"/>
    </row>
    <row r="78" spans="1:26" ht="16.5" customHeight="1" thickBot="1" x14ac:dyDescent="0.4">
      <c r="A78" s="394" t="s">
        <v>112</v>
      </c>
      <c r="B78" s="394"/>
      <c r="C78" s="394"/>
      <c r="D78" s="196">
        <f t="shared" ref="D78:S78" si="13">SUM(D66:D77)</f>
        <v>94201.244798912594</v>
      </c>
      <c r="E78" s="196">
        <f t="shared" si="13"/>
        <v>99022.538021102489</v>
      </c>
      <c r="F78" s="196">
        <f t="shared" si="13"/>
        <v>71665.156919692512</v>
      </c>
      <c r="G78" s="196">
        <f t="shared" si="13"/>
        <v>54768.004299364831</v>
      </c>
      <c r="H78" s="196">
        <f t="shared" si="13"/>
        <v>61706.340946439937</v>
      </c>
      <c r="I78" s="196">
        <f t="shared" si="13"/>
        <v>50564.280271415388</v>
      </c>
      <c r="J78" s="196">
        <f t="shared" si="13"/>
        <v>53277.074069793372</v>
      </c>
      <c r="K78" s="196">
        <f t="shared" si="13"/>
        <v>64592.312507994713</v>
      </c>
      <c r="L78" s="196">
        <f t="shared" si="13"/>
        <v>57956.864895551713</v>
      </c>
      <c r="M78" s="196">
        <f t="shared" si="13"/>
        <v>39989.479329901165</v>
      </c>
      <c r="N78" s="196">
        <f t="shared" si="13"/>
        <v>56324.96750734438</v>
      </c>
      <c r="O78" s="196">
        <f t="shared" si="13"/>
        <v>63031.025971225667</v>
      </c>
      <c r="P78" s="196">
        <f t="shared" si="13"/>
        <v>83498.336414123565</v>
      </c>
      <c r="Q78" s="196">
        <f t="shared" si="13"/>
        <v>62896.241606126947</v>
      </c>
      <c r="R78" s="196">
        <f t="shared" si="13"/>
        <v>54251.762441010746</v>
      </c>
      <c r="S78" s="196">
        <f t="shared" si="13"/>
        <v>967745.63</v>
      </c>
      <c r="T78" s="274"/>
      <c r="U78" s="274"/>
      <c r="V78" s="274"/>
      <c r="W78" s="274"/>
      <c r="X78" s="274"/>
      <c r="Y78" s="274"/>
      <c r="Z78" s="274"/>
    </row>
    <row r="79" spans="1:26" ht="16.5" customHeight="1" thickBot="1" x14ac:dyDescent="0.4">
      <c r="A79" s="388"/>
      <c r="B79" s="388"/>
      <c r="C79" s="388"/>
      <c r="D79" s="17"/>
      <c r="E79" s="17"/>
      <c r="F79" s="17"/>
      <c r="G79" s="17"/>
      <c r="H79" s="17"/>
      <c r="I79" s="17"/>
      <c r="J79" s="17"/>
      <c r="K79" s="17"/>
      <c r="L79" s="17"/>
      <c r="M79" s="17"/>
      <c r="N79" s="17"/>
      <c r="O79" s="17"/>
      <c r="P79" s="17"/>
      <c r="Q79" s="17"/>
      <c r="R79" s="17"/>
      <c r="S79" s="17"/>
    </row>
    <row r="80" spans="1:26" ht="16.5" customHeight="1" x14ac:dyDescent="0.35">
      <c r="A80" s="400" t="str">
        <f>'Tabell 2.1 DOK32025'!A48</f>
        <v>FO4B Kvalifiseringsprogram (KVP)</v>
      </c>
      <c r="B80" s="400"/>
      <c r="C80" s="400"/>
      <c r="D80" s="178"/>
      <c r="E80" s="178"/>
      <c r="F80" s="178"/>
      <c r="G80" s="178"/>
      <c r="H80" s="178"/>
      <c r="I80" s="178"/>
      <c r="J80" s="178"/>
      <c r="K80" s="178"/>
      <c r="L80" s="178"/>
      <c r="M80" s="178"/>
      <c r="N80" s="178"/>
      <c r="O80" s="178"/>
      <c r="P80" s="178"/>
      <c r="Q80" s="178"/>
      <c r="R80" s="178"/>
      <c r="S80" s="178"/>
    </row>
    <row r="81" spans="1:19" ht="16.5" customHeight="1" x14ac:dyDescent="0.35">
      <c r="A81" s="448"/>
      <c r="B81" s="448"/>
      <c r="C81" s="448"/>
      <c r="D81" s="248">
        <v>0</v>
      </c>
      <c r="E81" s="248">
        <v>0</v>
      </c>
      <c r="F81" s="248">
        <v>0</v>
      </c>
      <c r="G81" s="248">
        <v>0</v>
      </c>
      <c r="H81" s="248">
        <v>0</v>
      </c>
      <c r="I81" s="248">
        <v>0</v>
      </c>
      <c r="J81" s="248">
        <v>0</v>
      </c>
      <c r="K81" s="248">
        <v>0</v>
      </c>
      <c r="L81" s="248">
        <v>0</v>
      </c>
      <c r="M81" s="248">
        <v>0</v>
      </c>
      <c r="N81" s="248">
        <v>0</v>
      </c>
      <c r="O81" s="248">
        <v>0</v>
      </c>
      <c r="P81" s="248">
        <v>0</v>
      </c>
      <c r="Q81" s="248">
        <v>0</v>
      </c>
      <c r="R81" s="248">
        <v>0</v>
      </c>
      <c r="S81" s="248">
        <f>SUM(D81:R81)</f>
        <v>0</v>
      </c>
    </row>
    <row r="82" spans="1:19" ht="16.5" customHeight="1" thickBot="1" x14ac:dyDescent="0.4">
      <c r="A82" s="401" t="s">
        <v>112</v>
      </c>
      <c r="B82" s="401"/>
      <c r="C82" s="401"/>
      <c r="D82" s="196">
        <f t="shared" ref="D82:S82" si="14">SUM(D81)</f>
        <v>0</v>
      </c>
      <c r="E82" s="196">
        <f t="shared" si="14"/>
        <v>0</v>
      </c>
      <c r="F82" s="196">
        <f t="shared" si="14"/>
        <v>0</v>
      </c>
      <c r="G82" s="196">
        <f t="shared" si="14"/>
        <v>0</v>
      </c>
      <c r="H82" s="196">
        <f t="shared" si="14"/>
        <v>0</v>
      </c>
      <c r="I82" s="196">
        <f t="shared" si="14"/>
        <v>0</v>
      </c>
      <c r="J82" s="196">
        <f t="shared" si="14"/>
        <v>0</v>
      </c>
      <c r="K82" s="196">
        <f t="shared" si="14"/>
        <v>0</v>
      </c>
      <c r="L82" s="196">
        <f t="shared" si="14"/>
        <v>0</v>
      </c>
      <c r="M82" s="196">
        <f t="shared" si="14"/>
        <v>0</v>
      </c>
      <c r="N82" s="196">
        <f t="shared" si="14"/>
        <v>0</v>
      </c>
      <c r="O82" s="196">
        <f t="shared" si="14"/>
        <v>0</v>
      </c>
      <c r="P82" s="196">
        <f t="shared" si="14"/>
        <v>0</v>
      </c>
      <c r="Q82" s="196">
        <f t="shared" si="14"/>
        <v>0</v>
      </c>
      <c r="R82" s="196">
        <f t="shared" si="14"/>
        <v>0</v>
      </c>
      <c r="S82" s="196">
        <f t="shared" si="14"/>
        <v>0</v>
      </c>
    </row>
    <row r="83" spans="1:19" ht="16.5" customHeight="1" thickBot="1" x14ac:dyDescent="0.4">
      <c r="A83" s="399"/>
      <c r="B83" s="399"/>
      <c r="C83" s="399"/>
      <c r="D83" s="73"/>
      <c r="E83" s="73"/>
      <c r="F83" s="73"/>
      <c r="G83" s="73"/>
      <c r="H83" s="73"/>
      <c r="I83" s="73"/>
      <c r="J83" s="73"/>
      <c r="K83" s="73"/>
      <c r="L83" s="73"/>
      <c r="M83" s="73"/>
      <c r="N83" s="73"/>
      <c r="O83" s="73"/>
      <c r="P83" s="73"/>
      <c r="Q83" s="73"/>
      <c r="R83" s="73"/>
      <c r="S83" s="73"/>
    </row>
    <row r="84" spans="1:19" ht="16.5" customHeight="1" x14ac:dyDescent="0.35">
      <c r="A84" s="400" t="str">
        <f>'Tabell 2.1 DOK32025'!A54</f>
        <v>FO4C Økonomisk sosialhjelp</v>
      </c>
      <c r="B84" s="400"/>
      <c r="C84" s="400"/>
      <c r="D84" s="178"/>
      <c r="E84" s="178"/>
      <c r="F84" s="178"/>
      <c r="G84" s="178"/>
      <c r="H84" s="178"/>
      <c r="I84" s="178"/>
      <c r="J84" s="178"/>
      <c r="K84" s="178"/>
      <c r="L84" s="178"/>
      <c r="M84" s="178"/>
      <c r="N84" s="178"/>
      <c r="O84" s="178"/>
      <c r="P84" s="178"/>
      <c r="Q84" s="178"/>
      <c r="R84" s="178"/>
      <c r="S84" s="178"/>
    </row>
    <row r="85" spans="1:19" ht="16.5" customHeight="1" x14ac:dyDescent="0.35">
      <c r="A85" s="247" t="s">
        <v>197</v>
      </c>
      <c r="B85" s="247"/>
      <c r="C85" s="247"/>
      <c r="D85" s="248">
        <v>0</v>
      </c>
      <c r="E85" s="248">
        <v>3000</v>
      </c>
      <c r="F85" s="248">
        <v>0</v>
      </c>
      <c r="G85" s="248">
        <v>0</v>
      </c>
      <c r="H85" s="248">
        <v>0</v>
      </c>
      <c r="I85" s="248">
        <v>0</v>
      </c>
      <c r="J85" s="248">
        <v>0</v>
      </c>
      <c r="K85" s="248">
        <v>0</v>
      </c>
      <c r="L85" s="248">
        <v>0</v>
      </c>
      <c r="M85" s="248">
        <v>0</v>
      </c>
      <c r="N85" s="248">
        <v>0</v>
      </c>
      <c r="O85" s="248">
        <v>0</v>
      </c>
      <c r="P85" s="248">
        <v>0</v>
      </c>
      <c r="Q85" s="248">
        <v>0</v>
      </c>
      <c r="R85" s="248">
        <v>0</v>
      </c>
      <c r="S85" s="248">
        <f>SUM(D85:R85)</f>
        <v>3000</v>
      </c>
    </row>
    <row r="86" spans="1:19" ht="16.5" customHeight="1" thickBot="1" x14ac:dyDescent="0.4">
      <c r="A86" s="401" t="s">
        <v>112</v>
      </c>
      <c r="B86" s="401"/>
      <c r="C86" s="401"/>
      <c r="D86" s="196">
        <f t="shared" ref="D86:S86" si="15">SUM(D85:D85)</f>
        <v>0</v>
      </c>
      <c r="E86" s="196">
        <f t="shared" si="15"/>
        <v>3000</v>
      </c>
      <c r="F86" s="196">
        <f t="shared" si="15"/>
        <v>0</v>
      </c>
      <c r="G86" s="196">
        <f t="shared" si="15"/>
        <v>0</v>
      </c>
      <c r="H86" s="196">
        <f t="shared" si="15"/>
        <v>0</v>
      </c>
      <c r="I86" s="196">
        <f t="shared" si="15"/>
        <v>0</v>
      </c>
      <c r="J86" s="196">
        <f t="shared" si="15"/>
        <v>0</v>
      </c>
      <c r="K86" s="196">
        <f t="shared" si="15"/>
        <v>0</v>
      </c>
      <c r="L86" s="196">
        <f t="shared" si="15"/>
        <v>0</v>
      </c>
      <c r="M86" s="196">
        <f t="shared" si="15"/>
        <v>0</v>
      </c>
      <c r="N86" s="196">
        <f t="shared" si="15"/>
        <v>0</v>
      </c>
      <c r="O86" s="196">
        <f t="shared" si="15"/>
        <v>0</v>
      </c>
      <c r="P86" s="196">
        <f t="shared" si="15"/>
        <v>0</v>
      </c>
      <c r="Q86" s="196">
        <f t="shared" si="15"/>
        <v>0</v>
      </c>
      <c r="R86" s="196">
        <f t="shared" si="15"/>
        <v>0</v>
      </c>
      <c r="S86" s="196">
        <f t="shared" si="15"/>
        <v>3000</v>
      </c>
    </row>
    <row r="87" spans="1:19" ht="16.5" customHeight="1" thickBot="1" x14ac:dyDescent="0.4">
      <c r="A87" s="388"/>
      <c r="B87" s="388"/>
      <c r="C87" s="388"/>
      <c r="D87" s="17"/>
      <c r="E87" s="17"/>
      <c r="F87" s="17"/>
      <c r="G87" s="17"/>
      <c r="H87" s="17"/>
      <c r="I87" s="17"/>
      <c r="J87" s="17"/>
      <c r="K87" s="17"/>
      <c r="L87" s="17"/>
      <c r="M87" s="17"/>
      <c r="N87" s="17"/>
      <c r="O87" s="17"/>
      <c r="P87" s="17"/>
      <c r="Q87" s="17"/>
      <c r="R87" s="17"/>
      <c r="S87" s="17"/>
    </row>
    <row r="88" spans="1:19" ht="16.5" customHeight="1" x14ac:dyDescent="0.35">
      <c r="A88" s="397" t="str">
        <f>'Tabell 2.1 DOK32025'!A62</f>
        <v>Inndekking av merforbruk</v>
      </c>
      <c r="B88" s="397"/>
      <c r="C88" s="397"/>
      <c r="D88" s="184"/>
      <c r="E88" s="184"/>
      <c r="F88" s="184"/>
      <c r="G88" s="184"/>
      <c r="H88" s="184"/>
      <c r="I88" s="184"/>
      <c r="J88" s="184"/>
      <c r="K88" s="184"/>
      <c r="L88" s="184"/>
      <c r="M88" s="184"/>
      <c r="N88" s="184"/>
      <c r="O88" s="184"/>
      <c r="P88" s="184"/>
      <c r="Q88" s="184"/>
      <c r="R88" s="184"/>
      <c r="S88" s="184"/>
    </row>
    <row r="89" spans="1:19" ht="16.5" customHeight="1" x14ac:dyDescent="0.35">
      <c r="A89" s="249" t="s">
        <v>35</v>
      </c>
      <c r="B89" s="250"/>
      <c r="C89" s="250"/>
      <c r="D89" s="251">
        <v>0</v>
      </c>
      <c r="E89" s="251">
        <v>0</v>
      </c>
      <c r="F89" s="251">
        <v>0</v>
      </c>
      <c r="G89" s="251">
        <v>-17684</v>
      </c>
      <c r="H89" s="251">
        <v>0</v>
      </c>
      <c r="I89" s="251">
        <v>0</v>
      </c>
      <c r="J89" s="248">
        <v>-19083</v>
      </c>
      <c r="K89" s="251">
        <v>0</v>
      </c>
      <c r="L89" s="251">
        <v>0</v>
      </c>
      <c r="M89" s="251">
        <v>0</v>
      </c>
      <c r="N89" s="251">
        <v>0</v>
      </c>
      <c r="O89" s="251">
        <v>0</v>
      </c>
      <c r="P89" s="251">
        <v>-15291</v>
      </c>
      <c r="Q89" s="251">
        <v>0</v>
      </c>
      <c r="R89" s="251">
        <v>-27036</v>
      </c>
      <c r="S89" s="251">
        <f>SUM(D89:R89)</f>
        <v>-79094</v>
      </c>
    </row>
    <row r="90" spans="1:19" ht="16.5" thickBot="1" x14ac:dyDescent="0.4">
      <c r="A90" s="398" t="s">
        <v>112</v>
      </c>
      <c r="B90" s="398"/>
      <c r="C90" s="398"/>
      <c r="D90" s="197">
        <f>D89</f>
        <v>0</v>
      </c>
      <c r="E90" s="197">
        <f t="shared" ref="E90:S90" si="16">E89</f>
        <v>0</v>
      </c>
      <c r="F90" s="197">
        <f t="shared" si="16"/>
        <v>0</v>
      </c>
      <c r="G90" s="197">
        <f t="shared" si="16"/>
        <v>-17684</v>
      </c>
      <c r="H90" s="197">
        <f t="shared" si="16"/>
        <v>0</v>
      </c>
      <c r="I90" s="197">
        <f t="shared" si="16"/>
        <v>0</v>
      </c>
      <c r="J90" s="197">
        <f t="shared" si="16"/>
        <v>-19083</v>
      </c>
      <c r="K90" s="197">
        <f t="shared" si="16"/>
        <v>0</v>
      </c>
      <c r="L90" s="197">
        <f t="shared" si="16"/>
        <v>0</v>
      </c>
      <c r="M90" s="197">
        <f t="shared" si="16"/>
        <v>0</v>
      </c>
      <c r="N90" s="197">
        <f t="shared" si="16"/>
        <v>0</v>
      </c>
      <c r="O90" s="197">
        <f t="shared" si="16"/>
        <v>0</v>
      </c>
      <c r="P90" s="197">
        <f t="shared" si="16"/>
        <v>-15291</v>
      </c>
      <c r="Q90" s="197">
        <f t="shared" si="16"/>
        <v>0</v>
      </c>
      <c r="R90" s="197">
        <f t="shared" si="16"/>
        <v>-27036</v>
      </c>
      <c r="S90" s="197">
        <f t="shared" si="16"/>
        <v>-79094</v>
      </c>
    </row>
    <row r="94" spans="1:19" x14ac:dyDescent="0.35">
      <c r="D94" s="29"/>
      <c r="E94" s="29"/>
      <c r="F94" s="29"/>
      <c r="G94" s="29"/>
      <c r="H94" s="29"/>
      <c r="I94" s="29"/>
      <c r="J94" s="29"/>
      <c r="K94" s="29"/>
      <c r="L94" s="29"/>
      <c r="M94" s="29"/>
      <c r="N94" s="29"/>
      <c r="O94" s="29"/>
      <c r="P94" s="29"/>
      <c r="Q94" s="29"/>
      <c r="R94" s="29"/>
      <c r="S94" s="29"/>
    </row>
    <row r="98" spans="4:19" x14ac:dyDescent="0.35">
      <c r="D98" s="29"/>
      <c r="E98" s="29"/>
      <c r="F98" s="29"/>
      <c r="G98" s="29"/>
      <c r="H98" s="29"/>
      <c r="I98" s="29"/>
      <c r="J98" s="29"/>
      <c r="K98" s="29"/>
      <c r="L98" s="29"/>
      <c r="M98" s="29"/>
      <c r="N98" s="29"/>
      <c r="O98" s="29"/>
      <c r="P98" s="29"/>
      <c r="Q98" s="29"/>
      <c r="R98" s="29"/>
      <c r="S98" s="29"/>
    </row>
  </sheetData>
  <mergeCells count="36">
    <mergeCell ref="A23:C23"/>
    <mergeCell ref="A1:C1"/>
    <mergeCell ref="A2:C2"/>
    <mergeCell ref="A3:C3"/>
    <mergeCell ref="A4:C4"/>
    <mergeCell ref="A5:C5"/>
    <mergeCell ref="A6:C6"/>
    <mergeCell ref="A7:C7"/>
    <mergeCell ref="A8:C8"/>
    <mergeCell ref="A13:C13"/>
    <mergeCell ref="A14:C14"/>
    <mergeCell ref="A15:C15"/>
    <mergeCell ref="A64:C64"/>
    <mergeCell ref="A24:C24"/>
    <mergeCell ref="A25:C25"/>
    <mergeCell ref="A26:C26"/>
    <mergeCell ref="A27:C27"/>
    <mergeCell ref="A28:C28"/>
    <mergeCell ref="A29:C29"/>
    <mergeCell ref="A30:C30"/>
    <mergeCell ref="A45:C45"/>
    <mergeCell ref="A46:C46"/>
    <mergeCell ref="A47:C47"/>
    <mergeCell ref="A63:C63"/>
    <mergeCell ref="A90:C90"/>
    <mergeCell ref="A65:C65"/>
    <mergeCell ref="A78:C78"/>
    <mergeCell ref="A79:C79"/>
    <mergeCell ref="A80:C80"/>
    <mergeCell ref="A81:C81"/>
    <mergeCell ref="A82:C82"/>
    <mergeCell ref="A83:C83"/>
    <mergeCell ref="A84:C84"/>
    <mergeCell ref="A86:C86"/>
    <mergeCell ref="A87:C87"/>
    <mergeCell ref="A88:C88"/>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54A03-B687-44F5-9532-8B9E340A6C44}">
  <sheetPr>
    <tabColor theme="7" tint="-0.249977111117893"/>
  </sheetPr>
  <dimension ref="A1:AL101"/>
  <sheetViews>
    <sheetView topLeftCell="A7" zoomScale="60" zoomScaleNormal="80" workbookViewId="0">
      <selection activeCell="D39" sqref="D39:S39"/>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81" t="s">
        <v>6</v>
      </c>
      <c r="B1" s="381"/>
      <c r="C1" s="17"/>
      <c r="D1" s="17"/>
      <c r="E1" s="17"/>
      <c r="F1" s="17"/>
      <c r="G1" s="17"/>
      <c r="H1" s="17"/>
      <c r="I1" s="17"/>
      <c r="J1" s="17"/>
      <c r="K1" s="17"/>
      <c r="L1" s="17"/>
      <c r="M1" s="17"/>
      <c r="N1" s="17"/>
      <c r="O1" s="17"/>
      <c r="P1" s="17"/>
      <c r="Q1" s="17"/>
      <c r="R1" s="17"/>
      <c r="S1" s="17"/>
    </row>
    <row r="2" spans="1:36"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
      <c r="A3" s="405"/>
      <c r="B3" s="405"/>
      <c r="C3" s="51"/>
      <c r="D3" s="51"/>
      <c r="E3" s="74"/>
      <c r="F3" s="74"/>
      <c r="G3" s="74"/>
      <c r="H3" s="51"/>
      <c r="I3" s="51"/>
      <c r="J3" s="51"/>
      <c r="K3" s="51"/>
      <c r="L3" s="51"/>
      <c r="M3" s="51"/>
      <c r="N3" s="51"/>
      <c r="O3" s="51"/>
      <c r="P3" s="51"/>
      <c r="Q3" s="51"/>
      <c r="R3" s="51"/>
      <c r="S3" s="51"/>
    </row>
    <row r="4" spans="1:36" ht="16.5" customHeight="1" x14ac:dyDescent="0.35">
      <c r="A4" s="406" t="str">
        <f>'Tabell 2.1 DOK32025'!A12</f>
        <v>FO1 Administrasjon og fellestjenester</v>
      </c>
      <c r="B4" s="406"/>
      <c r="C4" s="153"/>
      <c r="D4" s="153"/>
      <c r="E4" s="153"/>
      <c r="F4" s="153"/>
      <c r="G4" s="153"/>
      <c r="H4" s="153"/>
      <c r="I4" s="153"/>
      <c r="J4" s="153"/>
      <c r="K4" s="153"/>
      <c r="L4" s="153"/>
      <c r="M4" s="153"/>
      <c r="N4" s="153"/>
      <c r="O4" s="153"/>
      <c r="P4" s="153"/>
      <c r="Q4" s="153"/>
      <c r="R4" s="153"/>
      <c r="S4" s="153"/>
    </row>
    <row r="5" spans="1:36" ht="16.5" customHeight="1" x14ac:dyDescent="0.35">
      <c r="A5" s="407" t="s">
        <v>199</v>
      </c>
      <c r="B5" s="407"/>
      <c r="C5" s="75">
        <f>'Tabell 4.1 DOK32025'!C5</f>
        <v>0.5</v>
      </c>
      <c r="D5" s="76">
        <f>'Tabell 4.1 DOK32025'!D5</f>
        <v>6.666666666666667</v>
      </c>
      <c r="E5" s="76">
        <f>'Tabell 4.1 DOK32025'!E5</f>
        <v>6.666666666666667</v>
      </c>
      <c r="F5" s="76">
        <f>'Tabell 4.1 DOK32025'!F5</f>
        <v>6.666666666666667</v>
      </c>
      <c r="G5" s="76">
        <f>'Tabell 4.1 DOK32025'!G5</f>
        <v>6.666666666666667</v>
      </c>
      <c r="H5" s="76">
        <f>'Tabell 4.1 DOK32025'!H5</f>
        <v>6.666666666666667</v>
      </c>
      <c r="I5" s="76">
        <f>'Tabell 4.1 DOK32025'!I5</f>
        <v>6.666666666666667</v>
      </c>
      <c r="J5" s="76">
        <f>'Tabell 4.1 DOK32025'!J5</f>
        <v>6.666666666666667</v>
      </c>
      <c r="K5" s="76">
        <f>'Tabell 4.1 DOK32025'!K5</f>
        <v>6.666666666666667</v>
      </c>
      <c r="L5" s="76">
        <f>'Tabell 4.1 DOK32025'!L5</f>
        <v>6.666666666666667</v>
      </c>
      <c r="M5" s="76">
        <f>'Tabell 4.1 DOK32025'!M5</f>
        <v>6.666666666666667</v>
      </c>
      <c r="N5" s="76">
        <f>'Tabell 4.1 DOK32025'!N5</f>
        <v>6.666666666666667</v>
      </c>
      <c r="O5" s="76">
        <f>'Tabell 4.1 DOK32025'!O5</f>
        <v>6.666666666666667</v>
      </c>
      <c r="P5" s="76">
        <f>'Tabell 4.1 DOK32025'!P5</f>
        <v>6.666666666666667</v>
      </c>
      <c r="Q5" s="76">
        <f>'Tabell 4.1 DOK32025'!Q5</f>
        <v>6.666666666666667</v>
      </c>
      <c r="R5" s="76">
        <f>'Tabell 4.1 DOK32025'!R5</f>
        <v>6.666666666666667</v>
      </c>
      <c r="S5" s="76">
        <f>'Tabell 4.1 DOK32025'!S5</f>
        <v>100.00000000000001</v>
      </c>
    </row>
    <row r="6" spans="1:36" ht="16.5" customHeight="1" x14ac:dyDescent="0.35">
      <c r="A6" s="402" t="s">
        <v>200</v>
      </c>
      <c r="B6" s="402"/>
      <c r="C6" s="75">
        <f>'Tabell 4.1 DOK32025'!C6</f>
        <v>0.5</v>
      </c>
      <c r="D6" s="77">
        <f>'Tabell 4.1 DOK32025'!D6/'Tabell 4.1 DOK32025'!$S$6*100</f>
        <v>8.2710353214551908</v>
      </c>
      <c r="E6" s="77">
        <f>'Tabell 4.1 DOK32025'!E6/'Tabell 4.1 DOK32025'!$S$6*100</f>
        <v>7.2855184136008475</v>
      </c>
      <c r="F6" s="77">
        <f>'Tabell 4.1 DOK32025'!F6/'Tabell 4.1 DOK32025'!$S$6*100</f>
        <v>6.0583655492305022</v>
      </c>
      <c r="G6" s="77">
        <f>'Tabell 4.1 DOK32025'!G6/'Tabell 4.1 DOK32025'!$S$6*100</f>
        <v>4.4831906338865757</v>
      </c>
      <c r="H6" s="77">
        <f>'Tabell 4.1 DOK32025'!H6/'Tabell 4.1 DOK32025'!$S$6*100</f>
        <v>6.5297105012678758</v>
      </c>
      <c r="I6" s="77">
        <f>'Tabell 4.1 DOK32025'!I6/'Tabell 4.1 DOK32025'!$S$6*100</f>
        <v>5.0928897922558773</v>
      </c>
      <c r="J6" s="77">
        <f>'Tabell 4.1 DOK32025'!J6/'Tabell 4.1 DOK32025'!$S$6*100</f>
        <v>6.9802731734782908</v>
      </c>
      <c r="K6" s="77">
        <f>'Tabell 4.1 DOK32025'!K6/'Tabell 4.1 DOK32025'!$S$6*100</f>
        <v>7.4064083963699803</v>
      </c>
      <c r="L6" s="77">
        <f>'Tabell 4.1 DOK32025'!L6/'Tabell 4.1 DOK32025'!$S$6*100</f>
        <v>5.5098245404424482</v>
      </c>
      <c r="M6" s="77">
        <f>'Tabell 4.1 DOK32025'!M6/'Tabell 4.1 DOK32025'!$S$6*100</f>
        <v>4.9700541130502733</v>
      </c>
      <c r="N6" s="77">
        <f>'Tabell 4.1 DOK32025'!N6/'Tabell 4.1 DOK32025'!$S$6*100</f>
        <v>6.1709058875715437</v>
      </c>
      <c r="O6" s="77">
        <f>'Tabell 4.1 DOK32025'!O6/'Tabell 4.1 DOK32025'!$S$6*100</f>
        <v>8.7860990956795249</v>
      </c>
      <c r="P6" s="77">
        <f>'Tabell 4.1 DOK32025'!P6/'Tabell 4.1 DOK32025'!$S$6*100</f>
        <v>8.1792118377288947</v>
      </c>
      <c r="Q6" s="77">
        <f>'Tabell 4.1 DOK32025'!Q6/'Tabell 4.1 DOK32025'!$S$6*100</f>
        <v>7.5615092268148523</v>
      </c>
      <c r="R6" s="77">
        <f>'Tabell 4.1 DOK32025'!R6/'Tabell 4.1 DOK32025'!$S$6*100</f>
        <v>6.7150035171673199</v>
      </c>
      <c r="S6" s="77">
        <f>'Tabell 4.1 DOK32025'!S6/'Tabell 4.1 DOK32025'!$S$6*100</f>
        <v>100</v>
      </c>
    </row>
    <row r="7" spans="1:36" ht="16.5" customHeight="1" thickBot="1" x14ac:dyDescent="0.4">
      <c r="A7" s="403" t="s">
        <v>201</v>
      </c>
      <c r="B7" s="403"/>
      <c r="C7" s="201" t="s">
        <v>202</v>
      </c>
      <c r="D7" s="202">
        <f>SUMPRODUCT($C5:$C6,D5:D6)</f>
        <v>7.4688509940609293</v>
      </c>
      <c r="E7" s="202">
        <f t="shared" ref="E7:Q7" si="0">SUMPRODUCT($C5:$C6,E5:E6)</f>
        <v>6.9760925401337577</v>
      </c>
      <c r="F7" s="202">
        <f t="shared" si="0"/>
        <v>6.3625161079485846</v>
      </c>
      <c r="G7" s="202">
        <f t="shared" si="0"/>
        <v>5.5749286502766218</v>
      </c>
      <c r="H7" s="202">
        <f t="shared" si="0"/>
        <v>6.5981885839672714</v>
      </c>
      <c r="I7" s="202">
        <f t="shared" si="0"/>
        <v>5.8797782294612722</v>
      </c>
      <c r="J7" s="202">
        <f t="shared" si="0"/>
        <v>6.8234699200724789</v>
      </c>
      <c r="K7" s="202">
        <f t="shared" si="0"/>
        <v>7.0365375315183236</v>
      </c>
      <c r="L7" s="202">
        <f>SUMPRODUCT($C5:$C6,L5:L6)</f>
        <v>6.088245603554558</v>
      </c>
      <c r="M7" s="202">
        <f t="shared" si="0"/>
        <v>5.8183603898584701</v>
      </c>
      <c r="N7" s="202">
        <f>SUMPRODUCT($C5:$C6,N5:N6)</f>
        <v>6.4187862771191053</v>
      </c>
      <c r="O7" s="202">
        <f t="shared" si="0"/>
        <v>7.7263828811730964</v>
      </c>
      <c r="P7" s="202">
        <f t="shared" si="0"/>
        <v>7.4229392521977804</v>
      </c>
      <c r="Q7" s="202">
        <f t="shared" si="0"/>
        <v>7.1140879467407601</v>
      </c>
      <c r="R7" s="202">
        <f>SUMPRODUCT($C5:$C6,R5:R6)</f>
        <v>6.690835091916993</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
      <c r="A8" s="404"/>
      <c r="B8" s="404"/>
      <c r="C8" s="78"/>
      <c r="D8" s="315"/>
      <c r="E8" s="315"/>
      <c r="F8" s="315"/>
      <c r="G8" s="315"/>
      <c r="H8" s="315"/>
      <c r="I8" s="315"/>
      <c r="J8" s="315"/>
      <c r="K8" s="315"/>
      <c r="L8" s="315"/>
      <c r="M8" s="315"/>
      <c r="N8" s="315"/>
      <c r="O8" s="315"/>
      <c r="P8" s="315"/>
      <c r="Q8" s="315"/>
      <c r="R8" s="315"/>
      <c r="S8" s="276"/>
    </row>
    <row r="9" spans="1:36" ht="16.5" customHeight="1" x14ac:dyDescent="0.35">
      <c r="A9" s="409" t="s">
        <v>203</v>
      </c>
      <c r="B9" s="409"/>
      <c r="C9" s="192"/>
      <c r="D9" s="193"/>
      <c r="E9" s="193"/>
      <c r="F9" s="193"/>
      <c r="G9" s="193"/>
      <c r="H9" s="193"/>
      <c r="I9" s="193"/>
      <c r="J9" s="193"/>
      <c r="K9" s="193"/>
      <c r="L9" s="193"/>
      <c r="M9" s="193"/>
      <c r="N9" s="193"/>
      <c r="O9" s="193"/>
      <c r="P9" s="193"/>
      <c r="Q9" s="193"/>
      <c r="R9" s="193"/>
      <c r="S9" s="193"/>
    </row>
    <row r="10" spans="1:36" ht="16.5" customHeight="1" x14ac:dyDescent="0.35">
      <c r="A10" s="407" t="s">
        <v>204</v>
      </c>
      <c r="B10" s="407"/>
      <c r="C10" s="79">
        <f>'Tabell 4.1 DOK32025'!C10</f>
        <v>0.56300325187345646</v>
      </c>
      <c r="D10" s="76">
        <f>'Tabell 4.1 DOK32025'!D10/'Tabell 4.1 DOK32025'!$S10*100</f>
        <v>10.883929684577986</v>
      </c>
      <c r="E10" s="76">
        <f>'Tabell 4.1 DOK32025'!E10/'Tabell 4.1 DOK32025'!$S10*100</f>
        <v>10.871462411170677</v>
      </c>
      <c r="F10" s="76">
        <f>'Tabell 4.1 DOK32025'!F10/'Tabell 4.1 DOK32025'!$S10*100</f>
        <v>8.7769604787433</v>
      </c>
      <c r="G10" s="76">
        <f>'Tabell 4.1 DOK32025'!G10/'Tabell 4.1 DOK32025'!$S10*100</f>
        <v>4.4009475127789557</v>
      </c>
      <c r="H10" s="76">
        <f>'Tabell 4.1 DOK32025'!H10/'Tabell 4.1 DOK32025'!$S10*100</f>
        <v>4.8747039022565772</v>
      </c>
      <c r="I10" s="76">
        <f>'Tabell 4.1 DOK32025'!I10/'Tabell 4.1 DOK32025'!$S10*100</f>
        <v>5.7474130407679844</v>
      </c>
      <c r="J10" s="76">
        <f>'Tabell 4.1 DOK32025'!J10/'Tabell 4.1 DOK32025'!$S10*100</f>
        <v>5.9344221418775724</v>
      </c>
      <c r="K10" s="76">
        <f>'Tabell 4.1 DOK32025'!K10/'Tabell 4.1 DOK32025'!$S10*100</f>
        <v>6.0840294227652425</v>
      </c>
      <c r="L10" s="76">
        <f>'Tabell 4.1 DOK32025'!L10/'Tabell 4.1 DOK32025'!$S10*100</f>
        <v>5.834683954619126</v>
      </c>
      <c r="M10" s="76">
        <f>'Tabell 4.1 DOK32025'!M10/'Tabell 4.1 DOK32025'!$S10*100</f>
        <v>4.5131529734447087</v>
      </c>
      <c r="N10" s="76">
        <f>'Tabell 4.1 DOK32025'!N10/'Tabell 4.1 DOK32025'!$S10*100</f>
        <v>4.575489340481238</v>
      </c>
      <c r="O10" s="76">
        <f>'Tabell 4.1 DOK32025'!O10/'Tabell 4.1 DOK32025'!$S10*100</f>
        <v>5.7848148609899033</v>
      </c>
      <c r="P10" s="76">
        <f>'Tabell 4.1 DOK32025'!P10/'Tabell 4.1 DOK32025'!$S10*100</f>
        <v>8.8891659394090521</v>
      </c>
      <c r="Q10" s="76">
        <f>'Tabell 4.1 DOK32025'!Q10/'Tabell 4.1 DOK32025'!$S10*100</f>
        <v>8.0538586211195629</v>
      </c>
      <c r="R10" s="76">
        <f>'Tabell 4.1 DOK32025'!R10/'Tabell 4.1 DOK32025'!$S10*100</f>
        <v>4.7749657149981308</v>
      </c>
      <c r="S10" s="76">
        <f>'Tabell 4.1 DOK32025'!S10/'Tabell 4.1 DOK32025'!$S10*100</f>
        <v>100</v>
      </c>
    </row>
    <row r="11" spans="1:36" ht="16.5" customHeight="1" x14ac:dyDescent="0.35">
      <c r="A11" s="407" t="s">
        <v>205</v>
      </c>
      <c r="B11" s="407"/>
      <c r="C11" s="79">
        <f>'Tabell 4.1 DOK32025'!C11</f>
        <v>0.43699674812654354</v>
      </c>
      <c r="D11" s="76">
        <f>'Tabell 4.1 DOK32025'!D11/'Tabell 4.1 DOK32025'!$S11*100</f>
        <v>7.7605731286169339</v>
      </c>
      <c r="E11" s="76">
        <f>'Tabell 4.1 DOK32025'!E11/'Tabell 4.1 DOK32025'!$S11*100</f>
        <v>8.5121340488985684</v>
      </c>
      <c r="F11" s="76">
        <f>'Tabell 4.1 DOK32025'!F11/'Tabell 4.1 DOK32025'!$S11*100</f>
        <v>5.6095289517645748</v>
      </c>
      <c r="G11" s="76">
        <f>'Tabell 4.1 DOK32025'!G11/'Tabell 4.1 DOK32025'!$S11*100</f>
        <v>3.4081149736011516</v>
      </c>
      <c r="H11" s="76">
        <f>'Tabell 4.1 DOK32025'!H11/'Tabell 4.1 DOK32025'!$S11*100</f>
        <v>3.4814954395399318</v>
      </c>
      <c r="I11" s="76">
        <f>'Tabell 4.1 DOK32025'!I11/'Tabell 4.1 DOK32025'!$S11*100</f>
        <v>5.6095289517645748</v>
      </c>
      <c r="J11" s="76">
        <f>'Tabell 4.1 DOK32025'!J11/'Tabell 4.1 DOK32025'!$S11*100</f>
        <v>5.5116883305128663</v>
      </c>
      <c r="K11" s="76">
        <f>'Tabell 4.1 DOK32025'!K11/'Tabell 4.1 DOK32025'!$S11*100</f>
        <v>7.289126283252223</v>
      </c>
      <c r="L11" s="76">
        <f>'Tabell 4.1 DOK32025'!L11/'Tabell 4.1 DOK32025'!$S11*100</f>
        <v>6.2945944868621799</v>
      </c>
      <c r="M11" s="76">
        <f>'Tabell 4.1 DOK32025'!M11/'Tabell 4.1 DOK32025'!$S11*100</f>
        <v>6.0905786729188041</v>
      </c>
      <c r="N11" s="76">
        <f>'Tabell 4.1 DOK32025'!N11/'Tabell 4.1 DOK32025'!$S11*100</f>
        <v>7.5908015321116542</v>
      </c>
      <c r="O11" s="76">
        <f>'Tabell 4.1 DOK32025'!O11/'Tabell 4.1 DOK32025'!$S11*100</f>
        <v>7.5744947619030372</v>
      </c>
      <c r="P11" s="76">
        <f>'Tabell 4.1 DOK32025'!P11/'Tabell 4.1 DOK32025'!$S11*100</f>
        <v>9.8492892060052402</v>
      </c>
      <c r="Q11" s="76">
        <f>'Tabell 4.1 DOK32025'!Q11/'Tabell 4.1 DOK32025'!$S11*100</f>
        <v>9.1073311615131249</v>
      </c>
      <c r="R11" s="76">
        <f>'Tabell 4.1 DOK32025'!R11/'Tabell 4.1 DOK32025'!$S11*100</f>
        <v>6.3107200707351456</v>
      </c>
      <c r="S11" s="76">
        <f>'Tabell 4.1 DOK32025'!S11/'Tabell 4.1 DOK32025'!$S11*100</f>
        <v>100</v>
      </c>
    </row>
    <row r="12" spans="1:36" ht="16.5" customHeight="1" x14ac:dyDescent="0.35">
      <c r="A12" s="453" t="s">
        <v>206</v>
      </c>
      <c r="B12" s="453"/>
      <c r="C12" s="231" t="s">
        <v>202</v>
      </c>
      <c r="D12" s="232">
        <f>SUMPRODUCT($C10:$C11,D10:D11)</f>
        <v>9.5190330263832852</v>
      </c>
      <c r="E12" s="232">
        <f t="shared" ref="E12:R12" si="2">SUMPRODUCT($C10:$C11,E10:E11)</f>
        <v>9.8404435890950417</v>
      </c>
      <c r="F12" s="232">
        <f t="shared" si="2"/>
        <v>7.3928032015401053</v>
      </c>
      <c r="G12" s="232">
        <f t="shared" si="2"/>
        <v>3.9670829217240362</v>
      </c>
      <c r="H12" s="232">
        <f t="shared" si="2"/>
        <v>4.2658763345870225</v>
      </c>
      <c r="I12" s="232">
        <f t="shared" si="2"/>
        <v>5.6871581422551039</v>
      </c>
      <c r="J12" s="232">
        <f t="shared" si="2"/>
        <v>5.749688840988056</v>
      </c>
      <c r="K12" s="232">
        <f t="shared" si="2"/>
        <v>6.6106528319755604</v>
      </c>
      <c r="L12" s="232">
        <f t="shared" si="2"/>
        <v>6.0356633616384876</v>
      </c>
      <c r="M12" s="232">
        <f t="shared" si="2"/>
        <v>5.2024828745261269</v>
      </c>
      <c r="N12" s="232">
        <f t="shared" si="2"/>
        <v>5.8931709628100508</v>
      </c>
      <c r="O12" s="232">
        <f t="shared" si="2"/>
        <v>6.566899157876378</v>
      </c>
      <c r="P12" s="232">
        <f t="shared" si="2"/>
        <v>9.3087366847122208</v>
      </c>
      <c r="Q12" s="232">
        <f t="shared" si="2"/>
        <v>8.5142226955121583</v>
      </c>
      <c r="R12" s="232">
        <f t="shared" si="2"/>
        <v>5.4460853743763815</v>
      </c>
      <c r="S12" s="232">
        <f t="shared" ref="S12" si="3">SUM(D12:R12)</f>
        <v>100</v>
      </c>
      <c r="U12" s="83"/>
      <c r="V12" s="83"/>
      <c r="W12" s="83"/>
      <c r="X12" s="83"/>
      <c r="Y12" s="83"/>
      <c r="Z12" s="83"/>
      <c r="AA12" s="83"/>
      <c r="AB12" s="83"/>
      <c r="AC12" s="83"/>
      <c r="AD12" s="83"/>
      <c r="AE12" s="83"/>
      <c r="AF12" s="83"/>
      <c r="AG12" s="83"/>
      <c r="AH12" s="83"/>
      <c r="AI12" s="83"/>
      <c r="AJ12" s="83"/>
    </row>
    <row r="13" spans="1:36" ht="16.5" customHeight="1" thickBot="1" x14ac:dyDescent="0.4">
      <c r="A13" s="454"/>
      <c r="B13" s="454"/>
      <c r="C13" s="78"/>
      <c r="D13" s="17"/>
      <c r="E13" s="17"/>
      <c r="F13" s="17"/>
      <c r="G13" s="17"/>
      <c r="H13" s="17"/>
      <c r="I13" s="17"/>
      <c r="J13" s="17"/>
      <c r="K13" s="17"/>
      <c r="L13" s="17"/>
      <c r="M13" s="17"/>
      <c r="N13" s="17"/>
      <c r="O13" s="17"/>
      <c r="P13" s="17"/>
      <c r="Q13" s="17"/>
      <c r="R13" s="17"/>
      <c r="S13" s="17"/>
    </row>
    <row r="14" spans="1:36" ht="16.5" customHeight="1" x14ac:dyDescent="0.35">
      <c r="A14" s="455" t="s">
        <v>207</v>
      </c>
      <c r="B14" s="455"/>
      <c r="C14" s="205"/>
      <c r="D14" s="191"/>
      <c r="E14" s="191"/>
      <c r="F14" s="191"/>
      <c r="G14" s="191"/>
      <c r="H14" s="191"/>
      <c r="I14" s="191"/>
      <c r="J14" s="191"/>
      <c r="K14" s="191"/>
      <c r="L14" s="191"/>
      <c r="M14" s="191"/>
      <c r="N14" s="191"/>
      <c r="O14" s="191"/>
      <c r="P14" s="191"/>
      <c r="Q14" s="191"/>
      <c r="R14" s="191"/>
      <c r="S14" s="191"/>
    </row>
    <row r="15" spans="1:36" ht="16.5" customHeight="1" x14ac:dyDescent="0.35">
      <c r="A15" s="407" t="s">
        <v>204</v>
      </c>
      <c r="B15" s="407"/>
      <c r="C15" s="79">
        <f>'Tabell 4.1 DOK32025'!C15</f>
        <v>0.55791363315452813</v>
      </c>
      <c r="D15" s="76">
        <f>'Tabell 4.1 DOK32025'!D15/'Tabell 4.1 DOK32025'!$S15*100</f>
        <v>8.5695582313383998</v>
      </c>
      <c r="E15" s="76">
        <f>'Tabell 4.1 DOK32025'!E15/'Tabell 4.1 DOK32025'!$S15*100</f>
        <v>6.2129297177203391</v>
      </c>
      <c r="F15" s="76">
        <f>'Tabell 4.1 DOK32025'!F15/'Tabell 4.1 DOK32025'!$S15*100</f>
        <v>7.5697764376822523</v>
      </c>
      <c r="G15" s="76">
        <f>'Tabell 4.1 DOK32025'!G15/'Tabell 4.1 DOK32025'!$S15*100</f>
        <v>9.1805359941282649</v>
      </c>
      <c r="H15" s="76">
        <f>'Tabell 4.1 DOK32025'!H15/'Tabell 4.1 DOK32025'!$S15*100</f>
        <v>6.8734998313860078</v>
      </c>
      <c r="I15" s="76">
        <f>'Tabell 4.1 DOK32025'!I15/'Tabell 4.1 DOK32025'!$S15*100</f>
        <v>5.6594790819464009</v>
      </c>
      <c r="J15" s="76">
        <f>'Tabell 4.1 DOK32025'!J15/'Tabell 4.1 DOK32025'!$S15*100</f>
        <v>10.944039991271746</v>
      </c>
      <c r="K15" s="76">
        <f>'Tabell 4.1 DOK32025'!K15/'Tabell 4.1 DOK32025'!$S15*100</f>
        <v>14.907460673265756</v>
      </c>
      <c r="L15" s="76">
        <f>'Tabell 4.1 DOK32025'!L15/'Tabell 4.1 DOK32025'!$S15*100</f>
        <v>4.5168713177679471</v>
      </c>
      <c r="M15" s="76">
        <f>'Tabell 4.1 DOK32025'!M15/'Tabell 4.1 DOK32025'!$S15*100</f>
        <v>0.69627660629624488</v>
      </c>
      <c r="N15" s="76">
        <f>'Tabell 4.1 DOK32025'!N15/'Tabell 4.1 DOK32025'!$S15*100</f>
        <v>0.9997817936561465</v>
      </c>
      <c r="O15" s="76">
        <f>'Tabell 4.1 DOK32025'!O15/'Tabell 4.1 DOK32025'!$S15*100</f>
        <v>7.3912439745293694</v>
      </c>
      <c r="P15" s="76">
        <f>'Tabell 4.1 DOK32025'!P15/'Tabell 4.1 DOK32025'!$S15*100</f>
        <v>4.4811648251373706</v>
      </c>
      <c r="Q15" s="76">
        <f>'Tabell 4.1 DOK32025'!Q15/'Tabell 4.1 DOK32025'!$S15*100</f>
        <v>7.0520322945388916</v>
      </c>
      <c r="R15" s="76">
        <f>'Tabell 4.1 DOK32025'!R15/'Tabell 4.1 DOK32025'!$S15*100</f>
        <v>4.9453492293348678</v>
      </c>
      <c r="S15" s="76">
        <f>'Tabell 4.1 DOK32025'!S15/'Tabell 4.1 DOK32025'!$S15*100</f>
        <v>100</v>
      </c>
    </row>
    <row r="16" spans="1:36" ht="16.5" customHeight="1" x14ac:dyDescent="0.35">
      <c r="A16" s="407" t="s">
        <v>205</v>
      </c>
      <c r="B16" s="407"/>
      <c r="C16" s="79">
        <f>'Tabell 4.1 DOK32025'!C16</f>
        <v>0.44208636684547187</v>
      </c>
      <c r="D16" s="76">
        <f>'Tabell 4.1 DOK32025'!D16/'Tabell 4.1 DOK32025'!$S16*100</f>
        <v>7.83432157189658</v>
      </c>
      <c r="E16" s="76">
        <f>'Tabell 4.1 DOK32025'!E16/'Tabell 4.1 DOK32025'!$S16*100</f>
        <v>6.0387179415494803</v>
      </c>
      <c r="F16" s="76">
        <f>'Tabell 4.1 DOK32025'!F16/'Tabell 4.1 DOK32025'!$S16*100</f>
        <v>5.9357852493639784</v>
      </c>
      <c r="G16" s="76">
        <f>'Tabell 4.1 DOK32025'!G16/'Tabell 4.1 DOK32025'!$S16*100</f>
        <v>5.9423932740474923</v>
      </c>
      <c r="H16" s="76">
        <f>'Tabell 4.1 DOK32025'!H16/'Tabell 4.1 DOK32025'!$S16*100</f>
        <v>7.2510363161787312</v>
      </c>
      <c r="I16" s="76">
        <f>'Tabell 4.1 DOK32025'!I16/'Tabell 4.1 DOK32025'!$S16*100</f>
        <v>6.0501549073478698</v>
      </c>
      <c r="J16" s="76">
        <f>'Tabell 4.1 DOK32025'!J16/'Tabell 4.1 DOK32025'!$S16*100</f>
        <v>13.129636736550765</v>
      </c>
      <c r="K16" s="76">
        <f>'Tabell 4.1 DOK32025'!K16/'Tabell 4.1 DOK32025'!$S16*100</f>
        <v>13.518493573695997</v>
      </c>
      <c r="L16" s="76">
        <f>'Tabell 4.1 DOK32025'!L16/'Tabell 4.1 DOK32025'!$S16*100</f>
        <v>4.8149626011218398</v>
      </c>
      <c r="M16" s="76">
        <f>'Tabell 4.1 DOK32025'!M16/'Tabell 4.1 DOK32025'!$S16*100</f>
        <v>0.92639422966952267</v>
      </c>
      <c r="N16" s="76">
        <f>'Tabell 4.1 DOK32025'!N16/'Tabell 4.1 DOK32025'!$S16*100</f>
        <v>1.3953098274034785</v>
      </c>
      <c r="O16" s="76">
        <f>'Tabell 4.1 DOK32025'!O16/'Tabell 4.1 DOK32025'!$S16*100</f>
        <v>8.0630608878643635</v>
      </c>
      <c r="P16" s="76">
        <f>'Tabell 4.1 DOK32025'!P16/'Tabell 4.1 DOK32025'!$S16*100</f>
        <v>4.9407692249041206</v>
      </c>
      <c r="Q16" s="76">
        <f>'Tabell 4.1 DOK32025'!Q16/'Tabell 4.1 DOK32025'!$S16*100</f>
        <v>8.463354690807984</v>
      </c>
      <c r="R16" s="76">
        <f>'Tabell 4.1 DOK32025'!R16/'Tabell 4.1 DOK32025'!$S16*100</f>
        <v>5.6956089675978054</v>
      </c>
      <c r="S16" s="76">
        <f>'Tabell 4.1 DOK32025'!S16/'Tabell 4.1 DOK32025'!$S16*100</f>
        <v>100</v>
      </c>
    </row>
    <row r="17" spans="1:36" ht="16.5" customHeight="1" x14ac:dyDescent="0.35">
      <c r="A17" s="453" t="s">
        <v>208</v>
      </c>
      <c r="B17" s="453"/>
      <c r="C17" s="231" t="s">
        <v>202</v>
      </c>
      <c r="D17" s="232">
        <f>SUMPRODUCT($C15:$C16,D15:D16)</f>
        <v>8.2445201277941642</v>
      </c>
      <c r="E17" s="232">
        <f t="shared" ref="E17:R17" si="4">SUMPRODUCT($C15:$C16,E15:E16)</f>
        <v>6.135913066531268</v>
      </c>
      <c r="F17" s="232">
        <f t="shared" si="4"/>
        <v>6.8474112097811117</v>
      </c>
      <c r="G17" s="232">
        <f t="shared" si="4"/>
        <v>7.748997243680642</v>
      </c>
      <c r="H17" s="232">
        <f t="shared" si="4"/>
        <v>7.0404035642996341</v>
      </c>
      <c r="I17" s="232">
        <f t="shared" si="4"/>
        <v>5.8321915382124914</v>
      </c>
      <c r="J17" s="232">
        <f t="shared" si="4"/>
        <v>11.910262515781437</v>
      </c>
      <c r="K17" s="232">
        <f t="shared" si="4"/>
        <v>14.293417254549068</v>
      </c>
      <c r="L17" s="232">
        <f t="shared" si="4"/>
        <v>4.6486534102141732</v>
      </c>
      <c r="M17" s="232">
        <f t="shared" si="4"/>
        <v>0.79800847036045197</v>
      </c>
      <c r="N17" s="232">
        <f t="shared" si="4"/>
        <v>1.1746393450810377</v>
      </c>
      <c r="O17" s="232">
        <f t="shared" si="4"/>
        <v>7.6882450729309753</v>
      </c>
      <c r="P17" s="232">
        <f t="shared" si="4"/>
        <v>4.6843496644164464</v>
      </c>
      <c r="Q17" s="232">
        <f t="shared" si="4"/>
        <v>7.6759586851531401</v>
      </c>
      <c r="R17" s="232">
        <f t="shared" si="4"/>
        <v>5.2770288312139648</v>
      </c>
      <c r="S17" s="232">
        <f t="shared" ref="S17" si="5">SUM(D17:R17)</f>
        <v>100.00000000000001</v>
      </c>
      <c r="U17" s="83"/>
    </row>
    <row r="18" spans="1:36" ht="16.5" customHeight="1" x14ac:dyDescent="0.35">
      <c r="A18" s="452"/>
      <c r="B18" s="452"/>
      <c r="C18" s="78"/>
      <c r="D18" s="17"/>
      <c r="E18" s="17"/>
      <c r="F18" s="17"/>
      <c r="G18" s="17"/>
      <c r="H18" s="17"/>
      <c r="I18" s="17"/>
      <c r="J18" s="17"/>
      <c r="K18" s="17"/>
      <c r="L18" s="17"/>
      <c r="M18" s="17"/>
      <c r="N18" s="17"/>
      <c r="O18" s="17"/>
      <c r="P18" s="17"/>
      <c r="Q18" s="17"/>
      <c r="R18" s="17"/>
      <c r="S18" s="17"/>
    </row>
    <row r="19" spans="1:36" ht="16.5" customHeight="1" x14ac:dyDescent="0.35">
      <c r="A19" s="449" t="s">
        <v>209</v>
      </c>
      <c r="B19" s="449"/>
      <c r="C19" s="79">
        <f>'Tabell 4.1 DOK32025'!C19</f>
        <v>0.59150724390761411</v>
      </c>
      <c r="D19" s="80">
        <f>D12</f>
        <v>9.5190330263832852</v>
      </c>
      <c r="E19" s="80">
        <f t="shared" ref="E19:S19" si="6">E12</f>
        <v>9.8404435890950417</v>
      </c>
      <c r="F19" s="80">
        <f t="shared" si="6"/>
        <v>7.3928032015401053</v>
      </c>
      <c r="G19" s="80">
        <f>G12</f>
        <v>3.9670829217240362</v>
      </c>
      <c r="H19" s="80">
        <f t="shared" si="6"/>
        <v>4.2658763345870225</v>
      </c>
      <c r="I19" s="80">
        <f t="shared" si="6"/>
        <v>5.6871581422551039</v>
      </c>
      <c r="J19" s="80">
        <f t="shared" si="6"/>
        <v>5.749688840988056</v>
      </c>
      <c r="K19" s="80">
        <f t="shared" si="6"/>
        <v>6.6106528319755604</v>
      </c>
      <c r="L19" s="80">
        <f t="shared" si="6"/>
        <v>6.0356633616384876</v>
      </c>
      <c r="M19" s="80">
        <f t="shared" si="6"/>
        <v>5.2024828745261269</v>
      </c>
      <c r="N19" s="80">
        <f t="shared" si="6"/>
        <v>5.8931709628100508</v>
      </c>
      <c r="O19" s="80">
        <f t="shared" si="6"/>
        <v>6.566899157876378</v>
      </c>
      <c r="P19" s="80">
        <f t="shared" si="6"/>
        <v>9.3087366847122208</v>
      </c>
      <c r="Q19" s="80">
        <f t="shared" si="6"/>
        <v>8.5142226955121583</v>
      </c>
      <c r="R19" s="80">
        <f t="shared" si="6"/>
        <v>5.4460853743763815</v>
      </c>
      <c r="S19" s="80">
        <f t="shared" si="6"/>
        <v>100</v>
      </c>
    </row>
    <row r="20" spans="1:36" ht="16.5" customHeight="1" x14ac:dyDescent="0.35">
      <c r="A20" s="449" t="s">
        <v>208</v>
      </c>
      <c r="B20" s="449"/>
      <c r="C20" s="79">
        <f>'Tabell 4.1 DOK32025'!C20</f>
        <v>0.40849275609238589</v>
      </c>
      <c r="D20" s="80">
        <f>D17</f>
        <v>8.2445201277941642</v>
      </c>
      <c r="E20" s="80">
        <f t="shared" ref="E20:S20" si="7">E17</f>
        <v>6.135913066531268</v>
      </c>
      <c r="F20" s="80">
        <f t="shared" si="7"/>
        <v>6.8474112097811117</v>
      </c>
      <c r="G20" s="80">
        <f t="shared" si="7"/>
        <v>7.748997243680642</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0.79800847036045197</v>
      </c>
      <c r="N20" s="80">
        <f t="shared" si="7"/>
        <v>1.1746393450810377</v>
      </c>
      <c r="O20" s="80">
        <f t="shared" si="7"/>
        <v>7.6882450729309753</v>
      </c>
      <c r="P20" s="80">
        <f t="shared" si="7"/>
        <v>4.6843496644164464</v>
      </c>
      <c r="Q20" s="80">
        <f t="shared" si="7"/>
        <v>7.6759586851531401</v>
      </c>
      <c r="R20" s="80">
        <f t="shared" si="7"/>
        <v>5.2770288312139648</v>
      </c>
      <c r="S20" s="80">
        <f t="shared" si="7"/>
        <v>100.00000000000001</v>
      </c>
    </row>
    <row r="21" spans="1:36" ht="16.5" customHeight="1" thickBot="1" x14ac:dyDescent="0.4">
      <c r="A21" s="450" t="s">
        <v>210</v>
      </c>
      <c r="B21" s="450"/>
      <c r="C21" s="204" t="s">
        <v>202</v>
      </c>
      <c r="D21" s="204">
        <f>SUMPRODUCT($C19:$C20,D19:D20)</f>
        <v>8.9984037397633188</v>
      </c>
      <c r="E21" s="204">
        <f t="shared" ref="E21:R21" si="8">SUMPRODUCT($C19:$C20,E19:E20)</f>
        <v>8.3271697059045984</v>
      </c>
      <c r="F21" s="204">
        <f t="shared" si="8"/>
        <v>7.170014523675758</v>
      </c>
      <c r="G21" s="204">
        <f t="shared" si="8"/>
        <v>5.5119675264053569</v>
      </c>
      <c r="H21" s="204">
        <f t="shared" si="8"/>
        <v>5.3992506095056996</v>
      </c>
      <c r="I21" s="204">
        <f t="shared" si="8"/>
        <v>5.7464032338951752</v>
      </c>
      <c r="J21" s="204">
        <f t="shared" si="8"/>
        <v>8.2662385605146014</v>
      </c>
      <c r="K21" s="204">
        <f t="shared" si="8"/>
        <v>9.7490064453611396</v>
      </c>
      <c r="L21" s="204">
        <f t="shared" si="8"/>
        <v>5.4690798438536028</v>
      </c>
      <c r="M21" s="204">
        <f t="shared" si="8"/>
        <v>3.4032869860301211</v>
      </c>
      <c r="N21" s="204">
        <f t="shared" si="8"/>
        <v>3.9656849775748619</v>
      </c>
      <c r="O21" s="204">
        <f t="shared" si="8"/>
        <v>7.0249608412499693</v>
      </c>
      <c r="P21" s="204">
        <f t="shared" si="8"/>
        <v>7.4197080855537436</v>
      </c>
      <c r="Q21" s="204">
        <f t="shared" si="8"/>
        <v>8.1717979195875472</v>
      </c>
      <c r="R21" s="204">
        <f t="shared" si="8"/>
        <v>5.3770270011245138</v>
      </c>
      <c r="S21" s="204">
        <f t="shared" ref="S21" si="9">SUM(D21:R21)</f>
        <v>100</v>
      </c>
      <c r="U21" s="83"/>
      <c r="V21" s="83"/>
      <c r="W21" s="83"/>
      <c r="X21" s="83"/>
      <c r="Y21" s="83"/>
      <c r="Z21" s="83"/>
      <c r="AA21" s="83"/>
      <c r="AB21" s="83"/>
      <c r="AC21" s="83"/>
      <c r="AD21" s="83"/>
      <c r="AE21" s="83"/>
      <c r="AF21" s="83"/>
      <c r="AG21" s="83"/>
      <c r="AH21" s="83"/>
      <c r="AI21" s="83"/>
      <c r="AJ21" s="83"/>
    </row>
    <row r="22" spans="1:36" ht="16.5" customHeight="1" thickBot="1" x14ac:dyDescent="0.4">
      <c r="A22" s="451"/>
      <c r="B22" s="451"/>
      <c r="C22" s="81"/>
      <c r="D22" s="82"/>
      <c r="E22" s="82"/>
      <c r="F22" s="82"/>
      <c r="G22" s="82"/>
      <c r="H22" s="82"/>
      <c r="I22" s="82"/>
      <c r="J22" s="82"/>
      <c r="K22" s="82"/>
      <c r="L22" s="82"/>
      <c r="M22" s="82"/>
      <c r="N22" s="82"/>
      <c r="O22" s="82"/>
      <c r="P22" s="82"/>
      <c r="Q22" s="82"/>
      <c r="R22" s="82"/>
      <c r="S22" s="82"/>
    </row>
    <row r="23" spans="1:36" ht="16.5" customHeight="1" x14ac:dyDescent="0.35">
      <c r="A23" s="389" t="str">
        <f>'Tabell 2.1 DOK32025'!A24</f>
        <v xml:space="preserve">FO2B  Barnevern </v>
      </c>
      <c r="B23" s="389"/>
      <c r="C23" s="165"/>
      <c r="D23" s="166"/>
      <c r="E23" s="166"/>
      <c r="F23" s="166"/>
      <c r="G23" s="166"/>
      <c r="H23" s="166"/>
      <c r="I23" s="166"/>
      <c r="J23" s="166"/>
      <c r="K23" s="166"/>
      <c r="L23" s="166"/>
      <c r="M23" s="166"/>
      <c r="N23" s="166"/>
      <c r="O23" s="166"/>
      <c r="P23" s="166"/>
      <c r="Q23" s="166"/>
      <c r="R23" s="166"/>
      <c r="S23" s="166"/>
    </row>
    <row r="24" spans="1:36" ht="16.5" customHeight="1" x14ac:dyDescent="0.35">
      <c r="A24" s="411" t="s">
        <v>211</v>
      </c>
      <c r="B24" s="411"/>
      <c r="C24" s="84">
        <f>'Tabell 4.1 DOK32025'!C24</f>
        <v>0.01</v>
      </c>
      <c r="D24" s="85">
        <f>'Tabell 4.1 DOK32025'!D24/'Tabell 4.1 DOK32025'!$S24*100</f>
        <v>8.9645254074784262</v>
      </c>
      <c r="E24" s="85">
        <f>'Tabell 4.1 DOK32025'!E24/'Tabell 4.1 DOK32025'!$S24*100</f>
        <v>8.3466496218174075</v>
      </c>
      <c r="F24" s="85">
        <f>'Tabell 4.1 DOK32025'!F24/'Tabell 4.1 DOK32025'!$S24*100</f>
        <v>6.1467987642484285</v>
      </c>
      <c r="G24" s="85">
        <f>'Tabell 4.1 DOK32025'!G24/'Tabell 4.1 DOK32025'!$S24*100</f>
        <v>3.8350910834132312</v>
      </c>
      <c r="H24" s="85">
        <f>'Tabell 4.1 DOK32025'!H24/'Tabell 4.1 DOK32025'!$S24*100</f>
        <v>4.8684350697773517</v>
      </c>
      <c r="I24" s="85">
        <f>'Tabell 4.1 DOK32025'!I24/'Tabell 4.1 DOK32025'!$S24*100</f>
        <v>5.1480771279428996</v>
      </c>
      <c r="J24" s="85">
        <f>'Tabell 4.1 DOK32025'!J24/'Tabell 4.1 DOK32025'!$S24*100</f>
        <v>9.0444231383828697</v>
      </c>
      <c r="K24" s="85">
        <f>'Tabell 4.1 DOK32025'!K24/'Tabell 4.1 DOK32025'!$S24*100</f>
        <v>8.4132310642377757</v>
      </c>
      <c r="L24" s="85">
        <f>'Tabell 4.1 DOK32025'!L24/'Tabell 4.1 DOK32025'!$S24*100</f>
        <v>6.1947374027910946</v>
      </c>
      <c r="M24" s="85">
        <f>'Tabell 4.1 DOK32025'!M24/'Tabell 4.1 DOK32025'!$S24*100</f>
        <v>4.0268456375838921</v>
      </c>
      <c r="N24" s="85">
        <f>'Tabell 4.1 DOK32025'!N24/'Tabell 4.1 DOK32025'!$S24*100</f>
        <v>5.2625972089059339</v>
      </c>
      <c r="O24" s="85">
        <f>'Tabell 4.1 DOK32025'!O24/'Tabell 4.1 DOK32025'!$S24*100</f>
        <v>7.4171726856290618</v>
      </c>
      <c r="P24" s="85">
        <f>'Tabell 4.1 DOK32025'!P24/'Tabell 4.1 DOK32025'!$S24*100</f>
        <v>7.9711302865665283</v>
      </c>
      <c r="Q24" s="85">
        <f>'Tabell 4.1 DOK32025'!Q24/'Tabell 4.1 DOK32025'!$S24*100</f>
        <v>8.2534356024288904</v>
      </c>
      <c r="R24" s="85">
        <f>'Tabell 4.1 DOK32025'!R24/'Tabell 4.1 DOK32025'!$S24*100</f>
        <v>6.1068498987962077</v>
      </c>
      <c r="S24" s="85">
        <f>'Tabell 4.1 DOK32025'!S24/'Tabell 4.1 DOK32025'!$S24*100</f>
        <v>100</v>
      </c>
    </row>
    <row r="25" spans="1:36" ht="16.5" customHeight="1" x14ac:dyDescent="0.35">
      <c r="A25" s="411" t="s">
        <v>212</v>
      </c>
      <c r="B25" s="411"/>
      <c r="C25" s="84">
        <f>'Tabell 4.1 DOK32025'!C25</f>
        <v>0.03</v>
      </c>
      <c r="D25" s="87">
        <f>'Tabell 4.1 DOK32025'!D25/'Tabell 4.1 DOK32025'!$S25*100</f>
        <v>6.8365631005765533</v>
      </c>
      <c r="E25" s="87">
        <f>'Tabell 4.1 DOK32025'!E25/'Tabell 4.1 DOK32025'!$S25*100</f>
        <v>5.8816463805253045</v>
      </c>
      <c r="F25" s="87">
        <f>'Tabell 4.1 DOK32025'!F25/'Tabell 4.1 DOK32025'!$S25*100</f>
        <v>4.2400704676489429</v>
      </c>
      <c r="G25" s="87">
        <f>'Tabell 4.1 DOK32025'!G25/'Tabell 4.1 DOK32025'!$S25*100</f>
        <v>2.9788597053171042</v>
      </c>
      <c r="H25" s="87">
        <f>'Tabell 4.1 DOK32025'!H25/'Tabell 4.1 DOK32025'!$S25*100</f>
        <v>4.6064221652786674</v>
      </c>
      <c r="I25" s="87">
        <f>'Tabell 4.1 DOK32025'!I25/'Tabell 4.1 DOK32025'!$S25*100</f>
        <v>5.5253042921204356</v>
      </c>
      <c r="J25" s="87">
        <f>'Tabell 4.1 DOK32025'!J25/'Tabell 4.1 DOK32025'!$S25*100</f>
        <v>9.6772901985906472</v>
      </c>
      <c r="K25" s="87">
        <f>'Tabell 4.1 DOK32025'!K25/'Tabell 4.1 DOK32025'!$S25*100</f>
        <v>9.2929212043561815</v>
      </c>
      <c r="L25" s="87">
        <f>'Tabell 4.1 DOK32025'!L25/'Tabell 4.1 DOK32025'!$S25*100</f>
        <v>6.2540038436899428</v>
      </c>
      <c r="M25" s="87">
        <f>'Tabell 4.1 DOK32025'!M25/'Tabell 4.1 DOK32025'!$S25*100</f>
        <v>4.4542761050608588</v>
      </c>
      <c r="N25" s="87">
        <f>'Tabell 4.1 DOK32025'!N25/'Tabell 4.1 DOK32025'!$S25*100</f>
        <v>5.9136771300448432</v>
      </c>
      <c r="O25" s="87">
        <f>'Tabell 4.1 DOK32025'!O25/'Tabell 4.1 DOK32025'!$S25*100</f>
        <v>8.2979660474055095</v>
      </c>
      <c r="P25" s="87">
        <f>'Tabell 4.1 DOK32025'!P25/'Tabell 4.1 DOK32025'!$S25*100</f>
        <v>9.210842408712363</v>
      </c>
      <c r="Q25" s="87">
        <f>'Tabell 4.1 DOK32025'!Q25/'Tabell 4.1 DOK32025'!$S25*100</f>
        <v>9.4370595771941073</v>
      </c>
      <c r="R25" s="87">
        <f>'Tabell 4.1 DOK32025'!R25/'Tabell 4.1 DOK32025'!$S25*100</f>
        <v>7.3930973734785397</v>
      </c>
      <c r="S25" s="87">
        <f>'Tabell 4.1 DOK32025'!S25/'Tabell 4.1 DOK32025'!$S25*100</f>
        <v>100</v>
      </c>
    </row>
    <row r="26" spans="1:36" ht="16.5" customHeight="1" x14ac:dyDescent="0.35">
      <c r="A26" s="411" t="s">
        <v>213</v>
      </c>
      <c r="B26" s="411"/>
      <c r="C26" s="84">
        <f>'Tabell 4.1 DOK32025'!C26</f>
        <v>0.06</v>
      </c>
      <c r="D26" s="87">
        <f>'Tabell 4.1 DOK32025'!D26/'Tabell 4.1 DOK32025'!$S26*100</f>
        <v>6.1730463187871685</v>
      </c>
      <c r="E26" s="87">
        <f>'Tabell 4.1 DOK32025'!E26/'Tabell 4.1 DOK32025'!$S26*100</f>
        <v>4.8384845185247229</v>
      </c>
      <c r="F26" s="87">
        <f>'Tabell 4.1 DOK32025'!F26/'Tabell 4.1 DOK32025'!$S26*100</f>
        <v>3.0823352039534297</v>
      </c>
      <c r="G26" s="87">
        <f>'Tabell 4.1 DOK32025'!G26/'Tabell 4.1 DOK32025'!$S26*100</f>
        <v>2.8533936398916717</v>
      </c>
      <c r="H26" s="87">
        <f>'Tabell 4.1 DOK32025'!H26/'Tabell 4.1 DOK32025'!$S26*100</f>
        <v>4.9864589440768352</v>
      </c>
      <c r="I26" s="87">
        <f>'Tabell 4.1 DOK32025'!I26/'Tabell 4.1 DOK32025'!$S26*100</f>
        <v>5.7989222994667333</v>
      </c>
      <c r="J26" s="87">
        <f>'Tabell 4.1 DOK32025'!J26/'Tabell 4.1 DOK32025'!$S26*100</f>
        <v>9.7970237596671979</v>
      </c>
      <c r="K26" s="87">
        <f>'Tabell 4.1 DOK32025'!K26/'Tabell 4.1 DOK32025'!$S26*100</f>
        <v>9.6155456905938514</v>
      </c>
      <c r="L26" s="87">
        <f>'Tabell 4.1 DOK32025'!L26/'Tabell 4.1 DOK32025'!$S26*100</f>
        <v>6.2372616355361981</v>
      </c>
      <c r="M26" s="87">
        <f>'Tabell 4.1 DOK32025'!M26/'Tabell 4.1 DOK32025'!$S26*100</f>
        <v>4.5425356674204984</v>
      </c>
      <c r="N26" s="87">
        <f>'Tabell 4.1 DOK32025'!N26/'Tabell 4.1 DOK32025'!$S26*100</f>
        <v>6.5360024569338577</v>
      </c>
      <c r="O26" s="87">
        <f>'Tabell 4.1 DOK32025'!O26/'Tabell 4.1 DOK32025'!$S26*100</f>
        <v>8.4680458999916244</v>
      </c>
      <c r="P26" s="87">
        <f>'Tabell 4.1 DOK32025'!P26/'Tabell 4.1 DOK32025'!$S26*100</f>
        <v>9.2302537900996739</v>
      </c>
      <c r="Q26" s="87">
        <f>'Tabell 4.1 DOK32025'!Q26/'Tabell 4.1 DOK32025'!$S26*100</f>
        <v>9.7970237596671979</v>
      </c>
      <c r="R26" s="87">
        <f>'Tabell 4.1 DOK32025'!R26/'Tabell 4.1 DOK32025'!$S26*100</f>
        <v>8.0436664153893407</v>
      </c>
      <c r="S26" s="87">
        <f>'Tabell 4.1 DOK32025'!S26/'Tabell 4.1 DOK32025'!$S26*100</f>
        <v>100</v>
      </c>
    </row>
    <row r="27" spans="1:36" ht="16.5" customHeight="1" x14ac:dyDescent="0.35">
      <c r="A27" s="411" t="s">
        <v>214</v>
      </c>
      <c r="B27" s="411"/>
      <c r="C27" s="84">
        <f>'Tabell 4.1 DOK32025'!C27</f>
        <v>0.24</v>
      </c>
      <c r="D27" s="87">
        <f>'Tabell 4.1 DOK32025'!D27/'Tabell 4.1 DOK32025'!$S27*100</f>
        <v>10.163385202696585</v>
      </c>
      <c r="E27" s="87">
        <f>'Tabell 4.1 DOK32025'!E27/'Tabell 4.1 DOK32025'!$S27*100</f>
        <v>6.4741221082285776</v>
      </c>
      <c r="F27" s="87">
        <f>'Tabell 4.1 DOK32025'!F27/'Tabell 4.1 DOK32025'!$S27*100</f>
        <v>5.082847445915724</v>
      </c>
      <c r="G27" s="87">
        <f>'Tabell 4.1 DOK32025'!G27/'Tabell 4.1 DOK32025'!$S27*100</f>
        <v>2.9650707560277825</v>
      </c>
      <c r="H27" s="87">
        <f>'Tabell 4.1 DOK32025'!H27/'Tabell 4.1 DOK32025'!$S27*100</f>
        <v>3.7093441818746324</v>
      </c>
      <c r="I27" s="87">
        <f>'Tabell 4.1 DOK32025'!I27/'Tabell 4.1 DOK32025'!$S27*100</f>
        <v>1.6971025780995286</v>
      </c>
      <c r="J27" s="87">
        <f>'Tabell 4.1 DOK32025'!J27/'Tabell 4.1 DOK32025'!$S27*100</f>
        <v>2.0736848055866473</v>
      </c>
      <c r="K27" s="87">
        <f>'Tabell 4.1 DOK32025'!K27/'Tabell 4.1 DOK32025'!$S27*100</f>
        <v>2.1211641242989314</v>
      </c>
      <c r="L27" s="87">
        <f>'Tabell 4.1 DOK32025'!L27/'Tabell 4.1 DOK32025'!$S27*100</f>
        <v>7.5147522227123034</v>
      </c>
      <c r="M27" s="87">
        <f>'Tabell 4.1 DOK32025'!M27/'Tabell 4.1 DOK32025'!$S27*100</f>
        <v>9.1933790812738696</v>
      </c>
      <c r="N27" s="87">
        <f>'Tabell 4.1 DOK32025'!N27/'Tabell 4.1 DOK32025'!$S27*100</f>
        <v>11.470828376922148</v>
      </c>
      <c r="O27" s="87">
        <f>'Tabell 4.1 DOK32025'!O27/'Tabell 4.1 DOK32025'!$S27*100</f>
        <v>14.92866736394175</v>
      </c>
      <c r="P27" s="87">
        <f>'Tabell 4.1 DOK32025'!P27/'Tabell 4.1 DOK32025'!$S27*100</f>
        <v>6.0699300952630084</v>
      </c>
      <c r="Q27" s="87">
        <f>'Tabell 4.1 DOK32025'!Q27/'Tabell 4.1 DOK32025'!$S27*100</f>
        <v>3.2716236488763157</v>
      </c>
      <c r="R27" s="87">
        <f>'Tabell 4.1 DOK32025'!R27/'Tabell 4.1 DOK32025'!$S27*100</f>
        <v>13.264098008282218</v>
      </c>
      <c r="S27" s="87">
        <f>'Tabell 4.1 DOK32025'!S27/'Tabell 4.1 DOK32025'!$S27*100</f>
        <v>100</v>
      </c>
    </row>
    <row r="28" spans="1:36" ht="16.5" customHeight="1" x14ac:dyDescent="0.35">
      <c r="A28" s="411" t="s">
        <v>215</v>
      </c>
      <c r="B28" s="411"/>
      <c r="C28" s="86">
        <f>'Tabell 4.1 DOK32025'!C30</f>
        <v>0.08</v>
      </c>
      <c r="D28" s="87">
        <f>'Tabell 4.1 DOK32025'!D30/'Tabell 4.1 DOK32025'!$S30*100</f>
        <v>13.980582524271846</v>
      </c>
      <c r="E28" s="87">
        <f>'Tabell 4.1 DOK32025'!E30/'Tabell 4.1 DOK32025'!$S30*100</f>
        <v>7.0873786407766994</v>
      </c>
      <c r="F28" s="87">
        <f>'Tabell 4.1 DOK32025'!F30/'Tabell 4.1 DOK32025'!$S30*100</f>
        <v>5.9223300970873787</v>
      </c>
      <c r="G28" s="87">
        <f>'Tabell 4.1 DOK32025'!G30/'Tabell 4.1 DOK32025'!$S30*100</f>
        <v>2.912621359223301</v>
      </c>
      <c r="H28" s="87">
        <f>'Tabell 4.1 DOK32025'!H30/'Tabell 4.1 DOK32025'!$S30*100</f>
        <v>3.3980582524271843</v>
      </c>
      <c r="I28" s="87">
        <f>'Tabell 4.1 DOK32025'!I30/'Tabell 4.1 DOK32025'!$S30*100</f>
        <v>2.233009708737864</v>
      </c>
      <c r="J28" s="87">
        <f>'Tabell 4.1 DOK32025'!J30/'Tabell 4.1 DOK32025'!$S30*100</f>
        <v>4.3689320388349513</v>
      </c>
      <c r="K28" s="87">
        <f>'Tabell 4.1 DOK32025'!K30/'Tabell 4.1 DOK32025'!$S30*100</f>
        <v>3.5922330097087376</v>
      </c>
      <c r="L28" s="87">
        <f>'Tabell 4.1 DOK32025'!L30/'Tabell 4.1 DOK32025'!$S30*100</f>
        <v>6.8932038834951452</v>
      </c>
      <c r="M28" s="87">
        <f>'Tabell 4.1 DOK32025'!M30/'Tabell 4.1 DOK32025'!$S30*100</f>
        <v>5.2427184466019421</v>
      </c>
      <c r="N28" s="87">
        <f>'Tabell 4.1 DOK32025'!N30/'Tabell 4.1 DOK32025'!$S30*100</f>
        <v>10</v>
      </c>
      <c r="O28" s="87">
        <f>'Tabell 4.1 DOK32025'!O30/'Tabell 4.1 DOK32025'!$S30*100</f>
        <v>12.330097087378642</v>
      </c>
      <c r="P28" s="87">
        <f>'Tabell 4.1 DOK32025'!P30/'Tabell 4.1 DOK32025'!$S30*100</f>
        <v>4.4660194174757279</v>
      </c>
      <c r="Q28" s="87">
        <f>'Tabell 4.1 DOK32025'!Q30/'Tabell 4.1 DOK32025'!$S30*100</f>
        <v>3.9805825242718447</v>
      </c>
      <c r="R28" s="87">
        <f>'Tabell 4.1 DOK32025'!R30/'Tabell 4.1 DOK32025'!$S30*100</f>
        <v>13.592233009708737</v>
      </c>
      <c r="S28" s="87">
        <f>'Tabell 4.1 DOK32025'!S30/'Tabell 4.1 DOK32025'!$S30*100</f>
        <v>100</v>
      </c>
    </row>
    <row r="29" spans="1:36" ht="16.5" customHeight="1" x14ac:dyDescent="0.35">
      <c r="A29" s="411" t="s">
        <v>216</v>
      </c>
      <c r="B29" s="411"/>
      <c r="C29" s="86">
        <f>'Tabell 4.1 DOK32025'!C31</f>
        <v>0.1</v>
      </c>
      <c r="D29" s="87">
        <f>'Tabell 4.1 DOK32025'!D31/'Tabell 4.1 DOK32025'!$S31*100</f>
        <v>8.975785060323437</v>
      </c>
      <c r="E29" s="87">
        <f>'Tabell 4.1 DOK32025'!E31/'Tabell 4.1 DOK32025'!$S31*100</f>
        <v>9.3437152391546174</v>
      </c>
      <c r="F29" s="87">
        <f>'Tabell 4.1 DOK32025'!F31/'Tabell 4.1 DOK32025'!$S31*100</f>
        <v>5.0483443141952602</v>
      </c>
      <c r="G29" s="87">
        <f>'Tabell 4.1 DOK32025'!G31/'Tabell 4.1 DOK32025'!$S31*100</f>
        <v>4.5435098827757336</v>
      </c>
      <c r="H29" s="87">
        <f>'Tabell 4.1 DOK32025'!H31/'Tabell 4.1 DOK32025'!$S31*100</f>
        <v>6.6911953452554114</v>
      </c>
      <c r="I29" s="87">
        <f>'Tabell 4.1 DOK32025'!I31/'Tabell 4.1 DOK32025'!$S31*100</f>
        <v>3.5338410199366814</v>
      </c>
      <c r="J29" s="87">
        <f>'Tabell 4.1 DOK32025'!J31/'Tabell 4.1 DOK32025'!$S31*100</f>
        <v>3.3028150936938476</v>
      </c>
      <c r="K29" s="87">
        <f>'Tabell 4.1 DOK32025'!K31/'Tabell 4.1 DOK32025'!$S31*100</f>
        <v>6.8366561136305295</v>
      </c>
      <c r="L29" s="87">
        <f>'Tabell 4.1 DOK32025'!L31/'Tabell 4.1 DOK32025'!$S31*100</f>
        <v>6.9136647557114737</v>
      </c>
      <c r="M29" s="87">
        <f>'Tabell 4.1 DOK32025'!M31/'Tabell 4.1 DOK32025'!$S31*100</f>
        <v>6.6056301873876953</v>
      </c>
      <c r="N29" s="87">
        <f>'Tabell 4.1 DOK32025'!N31/'Tabell 4.1 DOK32025'!$S31*100</f>
        <v>8.8474373235218611</v>
      </c>
      <c r="O29" s="87">
        <f>'Tabell 4.1 DOK32025'!O31/'Tabell 4.1 DOK32025'!$S31*100</f>
        <v>10.533070933515873</v>
      </c>
      <c r="P29" s="87">
        <f>'Tabell 4.1 DOK32025'!P31/'Tabell 4.1 DOK32025'!$S31*100</f>
        <v>5.8184307350047062</v>
      </c>
      <c r="Q29" s="87">
        <f>'Tabell 4.1 DOK32025'!Q31/'Tabell 4.1 DOK32025'!$S31*100</f>
        <v>3.7990930093266018</v>
      </c>
      <c r="R29" s="87">
        <f>'Tabell 4.1 DOK32025'!R31/'Tabell 4.1 DOK32025'!$S31*100</f>
        <v>9.2068109865662695</v>
      </c>
      <c r="S29" s="87">
        <f>'Tabell 4.1 DOK32025'!S31/'Tabell 4.1 DOK32025'!$S31*100</f>
        <v>100</v>
      </c>
    </row>
    <row r="30" spans="1:36" ht="16.5" customHeight="1" x14ac:dyDescent="0.35">
      <c r="A30" s="411" t="s">
        <v>217</v>
      </c>
      <c r="B30" s="411"/>
      <c r="C30" s="86">
        <f>'Tabell 4.1 DOK32025'!C32</f>
        <v>0.2</v>
      </c>
      <c r="D30" s="87">
        <f>'Tabell 4.1 DOK32025'!D32/'Tabell 4.1 DOK32025'!$S32*100</f>
        <v>10.264582384782718</v>
      </c>
      <c r="E30" s="87">
        <f>'Tabell 4.1 DOK32025'!E32/'Tabell 4.1 DOK32025'!$S32*100</f>
        <v>7.0723933829109118</v>
      </c>
      <c r="F30" s="87">
        <f>'Tabell 4.1 DOK32025'!F32/'Tabell 4.1 DOK32025'!$S32*100</f>
        <v>4.077502908888551</v>
      </c>
      <c r="G30" s="87">
        <f>'Tabell 4.1 DOK32025'!G32/'Tabell 4.1 DOK32025'!$S32*100</f>
        <v>2.0792229473364698</v>
      </c>
      <c r="H30" s="87">
        <f>'Tabell 4.1 DOK32025'!H32/'Tabell 4.1 DOK32025'!$S32*100</f>
        <v>3.0353619669145546</v>
      </c>
      <c r="I30" s="87">
        <f>'Tabell 4.1 DOK32025'!I32/'Tabell 4.1 DOK32025'!$S32*100</f>
        <v>1.9881620883290332</v>
      </c>
      <c r="J30" s="87">
        <f>'Tabell 4.1 DOK32025'!J32/'Tabell 4.1 DOK32025'!$S32*100</f>
        <v>2.0488693276673242</v>
      </c>
      <c r="K30" s="87">
        <f>'Tabell 4.1 DOK32025'!K32/'Tabell 4.1 DOK32025'!$S32*100</f>
        <v>2.5598219254312742</v>
      </c>
      <c r="L30" s="87">
        <f>'Tabell 4.1 DOK32025'!L32/'Tabell 4.1 DOK32025'!$S32*100</f>
        <v>7.9880609095968031</v>
      </c>
      <c r="M30" s="87">
        <f>'Tabell 4.1 DOK32025'!M32/'Tabell 4.1 DOK32025'!$S32*100</f>
        <v>8.1853594374462482</v>
      </c>
      <c r="N30" s="87">
        <f>'Tabell 4.1 DOK32025'!N32/'Tabell 4.1 DOK32025'!$S32*100</f>
        <v>12.773814944098749</v>
      </c>
      <c r="O30" s="87">
        <f>'Tabell 4.1 DOK32025'!O32/'Tabell 4.1 DOK32025'!$S32*100</f>
        <v>16.208832903323721</v>
      </c>
      <c r="P30" s="87">
        <f>'Tabell 4.1 DOK32025'!P32/'Tabell 4.1 DOK32025'!$S32*100</f>
        <v>6.4552031163049524</v>
      </c>
      <c r="Q30" s="87">
        <f>'Tabell 4.1 DOK32025'!Q32/'Tabell 4.1 DOK32025'!$S32*100</f>
        <v>3.2023068750948549</v>
      </c>
      <c r="R30" s="87">
        <f>'Tabell 4.1 DOK32025'!R32/'Tabell 4.1 DOK32025'!$S32*100</f>
        <v>12.060504881873831</v>
      </c>
      <c r="S30" s="87">
        <f>'Tabell 4.1 DOK32025'!S32/'Tabell 4.1 DOK32025'!$S32*100</f>
        <v>100</v>
      </c>
    </row>
    <row r="31" spans="1:36" ht="16.5" customHeight="1" x14ac:dyDescent="0.35">
      <c r="A31" s="411" t="s">
        <v>218</v>
      </c>
      <c r="B31" s="411"/>
      <c r="C31" s="86">
        <f>'Tabell 4.1 DOK32025'!C33</f>
        <v>0.14000000000000001</v>
      </c>
      <c r="D31" s="87">
        <f>'Tabell 4.1 DOK32025'!D33/'Tabell 4.1 DOK32025'!$S33*100</f>
        <v>15.879132021902251</v>
      </c>
      <c r="E31" s="87">
        <f>'Tabell 4.1 DOK32025'!E33/'Tabell 4.1 DOK32025'!$S33*100</f>
        <v>12.28959643074427</v>
      </c>
      <c r="F31" s="87">
        <f>'Tabell 4.1 DOK32025'!F33/'Tabell 4.1 DOK32025'!$S33*100</f>
        <v>16.40640843642263</v>
      </c>
      <c r="G31" s="87">
        <f>'Tabell 4.1 DOK32025'!G33/'Tabell 4.1 DOK32025'!$S33*100</f>
        <v>3.7619144189819509</v>
      </c>
      <c r="H31" s="87">
        <f>'Tabell 4.1 DOK32025'!H33/'Tabell 4.1 DOK32025'!$S33*100</f>
        <v>5.2119245589129992</v>
      </c>
      <c r="I31" s="87">
        <f>'Tabell 4.1 DOK32025'!I33/'Tabell 4.1 DOK32025'!$S33*100</f>
        <v>2.7377813830865949</v>
      </c>
      <c r="J31" s="87">
        <f>'Tabell 4.1 DOK32025'!J33/'Tabell 4.1 DOK32025'!$S33*100</f>
        <v>3.5793956601095114</v>
      </c>
      <c r="K31" s="87">
        <f>'Tabell 4.1 DOK32025'!K33/'Tabell 4.1 DOK32025'!$S33*100</f>
        <v>3.2244980734131006</v>
      </c>
      <c r="L31" s="87">
        <f>'Tabell 4.1 DOK32025'!L33/'Tabell 4.1 DOK32025'!$S33*100</f>
        <v>3.8531737984181706</v>
      </c>
      <c r="M31" s="87">
        <f>'Tabell 4.1 DOK32025'!M33/'Tabell 4.1 DOK32025'!$S33*100</f>
        <v>4.5832488339079296</v>
      </c>
      <c r="N31" s="87">
        <f>'Tabell 4.1 DOK32025'!N33/'Tabell 4.1 DOK32025'!$S33*100</f>
        <v>5.6885013181910358</v>
      </c>
      <c r="O31" s="87">
        <f>'Tabell 4.1 DOK32025'!O33/'Tabell 4.1 DOK32025'!$S33*100</f>
        <v>7.2399107686067738</v>
      </c>
      <c r="P31" s="87">
        <f>'Tabell 4.1 DOK32025'!P33/'Tabell 4.1 DOK32025'!$S33*100</f>
        <v>6.7329142161833309</v>
      </c>
      <c r="Q31" s="87">
        <f>'Tabell 4.1 DOK32025'!Q33/'Tabell 4.1 DOK32025'!$S33*100</f>
        <v>4.0863922125329548</v>
      </c>
      <c r="R31" s="87">
        <f>'Tabell 4.1 DOK32025'!R33/'Tabell 4.1 DOK32025'!$S33*100</f>
        <v>4.7252078685864936</v>
      </c>
      <c r="S31" s="87">
        <f>'Tabell 4.1 DOK32025'!S33/'Tabell 4.1 DOK32025'!$S33*100</f>
        <v>100</v>
      </c>
    </row>
    <row r="32" spans="1:36" ht="16.5" customHeight="1" x14ac:dyDescent="0.35">
      <c r="A32" s="412" t="s">
        <v>219</v>
      </c>
      <c r="B32" s="412"/>
      <c r="C32" s="86">
        <f>'Tabell 4.1 DOK32025'!C34</f>
        <v>0.06</v>
      </c>
      <c r="D32" s="87">
        <f>'Tabell 4.1 DOK32025'!D34/'Tabell 4.1 DOK32025'!$S34*100</f>
        <v>12.684961866892641</v>
      </c>
      <c r="E32" s="87">
        <f>'Tabell 4.1 DOK32025'!E34/'Tabell 4.1 DOK32025'!$S34*100</f>
        <v>8.2458770614692654</v>
      </c>
      <c r="F32" s="87">
        <f>'Tabell 4.1 DOK32025'!F34/'Tabell 4.1 DOK32025'!$S34*100</f>
        <v>5.0322664754579236</v>
      </c>
      <c r="G32" s="87">
        <f>'Tabell 4.1 DOK32025'!G34/'Tabell 4.1 DOK32025'!$S34*100</f>
        <v>3.0441301088586141</v>
      </c>
      <c r="H32" s="87">
        <f>'Tabell 4.1 DOK32025'!H34/'Tabell 4.1 DOK32025'!$S34*100</f>
        <v>4.4456032853138652</v>
      </c>
      <c r="I32" s="87">
        <f>'Tabell 4.1 DOK32025'!I34/'Tabell 4.1 DOK32025'!$S34*100</f>
        <v>2.0793950850661624</v>
      </c>
      <c r="J32" s="87">
        <f>'Tabell 4.1 DOK32025'!J34/'Tabell 4.1 DOK32025'!$S34*100</f>
        <v>2.8616126719249073</v>
      </c>
      <c r="K32" s="87">
        <f>'Tabell 4.1 DOK32025'!K34/'Tabell 4.1 DOK32025'!$S34*100</f>
        <v>3.3896095430545592</v>
      </c>
      <c r="L32" s="87">
        <f>'Tabell 4.1 DOK32025'!L34/'Tabell 4.1 DOK32025'!$S34*100</f>
        <v>7.2941789974577924</v>
      </c>
      <c r="M32" s="87">
        <f>'Tabell 4.1 DOK32025'!M34/'Tabell 4.1 DOK32025'!$S34*100</f>
        <v>6.4207026921321946</v>
      </c>
      <c r="N32" s="87">
        <f>'Tabell 4.1 DOK32025'!N34/'Tabell 4.1 DOK32025'!$S34*100</f>
        <v>10.905416856788996</v>
      </c>
      <c r="O32" s="87">
        <f>'Tabell 4.1 DOK32025'!O34/'Tabell 4.1 DOK32025'!$S34*100</f>
        <v>11.831041001238511</v>
      </c>
      <c r="P32" s="87">
        <f>'Tabell 4.1 DOK32025'!P34/'Tabell 4.1 DOK32025'!$S34*100</f>
        <v>5.3842643895443585</v>
      </c>
      <c r="Q32" s="87">
        <f>'Tabell 4.1 DOK32025'!Q34/'Tabell 4.1 DOK32025'!$S34*100</f>
        <v>3.7872368163744214</v>
      </c>
      <c r="R32" s="87">
        <f>'Tabell 4.1 DOK32025'!R34/'Tabell 4.1 DOK32025'!$S34*100</f>
        <v>12.593703148425787</v>
      </c>
      <c r="S32" s="87">
        <f>'Tabell 4.1 DOK32025'!S34/'Tabell 4.1 DOK32025'!$S34*100</f>
        <v>100</v>
      </c>
    </row>
    <row r="33" spans="1:38" ht="16.5" customHeight="1" x14ac:dyDescent="0.35">
      <c r="A33" s="411" t="s">
        <v>220</v>
      </c>
      <c r="B33" s="411"/>
      <c r="C33" s="86">
        <f>'Tabell 4.1 DOK32025'!C35</f>
        <v>0.05</v>
      </c>
      <c r="D33" s="87">
        <f>'Tabell 4.1 DOK32025'!D35/'Tabell 4.1 DOK32025'!$S35*100</f>
        <v>8.2751744765702888</v>
      </c>
      <c r="E33" s="87">
        <f>'Tabell 4.1 DOK32025'!E35/'Tabell 4.1 DOK32025'!$S35*100</f>
        <v>5.5832502492522433</v>
      </c>
      <c r="F33" s="87">
        <f>'Tabell 4.1 DOK32025'!F35/'Tabell 4.1 DOK32025'!$S35*100</f>
        <v>4.4865403788634097</v>
      </c>
      <c r="G33" s="87">
        <f>'Tabell 4.1 DOK32025'!G35/'Tabell 4.1 DOK32025'!$S35*100</f>
        <v>2.6919242273180455</v>
      </c>
      <c r="H33" s="87">
        <f>'Tabell 4.1 DOK32025'!H35/'Tabell 4.1 DOK32025'!$S35*100</f>
        <v>3.6889332003988038</v>
      </c>
      <c r="I33" s="87">
        <f>'Tabell 4.1 DOK32025'!I35/'Tabell 4.1 DOK32025'!$S35*100</f>
        <v>2.9910269192422732</v>
      </c>
      <c r="J33" s="87">
        <f>'Tabell 4.1 DOK32025'!J35/'Tabell 4.1 DOK32025'!$S35*100</f>
        <v>5.5832502492522433</v>
      </c>
      <c r="K33" s="87">
        <f>'Tabell 4.1 DOK32025'!K35/'Tabell 4.1 DOK32025'!$S35*100</f>
        <v>4.6859421734795612</v>
      </c>
      <c r="L33" s="87">
        <f>'Tabell 4.1 DOK32025'!L35/'Tabell 4.1 DOK32025'!$S35*100</f>
        <v>6.6799601196410761</v>
      </c>
      <c r="M33" s="87">
        <f>'Tabell 4.1 DOK32025'!M35/'Tabell 4.1 DOK32025'!$S35*100</f>
        <v>6.3808574277168493</v>
      </c>
      <c r="N33" s="87">
        <f>'Tabell 4.1 DOK32025'!N35/'Tabell 4.1 DOK32025'!$S35*100</f>
        <v>10.867397806580259</v>
      </c>
      <c r="O33" s="87">
        <f>'Tabell 4.1 DOK32025'!O35/'Tabell 4.1 DOK32025'!$S35*100</f>
        <v>12.961116650049851</v>
      </c>
      <c r="P33" s="87">
        <f>'Tabell 4.1 DOK32025'!P35/'Tabell 4.1 DOK32025'!$S35*100</f>
        <v>7.5772681954137582</v>
      </c>
      <c r="Q33" s="87">
        <f>'Tabell 4.1 DOK32025'!Q35/'Tabell 4.1 DOK32025'!$S35*100</f>
        <v>5.9820538384845463</v>
      </c>
      <c r="R33" s="87">
        <f>'Tabell 4.1 DOK32025'!R35/'Tabell 4.1 DOK32025'!$S35*100</f>
        <v>11.56530408773679</v>
      </c>
      <c r="S33" s="87">
        <f>'Tabell 4.1 DOK32025'!S35/'Tabell 4.1 DOK32025'!$S35*100</f>
        <v>100</v>
      </c>
    </row>
    <row r="34" spans="1:38" ht="16.5" customHeight="1" x14ac:dyDescent="0.35">
      <c r="A34" s="411" t="s">
        <v>221</v>
      </c>
      <c r="B34" s="411"/>
      <c r="C34" s="86">
        <f>'Tabell 4.1 DOK32025'!C36</f>
        <v>0.03</v>
      </c>
      <c r="D34" s="87">
        <f>'Tabell 4.1 DOK32025'!D36/'Tabell 4.1 DOK32025'!$S36*100</f>
        <v>11.811652035115722</v>
      </c>
      <c r="E34" s="87">
        <f>'Tabell 4.1 DOK32025'!E36/'Tabell 4.1 DOK32025'!$S36*100</f>
        <v>11.598829475924449</v>
      </c>
      <c r="F34" s="87">
        <f>'Tabell 4.1 DOK32025'!F36/'Tabell 4.1 DOK32025'!$S36*100</f>
        <v>8.7656291566906095</v>
      </c>
      <c r="G34" s="87">
        <f>'Tabell 4.1 DOK32025'!G36/'Tabell 4.1 DOK32025'!$S36*100</f>
        <v>7.4354881617451447</v>
      </c>
      <c r="H34" s="87">
        <f>'Tabell 4.1 DOK32025'!H36/'Tabell 4.1 DOK32025'!$S36*100</f>
        <v>8.4996009577015172</v>
      </c>
      <c r="I34" s="87">
        <f>'Tabell 4.1 DOK32025'!I36/'Tabell 4.1 DOK32025'!$S36*100</f>
        <v>2.8332003192338386</v>
      </c>
      <c r="J34" s="87">
        <f>'Tabell 4.1 DOK32025'!J36/'Tabell 4.1 DOK32025'!$S36*100</f>
        <v>4.4426709231178503</v>
      </c>
      <c r="K34" s="87">
        <f>'Tabell 4.1 DOK32025'!K36/'Tabell 4.1 DOK32025'!$S36*100</f>
        <v>5.1210428305400377</v>
      </c>
      <c r="L34" s="87">
        <f>'Tabell 4.1 DOK32025'!L36/'Tabell 4.1 DOK32025'!$S36*100</f>
        <v>5.1210428305400377</v>
      </c>
      <c r="M34" s="87">
        <f>'Tabell 4.1 DOK32025'!M36/'Tabell 4.1 DOK32025'!$S36*100</f>
        <v>4.908220271348763</v>
      </c>
      <c r="N34" s="87">
        <f>'Tabell 4.1 DOK32025'!N36/'Tabell 4.1 DOK32025'!$S36*100</f>
        <v>5.0545357807927642</v>
      </c>
      <c r="O34" s="87">
        <f>'Tabell 4.1 DOK32025'!O36/'Tabell 4.1 DOK32025'!$S36*100</f>
        <v>8.1670657089651506</v>
      </c>
      <c r="P34" s="87">
        <f>'Tabell 4.1 DOK32025'!P36/'Tabell 4.1 DOK32025'!$S36*100</f>
        <v>5.8925246076084061</v>
      </c>
      <c r="Q34" s="87">
        <f>'Tabell 4.1 DOK32025'!Q36/'Tabell 4.1 DOK32025'!$S36*100</f>
        <v>4.7086991221069434</v>
      </c>
      <c r="R34" s="87">
        <f>'Tabell 4.1 DOK32025'!R36/'Tabell 4.1 DOK32025'!$S36*100</f>
        <v>5.6397978185687681</v>
      </c>
      <c r="S34" s="87">
        <f>'Tabell 4.1 DOK32025'!S36/'Tabell 4.1 DOK32025'!$S36*100</f>
        <v>100</v>
      </c>
    </row>
    <row r="35" spans="1:38" ht="16.5" customHeight="1" x14ac:dyDescent="0.35">
      <c r="A35" s="413" t="s">
        <v>222</v>
      </c>
      <c r="B35" s="413"/>
      <c r="C35" s="206" t="s">
        <v>202</v>
      </c>
      <c r="D35" s="207">
        <f>SUMPRODUCT($C24:$C34,D24:D34)</f>
        <v>10.925563439758987</v>
      </c>
      <c r="E35" s="207">
        <f t="shared" ref="E35:R35" si="10">SUMPRODUCT($C24:$C34,E24:E34)</f>
        <v>7.8622782772127557</v>
      </c>
      <c r="F35" s="207">
        <f t="shared" si="10"/>
        <v>6.4737440851636903</v>
      </c>
      <c r="G35" s="207">
        <f t="shared" si="10"/>
        <v>3.1807192697237916</v>
      </c>
      <c r="H35" s="207">
        <f t="shared" si="10"/>
        <v>4.3601840681709181</v>
      </c>
      <c r="I35" s="207">
        <f t="shared" si="10"/>
        <v>2.6447376073886586</v>
      </c>
      <c r="J35" s="207">
        <f t="shared" si="10"/>
        <v>3.6410934471589949</v>
      </c>
      <c r="K35" s="207">
        <f t="shared" si="10"/>
        <v>3.9746754117177319</v>
      </c>
      <c r="L35" s="207">
        <f t="shared" si="10"/>
        <v>6.7325030516161197</v>
      </c>
      <c r="M35" s="207">
        <f t="shared" si="10"/>
        <v>6.8630987188361452</v>
      </c>
      <c r="N35" s="207">
        <f t="shared" si="10"/>
        <v>9.7604231247465663</v>
      </c>
      <c r="O35" s="207">
        <f t="shared" si="10"/>
        <v>12.312072842081305</v>
      </c>
      <c r="P35" s="207">
        <f t="shared" si="10"/>
        <v>6.4181032771929258</v>
      </c>
      <c r="Q35" s="207">
        <f t="shared" si="10"/>
        <v>4.3171673068683543</v>
      </c>
      <c r="R35" s="207">
        <f t="shared" si="10"/>
        <v>10.533636072363063</v>
      </c>
      <c r="S35" s="207">
        <f>SUM(D35:R35)</f>
        <v>100.00000000000001</v>
      </c>
      <c r="U35" s="83"/>
    </row>
    <row r="36" spans="1:38" ht="16.5" customHeight="1" x14ac:dyDescent="0.35">
      <c r="A36" s="414"/>
      <c r="B36" s="414"/>
      <c r="C36" s="78"/>
      <c r="D36" s="17"/>
      <c r="E36" s="17"/>
      <c r="F36" s="17"/>
      <c r="G36" s="17"/>
      <c r="H36" s="17"/>
      <c r="I36" s="17"/>
      <c r="J36" s="17"/>
      <c r="K36" s="17"/>
      <c r="L36" s="17"/>
      <c r="M36" s="17"/>
      <c r="N36" s="17"/>
      <c r="O36" s="17"/>
      <c r="P36" s="17"/>
      <c r="Q36" s="17"/>
      <c r="R36" s="17"/>
      <c r="S36" s="17"/>
    </row>
    <row r="37" spans="1:38" ht="16.5" customHeight="1" x14ac:dyDescent="0.35">
      <c r="A37" s="415" t="str">
        <f>'Tabell 4.1 DOK32025'!A39</f>
        <v>Kriterienøkkel FO2B Barnevern</v>
      </c>
      <c r="B37" s="415"/>
      <c r="C37" s="88">
        <f>'Tabell 4.1 DOK32025'!C39</f>
        <v>0.8</v>
      </c>
      <c r="D37" s="89">
        <f>'Tabell 4.1 DOK32025'!D39</f>
        <v>10.925563439758985</v>
      </c>
      <c r="E37" s="89">
        <f>'Tabell 4.1 DOK32025'!E39</f>
        <v>7.8622782772127549</v>
      </c>
      <c r="F37" s="89">
        <f>'Tabell 4.1 DOK32025'!F39</f>
        <v>6.4737440851636912</v>
      </c>
      <c r="G37" s="89">
        <f>'Tabell 4.1 DOK32025'!G39</f>
        <v>3.1807192697237912</v>
      </c>
      <c r="H37" s="89">
        <f>'Tabell 4.1 DOK32025'!H39</f>
        <v>4.3601840681709199</v>
      </c>
      <c r="I37" s="89">
        <f>'Tabell 4.1 DOK32025'!I39</f>
        <v>2.6447376073886586</v>
      </c>
      <c r="J37" s="89">
        <f>'Tabell 4.1 DOK32025'!J39</f>
        <v>3.6410934471589949</v>
      </c>
      <c r="K37" s="89">
        <f>'Tabell 4.1 DOK32025'!K39</f>
        <v>3.974675411717731</v>
      </c>
      <c r="L37" s="89">
        <f>'Tabell 4.1 DOK32025'!L39</f>
        <v>6.7325030516161206</v>
      </c>
      <c r="M37" s="89">
        <f>'Tabell 4.1 DOK32025'!M39</f>
        <v>6.8630987188361452</v>
      </c>
      <c r="N37" s="89">
        <f>'Tabell 4.1 DOK32025'!N39</f>
        <v>9.760423124746568</v>
      </c>
      <c r="O37" s="89">
        <f>'Tabell 4.1 DOK32025'!O39</f>
        <v>12.312072842081303</v>
      </c>
      <c r="P37" s="89">
        <f>'Tabell 4.1 DOK32025'!P39</f>
        <v>6.4181032771929258</v>
      </c>
      <c r="Q37" s="89">
        <f>'Tabell 4.1 DOK32025'!Q39</f>
        <v>4.3171673068683534</v>
      </c>
      <c r="R37" s="89">
        <f>'Tabell 4.1 DOK32025'!R39</f>
        <v>10.533636072363063</v>
      </c>
      <c r="S37" s="89">
        <v>100.00000000000001</v>
      </c>
    </row>
    <row r="38" spans="1:38" ht="16.5" customHeight="1" x14ac:dyDescent="0.35">
      <c r="A38" s="411" t="str">
        <f>'Tabell 4.1 DOK32025'!A40</f>
        <v>Regnskapsandeler 2023 FO2B Barnevern</v>
      </c>
      <c r="B38" s="411"/>
      <c r="C38" s="88">
        <f>'Tabell 4.1 DOK32025'!C40</f>
        <v>0.2</v>
      </c>
      <c r="D38" s="89">
        <f>'Tabell 4.1 DOK32025'!D40</f>
        <v>10.464845298451216</v>
      </c>
      <c r="E38" s="89">
        <f>'Tabell 4.1 DOK32025'!E40</f>
        <v>8.4925720984354793</v>
      </c>
      <c r="F38" s="89">
        <f>'Tabell 4.1 DOK32025'!F40</f>
        <v>6.7783927735513601</v>
      </c>
      <c r="G38" s="89">
        <f>'Tabell 4.1 DOK32025'!G40</f>
        <v>3.6447743025716526</v>
      </c>
      <c r="H38" s="89">
        <f>'Tabell 4.1 DOK32025'!H40</f>
        <v>4.0136712971846196</v>
      </c>
      <c r="I38" s="89">
        <f>'Tabell 4.1 DOK32025'!I40</f>
        <v>2.6104548894074124</v>
      </c>
      <c r="J38" s="89">
        <f>'Tabell 4.1 DOK32025'!J40</f>
        <v>2.5175913369392542</v>
      </c>
      <c r="K38" s="89">
        <f>'Tabell 4.1 DOK32025'!K40</f>
        <v>2.9282483343001782</v>
      </c>
      <c r="L38" s="89">
        <f>'Tabell 4.1 DOK32025'!L40</f>
        <v>5.2176410156777342</v>
      </c>
      <c r="M38" s="89">
        <f>'Tabell 4.1 DOK32025'!M40</f>
        <v>6.7053421371522202</v>
      </c>
      <c r="N38" s="89">
        <f>'Tabell 4.1 DOK32025'!N40</f>
        <v>8.2294775236281268</v>
      </c>
      <c r="O38" s="89">
        <f>'Tabell 4.1 DOK32025'!O40</f>
        <v>10.596185481693732</v>
      </c>
      <c r="P38" s="89">
        <f>'Tabell 4.1 DOK32025'!P40</f>
        <v>8.15088382673874</v>
      </c>
      <c r="Q38" s="89">
        <f>'Tabell 4.1 DOK32025'!Q40</f>
        <v>4.7421926446742662</v>
      </c>
      <c r="R38" s="89">
        <f>'Tabell 4.1 DOK32025'!R40</f>
        <v>14.907727039594015</v>
      </c>
      <c r="S38" s="89">
        <f t="shared" ref="S38" si="11">S35</f>
        <v>100.00000000000001</v>
      </c>
      <c r="W38" s="83"/>
      <c r="X38" s="83"/>
      <c r="Y38" s="83"/>
      <c r="Z38" s="83"/>
      <c r="AA38" s="83"/>
      <c r="AB38" s="83"/>
      <c r="AC38" s="83"/>
      <c r="AD38" s="83"/>
      <c r="AE38" s="83"/>
      <c r="AF38" s="83"/>
      <c r="AG38" s="83"/>
      <c r="AH38" s="83"/>
      <c r="AI38" s="83"/>
      <c r="AJ38" s="83"/>
      <c r="AK38" s="83"/>
      <c r="AL38" s="83"/>
    </row>
    <row r="39" spans="1:38" ht="16.5" customHeight="1" thickBot="1" x14ac:dyDescent="0.4">
      <c r="A39" s="416" t="s">
        <v>223</v>
      </c>
      <c r="B39" s="416"/>
      <c r="C39" s="208" t="s">
        <v>202</v>
      </c>
      <c r="D39" s="209">
        <f>SUMPRODUCT($C37:$C38,D37:D38)</f>
        <v>10.833419811497432</v>
      </c>
      <c r="E39" s="209">
        <f t="shared" ref="E39:R39" si="12">SUMPRODUCT($C37:$C38,E37:E38)</f>
        <v>7.9883370414573003</v>
      </c>
      <c r="F39" s="209">
        <f t="shared" si="12"/>
        <v>6.534673822841226</v>
      </c>
      <c r="G39" s="209">
        <f t="shared" si="12"/>
        <v>3.2735302762933634</v>
      </c>
      <c r="H39" s="209">
        <f t="shared" si="12"/>
        <v>4.2908815139736607</v>
      </c>
      <c r="I39" s="209">
        <f t="shared" si="12"/>
        <v>2.6378810637924093</v>
      </c>
      <c r="J39" s="209">
        <f t="shared" si="12"/>
        <v>3.4163930251150472</v>
      </c>
      <c r="K39" s="209">
        <f t="shared" si="12"/>
        <v>3.7653899962342208</v>
      </c>
      <c r="L39" s="209">
        <f t="shared" si="12"/>
        <v>6.4295306444284437</v>
      </c>
      <c r="M39" s="209">
        <f t="shared" si="12"/>
        <v>6.8315474024993605</v>
      </c>
      <c r="N39" s="209">
        <f t="shared" si="12"/>
        <v>9.4542340045228812</v>
      </c>
      <c r="O39" s="209">
        <f t="shared" si="12"/>
        <v>11.968895370003789</v>
      </c>
      <c r="P39" s="209">
        <f t="shared" si="12"/>
        <v>6.764659387102089</v>
      </c>
      <c r="Q39" s="209">
        <f t="shared" si="12"/>
        <v>4.4021723744295365</v>
      </c>
      <c r="R39" s="209">
        <f t="shared" si="12"/>
        <v>11.408454265809254</v>
      </c>
      <c r="S39" s="209">
        <f>SUM(D39:R39)</f>
        <v>100.00000000000001</v>
      </c>
      <c r="U39" s="83"/>
      <c r="V39" s="83"/>
      <c r="W39" s="83"/>
      <c r="X39" s="83"/>
      <c r="Y39" s="83"/>
      <c r="Z39" s="83"/>
      <c r="AA39" s="83"/>
      <c r="AB39" s="83"/>
      <c r="AC39" s="83"/>
      <c r="AD39" s="83"/>
      <c r="AE39" s="83"/>
      <c r="AF39" s="83"/>
      <c r="AG39" s="83"/>
      <c r="AH39" s="83"/>
      <c r="AI39" s="83"/>
      <c r="AJ39" s="83"/>
      <c r="AK39" s="83"/>
      <c r="AL39" s="83"/>
    </row>
    <row r="40" spans="1:38" ht="16.5" customHeight="1" thickBot="1" x14ac:dyDescent="0.4">
      <c r="A40" s="417"/>
      <c r="B40" s="417"/>
      <c r="C40" s="90"/>
      <c r="D40" s="91"/>
      <c r="E40" s="91"/>
      <c r="F40" s="91"/>
      <c r="G40" s="91"/>
      <c r="H40" s="91"/>
      <c r="I40" s="91"/>
      <c r="J40" s="91"/>
      <c r="K40" s="91"/>
      <c r="L40" s="91"/>
      <c r="M40" s="91"/>
      <c r="N40" s="91"/>
      <c r="O40" s="91"/>
      <c r="P40" s="91"/>
      <c r="Q40" s="91"/>
      <c r="R40" s="91"/>
      <c r="S40" s="91"/>
      <c r="W40" s="83"/>
      <c r="X40" s="83"/>
      <c r="Y40" s="83"/>
      <c r="Z40" s="83"/>
      <c r="AA40" s="83"/>
      <c r="AB40" s="83"/>
      <c r="AC40" s="83"/>
      <c r="AD40" s="83"/>
      <c r="AE40" s="83"/>
      <c r="AF40" s="83"/>
      <c r="AG40" s="83"/>
      <c r="AH40" s="83"/>
      <c r="AI40" s="83"/>
      <c r="AJ40" s="83"/>
      <c r="AK40" s="83"/>
      <c r="AL40" s="83"/>
    </row>
    <row r="41" spans="1:38" ht="16.5" customHeight="1" x14ac:dyDescent="0.35">
      <c r="A41" s="389" t="str">
        <f>'Tabell 2.1 DOK32025'!A30</f>
        <v>FO2C Aktivitetstilbud for barn og unge, helsestasjon og skolehelsetjeneste</v>
      </c>
      <c r="B41" s="389"/>
      <c r="C41" s="165"/>
      <c r="D41" s="166"/>
      <c r="E41" s="166"/>
      <c r="F41" s="166"/>
      <c r="G41" s="166"/>
      <c r="H41" s="166"/>
      <c r="I41" s="166"/>
      <c r="J41" s="166"/>
      <c r="K41" s="166"/>
      <c r="L41" s="166"/>
      <c r="M41" s="166"/>
      <c r="N41" s="166"/>
      <c r="O41" s="166"/>
      <c r="P41" s="166"/>
      <c r="Q41" s="166"/>
      <c r="R41" s="166"/>
      <c r="S41" s="166"/>
      <c r="W41" s="83"/>
      <c r="X41" s="83"/>
      <c r="Y41" s="83"/>
      <c r="Z41" s="83"/>
      <c r="AA41" s="83"/>
      <c r="AB41" s="83"/>
      <c r="AC41" s="83"/>
      <c r="AD41" s="83"/>
      <c r="AE41" s="83"/>
      <c r="AF41" s="83"/>
      <c r="AG41" s="83"/>
      <c r="AH41" s="83"/>
      <c r="AI41" s="83"/>
      <c r="AJ41" s="83"/>
      <c r="AK41" s="83"/>
      <c r="AL41" s="83"/>
    </row>
    <row r="42" spans="1:38" ht="16.5" customHeight="1" x14ac:dyDescent="0.35">
      <c r="A42" s="411" t="str">
        <f>'Tabell 4.1 DOK32025'!A44:B44</f>
        <v>1. Fødte 2023</v>
      </c>
      <c r="B42" s="411"/>
      <c r="C42" s="84">
        <f>'Tabell 4.1 DOK32025'!C44</f>
        <v>0.28000000000000003</v>
      </c>
      <c r="D42" s="85">
        <f>'Tabell 4.1 DOK32025'!D44/'Tabell 4.1 DOK32025'!$S44*100</f>
        <v>11.680878402055834</v>
      </c>
      <c r="E42" s="85">
        <f>'Tabell 4.1 DOK32025'!E44/'Tabell 4.1 DOK32025'!$S44*100</f>
        <v>12.323326714168905</v>
      </c>
      <c r="F42" s="85">
        <f>'Tabell 4.1 DOK32025'!F44/'Tabell 4.1 DOK32025'!$S44*100</f>
        <v>9.2512556944282203</v>
      </c>
      <c r="G42" s="85">
        <f>'Tabell 4.1 DOK32025'!G44/'Tabell 4.1 DOK32025'!$S44*100</f>
        <v>5.5484172409765211</v>
      </c>
      <c r="H42" s="85">
        <f>'Tabell 4.1 DOK32025'!H44/'Tabell 4.1 DOK32025'!$S44*100</f>
        <v>6.774909473192384</v>
      </c>
      <c r="I42" s="85">
        <f>'Tabell 4.1 DOK32025'!I44/'Tabell 4.1 DOK32025'!$S44*100</f>
        <v>4.6139469688120549</v>
      </c>
      <c r="J42" s="85">
        <f>'Tabell 4.1 DOK32025'!J44/'Tabell 4.1 DOK32025'!$S44*100</f>
        <v>6.3777596075224858</v>
      </c>
      <c r="K42" s="85">
        <f>'Tabell 4.1 DOK32025'!K44/'Tabell 4.1 DOK32025'!$S44*100</f>
        <v>6.1441420394813688</v>
      </c>
      <c r="L42" s="85">
        <f>'Tabell 4.1 DOK32025'!L44/'Tabell 4.1 DOK32025'!$S44*100</f>
        <v>5.8170774442238056</v>
      </c>
      <c r="M42" s="85">
        <f>'Tabell 4.1 DOK32025'!M44/'Tabell 4.1 DOK32025'!$S44*100</f>
        <v>3.387454736596192</v>
      </c>
      <c r="N42" s="85">
        <f>'Tabell 4.1 DOK32025'!N44/'Tabell 4.1 DOK32025'!$S44*100</f>
        <v>3.9831795351010397</v>
      </c>
      <c r="O42" s="85">
        <f>'Tabell 4.1 DOK32025'!O44/'Tabell 4.1 DOK32025'!$S44*100</f>
        <v>6.7281859595841613</v>
      </c>
      <c r="P42" s="85">
        <f>'Tabell 4.1 DOK32025'!P44/'Tabell 4.1 DOK32025'!$S44*100</f>
        <v>6.541291905151267</v>
      </c>
      <c r="Q42" s="85">
        <f>'Tabell 4.1 DOK32025'!Q44/'Tabell 4.1 DOK32025'!$S44*100</f>
        <v>6.2843125803060396</v>
      </c>
      <c r="R42" s="85">
        <f>'Tabell 4.1 DOK32025'!R44/'Tabell 4.1 DOK32025'!$S44*100</f>
        <v>4.54386169839972</v>
      </c>
      <c r="S42" s="85">
        <f>'Tabell 4.1 DOK32025'!S44/'Tabell 4.1 DOK32025'!$S44*100</f>
        <v>100</v>
      </c>
      <c r="W42" s="83"/>
      <c r="X42" s="83"/>
      <c r="Y42" s="83"/>
      <c r="Z42" s="83"/>
      <c r="AA42" s="83"/>
      <c r="AB42" s="83"/>
      <c r="AC42" s="83"/>
      <c r="AD42" s="83"/>
      <c r="AE42" s="83"/>
      <c r="AF42" s="83"/>
      <c r="AG42" s="83"/>
      <c r="AH42" s="83"/>
      <c r="AI42" s="83"/>
      <c r="AJ42" s="83"/>
      <c r="AK42" s="83"/>
      <c r="AL42" s="83"/>
    </row>
    <row r="43" spans="1:38" ht="16.5" customHeight="1" x14ac:dyDescent="0.35">
      <c r="A43" s="411" t="s">
        <v>224</v>
      </c>
      <c r="B43" s="411"/>
      <c r="C43" s="84">
        <f>'Tabell 4.1 DOK32025'!C45</f>
        <v>0.12</v>
      </c>
      <c r="D43" s="87">
        <f>'Tabell 4.1 DOK32025'!D45/'Tabell 4.1 DOK32025'!$S45*100</f>
        <v>8.9645254074784262</v>
      </c>
      <c r="E43" s="87">
        <f>'Tabell 4.1 DOK32025'!E45/'Tabell 4.1 DOK32025'!$S45*100</f>
        <v>8.3466496218174075</v>
      </c>
      <c r="F43" s="87">
        <f>'Tabell 4.1 DOK32025'!F45/'Tabell 4.1 DOK32025'!$S45*100</f>
        <v>6.1467987642484285</v>
      </c>
      <c r="G43" s="87">
        <f>'Tabell 4.1 DOK32025'!G45/'Tabell 4.1 DOK32025'!$S45*100</f>
        <v>3.8350910834132312</v>
      </c>
      <c r="H43" s="87">
        <f>'Tabell 4.1 DOK32025'!H45/'Tabell 4.1 DOK32025'!$S45*100</f>
        <v>4.8684350697773517</v>
      </c>
      <c r="I43" s="87">
        <f>'Tabell 4.1 DOK32025'!I45/'Tabell 4.1 DOK32025'!$S45*100</f>
        <v>5.1480771279428996</v>
      </c>
      <c r="J43" s="87">
        <f>'Tabell 4.1 DOK32025'!J45/'Tabell 4.1 DOK32025'!$S45*100</f>
        <v>9.0444231383828697</v>
      </c>
      <c r="K43" s="87">
        <f>'Tabell 4.1 DOK32025'!K45/'Tabell 4.1 DOK32025'!$S45*100</f>
        <v>8.4132310642377757</v>
      </c>
      <c r="L43" s="87">
        <f>'Tabell 4.1 DOK32025'!L45/'Tabell 4.1 DOK32025'!$S45*100</f>
        <v>6.1947374027910946</v>
      </c>
      <c r="M43" s="87">
        <f>'Tabell 4.1 DOK32025'!M45/'Tabell 4.1 DOK32025'!$S45*100</f>
        <v>4.0268456375838921</v>
      </c>
      <c r="N43" s="87">
        <f>'Tabell 4.1 DOK32025'!N45/'Tabell 4.1 DOK32025'!$S45*100</f>
        <v>5.2625972089059339</v>
      </c>
      <c r="O43" s="87">
        <f>'Tabell 4.1 DOK32025'!O45/'Tabell 4.1 DOK32025'!$S45*100</f>
        <v>7.4171726856290618</v>
      </c>
      <c r="P43" s="87">
        <f>'Tabell 4.1 DOK32025'!P45/'Tabell 4.1 DOK32025'!$S45*100</f>
        <v>7.9711302865665283</v>
      </c>
      <c r="Q43" s="87">
        <f>'Tabell 4.1 DOK32025'!Q45/'Tabell 4.1 DOK32025'!$S45*100</f>
        <v>8.2534356024288904</v>
      </c>
      <c r="R43" s="87">
        <f>'Tabell 4.1 DOK32025'!R45/'Tabell 4.1 DOK32025'!$S45*100</f>
        <v>6.1068498987962077</v>
      </c>
      <c r="S43" s="87">
        <f>'Tabell 4.1 DOK32025'!S45/'Tabell 4.1 DOK32025'!$S45*100</f>
        <v>100</v>
      </c>
      <c r="W43" s="83"/>
      <c r="X43" s="83"/>
      <c r="Y43" s="83"/>
      <c r="Z43" s="83"/>
      <c r="AA43" s="83"/>
      <c r="AB43" s="83"/>
      <c r="AC43" s="83"/>
      <c r="AD43" s="83"/>
      <c r="AE43" s="83"/>
      <c r="AF43" s="83"/>
      <c r="AG43" s="83"/>
      <c r="AH43" s="83"/>
      <c r="AI43" s="83"/>
      <c r="AJ43" s="83"/>
      <c r="AK43" s="83"/>
      <c r="AL43" s="83"/>
    </row>
    <row r="44" spans="1:38" ht="16.5" customHeight="1" x14ac:dyDescent="0.35">
      <c r="A44" s="411" t="s">
        <v>225</v>
      </c>
      <c r="B44" s="411"/>
      <c r="C44" s="84">
        <f>'Tabell 4.1 DOK32025'!C46</f>
        <v>0.16</v>
      </c>
      <c r="D44" s="87">
        <f>'Tabell 4.1 DOK32025'!D46/'Tabell 4.1 DOK32025'!$S46*100</f>
        <v>6.8365631005765533</v>
      </c>
      <c r="E44" s="87">
        <f>'Tabell 4.1 DOK32025'!E46/'Tabell 4.1 DOK32025'!$S46*100</f>
        <v>5.8816463805253045</v>
      </c>
      <c r="F44" s="87">
        <f>'Tabell 4.1 DOK32025'!F46/'Tabell 4.1 DOK32025'!$S46*100</f>
        <v>4.2400704676489429</v>
      </c>
      <c r="G44" s="87">
        <f>'Tabell 4.1 DOK32025'!G46/'Tabell 4.1 DOK32025'!$S46*100</f>
        <v>2.9788597053171042</v>
      </c>
      <c r="H44" s="87">
        <f>'Tabell 4.1 DOK32025'!H46/'Tabell 4.1 DOK32025'!$S46*100</f>
        <v>4.6064221652786674</v>
      </c>
      <c r="I44" s="87">
        <f>'Tabell 4.1 DOK32025'!I46/'Tabell 4.1 DOK32025'!$S46*100</f>
        <v>5.5253042921204356</v>
      </c>
      <c r="J44" s="87">
        <f>'Tabell 4.1 DOK32025'!J46/'Tabell 4.1 DOK32025'!$S46*100</f>
        <v>9.6772901985906472</v>
      </c>
      <c r="K44" s="87">
        <f>'Tabell 4.1 DOK32025'!K46/'Tabell 4.1 DOK32025'!$S46*100</f>
        <v>9.2929212043561815</v>
      </c>
      <c r="L44" s="87">
        <f>'Tabell 4.1 DOK32025'!L46/'Tabell 4.1 DOK32025'!$S46*100</f>
        <v>6.2540038436899428</v>
      </c>
      <c r="M44" s="87">
        <f>'Tabell 4.1 DOK32025'!M46/'Tabell 4.1 DOK32025'!$S46*100</f>
        <v>4.4542761050608588</v>
      </c>
      <c r="N44" s="87">
        <f>'Tabell 4.1 DOK32025'!N46/'Tabell 4.1 DOK32025'!$S46*100</f>
        <v>5.9136771300448432</v>
      </c>
      <c r="O44" s="87">
        <f>'Tabell 4.1 DOK32025'!O46/'Tabell 4.1 DOK32025'!$S46*100</f>
        <v>8.2979660474055095</v>
      </c>
      <c r="P44" s="87">
        <f>'Tabell 4.1 DOK32025'!P46/'Tabell 4.1 DOK32025'!$S46*100</f>
        <v>9.210842408712363</v>
      </c>
      <c r="Q44" s="87">
        <f>'Tabell 4.1 DOK32025'!Q46/'Tabell 4.1 DOK32025'!$S46*100</f>
        <v>9.4370595771941073</v>
      </c>
      <c r="R44" s="87">
        <f>'Tabell 4.1 DOK32025'!R46/'Tabell 4.1 DOK32025'!$S46*100</f>
        <v>7.3930973734785397</v>
      </c>
      <c r="S44" s="87">
        <f>'Tabell 4.1 DOK32025'!S46/'Tabell 4.1 DOK32025'!$S46*100</f>
        <v>100</v>
      </c>
      <c r="W44" s="83"/>
      <c r="X44" s="83"/>
      <c r="Y44" s="83"/>
      <c r="Z44" s="83"/>
      <c r="AA44" s="83"/>
      <c r="AB44" s="83"/>
      <c r="AC44" s="83"/>
      <c r="AD44" s="83"/>
      <c r="AE44" s="83"/>
      <c r="AF44" s="83"/>
      <c r="AG44" s="83"/>
      <c r="AH44" s="83"/>
      <c r="AI44" s="83"/>
      <c r="AJ44" s="83"/>
      <c r="AK44" s="83"/>
      <c r="AL44" s="83"/>
    </row>
    <row r="45" spans="1:38" ht="16.5" customHeight="1" x14ac:dyDescent="0.35">
      <c r="A45" s="411" t="s">
        <v>226</v>
      </c>
      <c r="B45" s="411"/>
      <c r="C45" s="84">
        <f>'Tabell 4.1 DOK32025'!C47</f>
        <v>0.28999999999999998</v>
      </c>
      <c r="D45" s="87">
        <f>'Tabell 4.1 DOK32025'!D47/'Tabell 4.1 DOK32025'!$S47*100</f>
        <v>6.1730463187871685</v>
      </c>
      <c r="E45" s="87">
        <f>'Tabell 4.1 DOK32025'!E47/'Tabell 4.1 DOK32025'!$S47*100</f>
        <v>4.8384845185247229</v>
      </c>
      <c r="F45" s="87">
        <f>'Tabell 4.1 DOK32025'!F47/'Tabell 4.1 DOK32025'!$S47*100</f>
        <v>3.0823352039534297</v>
      </c>
      <c r="G45" s="87">
        <f>'Tabell 4.1 DOK32025'!G47/'Tabell 4.1 DOK32025'!$S47*100</f>
        <v>2.8533936398916717</v>
      </c>
      <c r="H45" s="87">
        <f>'Tabell 4.1 DOK32025'!H47/'Tabell 4.1 DOK32025'!$S47*100</f>
        <v>4.9864589440768352</v>
      </c>
      <c r="I45" s="87">
        <f>'Tabell 4.1 DOK32025'!I47/'Tabell 4.1 DOK32025'!$S47*100</f>
        <v>5.7989222994667333</v>
      </c>
      <c r="J45" s="87">
        <f>'Tabell 4.1 DOK32025'!J47/'Tabell 4.1 DOK32025'!$S47*100</f>
        <v>9.7970237596671979</v>
      </c>
      <c r="K45" s="87">
        <f>'Tabell 4.1 DOK32025'!K47/'Tabell 4.1 DOK32025'!$S47*100</f>
        <v>9.6155456905938514</v>
      </c>
      <c r="L45" s="87">
        <f>'Tabell 4.1 DOK32025'!L47/'Tabell 4.1 DOK32025'!$S47*100</f>
        <v>6.2372616355361981</v>
      </c>
      <c r="M45" s="87">
        <f>'Tabell 4.1 DOK32025'!M47/'Tabell 4.1 DOK32025'!$S47*100</f>
        <v>4.5425356674204984</v>
      </c>
      <c r="N45" s="87">
        <f>'Tabell 4.1 DOK32025'!N47/'Tabell 4.1 DOK32025'!$S47*100</f>
        <v>6.5360024569338577</v>
      </c>
      <c r="O45" s="87">
        <f>'Tabell 4.1 DOK32025'!O47/'Tabell 4.1 DOK32025'!$S47*100</f>
        <v>8.4680458999916244</v>
      </c>
      <c r="P45" s="87">
        <f>'Tabell 4.1 DOK32025'!P47/'Tabell 4.1 DOK32025'!$S47*100</f>
        <v>9.2302537900996739</v>
      </c>
      <c r="Q45" s="87">
        <f>'Tabell 4.1 DOK32025'!Q47/'Tabell 4.1 DOK32025'!$S47*100</f>
        <v>9.7970237596671979</v>
      </c>
      <c r="R45" s="87">
        <f>'Tabell 4.1 DOK32025'!R47/'Tabell 4.1 DOK32025'!$S47*100</f>
        <v>8.0436664153893407</v>
      </c>
      <c r="S45" s="87">
        <f>'Tabell 4.1 DOK32025'!S47/'Tabell 4.1 DOK32025'!$S47*100</f>
        <v>100</v>
      </c>
      <c r="W45" s="83"/>
      <c r="X45" s="83"/>
      <c r="Y45" s="83"/>
      <c r="Z45" s="83"/>
      <c r="AA45" s="83"/>
      <c r="AB45" s="83"/>
      <c r="AC45" s="83"/>
      <c r="AD45" s="83"/>
      <c r="AE45" s="83"/>
      <c r="AF45" s="83"/>
      <c r="AG45" s="83"/>
      <c r="AH45" s="83"/>
      <c r="AI45" s="83"/>
      <c r="AJ45" s="83"/>
      <c r="AK45" s="83"/>
      <c r="AL45" s="83"/>
    </row>
    <row r="46" spans="1:38" ht="16.5" customHeight="1" x14ac:dyDescent="0.35">
      <c r="A46" s="411" t="s">
        <v>227</v>
      </c>
      <c r="B46" s="411"/>
      <c r="C46" s="84">
        <f>'Tabell 4.1 DOK32025'!C48</f>
        <v>0.06</v>
      </c>
      <c r="D46" s="87">
        <f>'Tabell 4.1 DOK32025'!D48/'Tabell 4.1 DOK32025'!$S48*100</f>
        <v>10.163385202696585</v>
      </c>
      <c r="E46" s="87">
        <f>'Tabell 4.1 DOK32025'!E48/'Tabell 4.1 DOK32025'!$S48*100</f>
        <v>6.4741221082285776</v>
      </c>
      <c r="F46" s="87">
        <f>'Tabell 4.1 DOK32025'!F48/'Tabell 4.1 DOK32025'!$S48*100</f>
        <v>5.082847445915724</v>
      </c>
      <c r="G46" s="87">
        <f>'Tabell 4.1 DOK32025'!G48/'Tabell 4.1 DOK32025'!$S48*100</f>
        <v>2.9650707560277825</v>
      </c>
      <c r="H46" s="87">
        <f>'Tabell 4.1 DOK32025'!H48/'Tabell 4.1 DOK32025'!$S48*100</f>
        <v>3.7093441818746324</v>
      </c>
      <c r="I46" s="87">
        <f>'Tabell 4.1 DOK32025'!I48/'Tabell 4.1 DOK32025'!$S48*100</f>
        <v>1.6971025780995286</v>
      </c>
      <c r="J46" s="87">
        <f>'Tabell 4.1 DOK32025'!J48/'Tabell 4.1 DOK32025'!$S48*100</f>
        <v>2.0736848055866473</v>
      </c>
      <c r="K46" s="87">
        <f>'Tabell 4.1 DOK32025'!K48/'Tabell 4.1 DOK32025'!$S48*100</f>
        <v>2.1211641242989314</v>
      </c>
      <c r="L46" s="87">
        <f>'Tabell 4.1 DOK32025'!L48/'Tabell 4.1 DOK32025'!$S48*100</f>
        <v>7.5147522227123034</v>
      </c>
      <c r="M46" s="87">
        <f>'Tabell 4.1 DOK32025'!M48/'Tabell 4.1 DOK32025'!$S48*100</f>
        <v>9.1933790812738696</v>
      </c>
      <c r="N46" s="87">
        <f>'Tabell 4.1 DOK32025'!N48/'Tabell 4.1 DOK32025'!$S48*100</f>
        <v>11.470828376922148</v>
      </c>
      <c r="O46" s="87">
        <f>'Tabell 4.1 DOK32025'!O48/'Tabell 4.1 DOK32025'!$S48*100</f>
        <v>14.92866736394175</v>
      </c>
      <c r="P46" s="87">
        <f>'Tabell 4.1 DOK32025'!P48/'Tabell 4.1 DOK32025'!$S48*100</f>
        <v>6.0699300952630084</v>
      </c>
      <c r="Q46" s="87">
        <f>'Tabell 4.1 DOK32025'!Q48/'Tabell 4.1 DOK32025'!$S48*100</f>
        <v>3.2716236488763157</v>
      </c>
      <c r="R46" s="87">
        <f>'Tabell 4.1 DOK32025'!R48/'Tabell 4.1 DOK32025'!$S48*100</f>
        <v>13.264098008282218</v>
      </c>
      <c r="S46" s="87">
        <f>'Tabell 4.1 DOK32025'!S48/'Tabell 4.1 DOK32025'!$S48*100</f>
        <v>100</v>
      </c>
    </row>
    <row r="47" spans="1:38" ht="16.5" customHeight="1" x14ac:dyDescent="0.35">
      <c r="A47" s="411" t="s">
        <v>216</v>
      </c>
      <c r="B47" s="411"/>
      <c r="C47" s="86">
        <f>'Tabell 4.1 DOK32025'!C51</f>
        <v>0.04</v>
      </c>
      <c r="D47" s="87">
        <f>'Tabell 4.1 DOK32025'!D51/'Tabell 4.1 DOK32025'!$S51*100</f>
        <v>8.975785060323437</v>
      </c>
      <c r="E47" s="87">
        <f>'Tabell 4.1 DOK32025'!E51/'Tabell 4.1 DOK32025'!$S51*100</f>
        <v>9.3437152391546174</v>
      </c>
      <c r="F47" s="87">
        <f>'Tabell 4.1 DOK32025'!F51/'Tabell 4.1 DOK32025'!$S51*100</f>
        <v>5.0483443141952602</v>
      </c>
      <c r="G47" s="87">
        <f>'Tabell 4.1 DOK32025'!G51/'Tabell 4.1 DOK32025'!$S51*100</f>
        <v>4.5435098827757336</v>
      </c>
      <c r="H47" s="87">
        <f>'Tabell 4.1 DOK32025'!H51/'Tabell 4.1 DOK32025'!$S51*100</f>
        <v>6.6911953452554114</v>
      </c>
      <c r="I47" s="87">
        <f>'Tabell 4.1 DOK32025'!I51/'Tabell 4.1 DOK32025'!$S51*100</f>
        <v>3.5338410199366814</v>
      </c>
      <c r="J47" s="87">
        <f>'Tabell 4.1 DOK32025'!J51/'Tabell 4.1 DOK32025'!$S51*100</f>
        <v>3.3028150936938476</v>
      </c>
      <c r="K47" s="87">
        <f>'Tabell 4.1 DOK32025'!K51/'Tabell 4.1 DOK32025'!$S51*100</f>
        <v>6.8366561136305295</v>
      </c>
      <c r="L47" s="87">
        <f>'Tabell 4.1 DOK32025'!L51/'Tabell 4.1 DOK32025'!$S51*100</f>
        <v>6.9136647557114737</v>
      </c>
      <c r="M47" s="87">
        <f>'Tabell 4.1 DOK32025'!M51/'Tabell 4.1 DOK32025'!$S51*100</f>
        <v>6.6056301873876953</v>
      </c>
      <c r="N47" s="87">
        <f>'Tabell 4.1 DOK32025'!N51/'Tabell 4.1 DOK32025'!$S51*100</f>
        <v>8.8474373235218611</v>
      </c>
      <c r="O47" s="87">
        <f>'Tabell 4.1 DOK32025'!O51/'Tabell 4.1 DOK32025'!$S51*100</f>
        <v>10.533070933515873</v>
      </c>
      <c r="P47" s="87">
        <f>'Tabell 4.1 DOK32025'!P51/'Tabell 4.1 DOK32025'!$S51*100</f>
        <v>5.8184307350047062</v>
      </c>
      <c r="Q47" s="87">
        <f>'Tabell 4.1 DOK32025'!Q51/'Tabell 4.1 DOK32025'!$S51*100</f>
        <v>3.7990930093266018</v>
      </c>
      <c r="R47" s="87">
        <f>'Tabell 4.1 DOK32025'!R51/'Tabell 4.1 DOK32025'!$S51*100</f>
        <v>9.2068109865662695</v>
      </c>
      <c r="S47" s="87">
        <f>'Tabell 4.1 DOK32025'!S51/'Tabell 4.1 DOK32025'!$S51*100</f>
        <v>100</v>
      </c>
    </row>
    <row r="48" spans="1:38" ht="16.5" customHeight="1" x14ac:dyDescent="0.35">
      <c r="A48" s="412" t="s">
        <v>228</v>
      </c>
      <c r="B48" s="412"/>
      <c r="C48" s="86">
        <f>'Tabell 4.1 DOK32025'!C52</f>
        <v>0.02</v>
      </c>
      <c r="D48" s="87">
        <f>'Tabell 4.1 DOK32025'!D52/'Tabell 4.1 DOK32025'!$S52*100</f>
        <v>12.684961866892641</v>
      </c>
      <c r="E48" s="87">
        <f>'Tabell 4.1 DOK32025'!E52/'Tabell 4.1 DOK32025'!$S52*100</f>
        <v>8.2458770614692654</v>
      </c>
      <c r="F48" s="87">
        <f>'Tabell 4.1 DOK32025'!F52/'Tabell 4.1 DOK32025'!$S52*100</f>
        <v>5.0322664754579236</v>
      </c>
      <c r="G48" s="87">
        <f>'Tabell 4.1 DOK32025'!G52/'Tabell 4.1 DOK32025'!$S52*100</f>
        <v>3.0441301088586141</v>
      </c>
      <c r="H48" s="87">
        <f>'Tabell 4.1 DOK32025'!H52/'Tabell 4.1 DOK32025'!$S52*100</f>
        <v>4.4456032853138652</v>
      </c>
      <c r="I48" s="87">
        <f>'Tabell 4.1 DOK32025'!I52/'Tabell 4.1 DOK32025'!$S52*100</f>
        <v>2.0793950850661624</v>
      </c>
      <c r="J48" s="87">
        <f>'Tabell 4.1 DOK32025'!J52/'Tabell 4.1 DOK32025'!$S52*100</f>
        <v>2.8616126719249073</v>
      </c>
      <c r="K48" s="87">
        <f>'Tabell 4.1 DOK32025'!K52/'Tabell 4.1 DOK32025'!$S52*100</f>
        <v>3.3896095430545592</v>
      </c>
      <c r="L48" s="87">
        <f>'Tabell 4.1 DOK32025'!L52/'Tabell 4.1 DOK32025'!$S52*100</f>
        <v>7.2941789974577924</v>
      </c>
      <c r="M48" s="87">
        <f>'Tabell 4.1 DOK32025'!M52/'Tabell 4.1 DOK32025'!$S52*100</f>
        <v>6.4207026921321946</v>
      </c>
      <c r="N48" s="87">
        <f>'Tabell 4.1 DOK32025'!N52/'Tabell 4.1 DOK32025'!$S52*100</f>
        <v>10.905416856788996</v>
      </c>
      <c r="O48" s="87">
        <f>'Tabell 4.1 DOK32025'!O52/'Tabell 4.1 DOK32025'!$S52*100</f>
        <v>11.831041001238511</v>
      </c>
      <c r="P48" s="87">
        <f>'Tabell 4.1 DOK32025'!P52/'Tabell 4.1 DOK32025'!$S52*100</f>
        <v>5.3842643895443585</v>
      </c>
      <c r="Q48" s="87">
        <f>'Tabell 4.1 DOK32025'!Q52/'Tabell 4.1 DOK32025'!$S52*100</f>
        <v>3.7872368163744214</v>
      </c>
      <c r="R48" s="87">
        <f>'Tabell 4.1 DOK32025'!R52/'Tabell 4.1 DOK32025'!$S52*100</f>
        <v>12.593703148425787</v>
      </c>
      <c r="S48" s="87">
        <f>'Tabell 4.1 DOK32025'!S52/'Tabell 4.1 DOK32025'!$S52*100</f>
        <v>100</v>
      </c>
    </row>
    <row r="49" spans="1:38" ht="16.5" customHeight="1" x14ac:dyDescent="0.35">
      <c r="A49" s="411" t="s">
        <v>229</v>
      </c>
      <c r="B49" s="411"/>
      <c r="C49" s="86">
        <f>'Tabell 4.1 DOK32025'!C53</f>
        <v>0.03</v>
      </c>
      <c r="D49" s="87">
        <f>'Tabell 4.1 DOK32025'!D53/'Tabell 4.1 DOK32025'!$S53*100</f>
        <v>8.2751744765702888</v>
      </c>
      <c r="E49" s="87">
        <f>'Tabell 4.1 DOK32025'!E53/'Tabell 4.1 DOK32025'!$S53*100</f>
        <v>5.5832502492522433</v>
      </c>
      <c r="F49" s="87">
        <f>'Tabell 4.1 DOK32025'!F53/'Tabell 4.1 DOK32025'!$S53*100</f>
        <v>4.4865403788634097</v>
      </c>
      <c r="G49" s="87">
        <f>'Tabell 4.1 DOK32025'!G53/'Tabell 4.1 DOK32025'!$S53*100</f>
        <v>2.6919242273180455</v>
      </c>
      <c r="H49" s="87">
        <f>'Tabell 4.1 DOK32025'!H53/'Tabell 4.1 DOK32025'!$S53*100</f>
        <v>3.6889332003988038</v>
      </c>
      <c r="I49" s="87">
        <f>'Tabell 4.1 DOK32025'!I53/'Tabell 4.1 DOK32025'!$S53*100</f>
        <v>2.9910269192422732</v>
      </c>
      <c r="J49" s="87">
        <f>'Tabell 4.1 DOK32025'!J53/'Tabell 4.1 DOK32025'!$S53*100</f>
        <v>5.5832502492522433</v>
      </c>
      <c r="K49" s="87">
        <f>'Tabell 4.1 DOK32025'!K53/'Tabell 4.1 DOK32025'!$S53*100</f>
        <v>4.6859421734795612</v>
      </c>
      <c r="L49" s="87">
        <f>'Tabell 4.1 DOK32025'!L53/'Tabell 4.1 DOK32025'!$S53*100</f>
        <v>6.6799601196410761</v>
      </c>
      <c r="M49" s="87">
        <f>'Tabell 4.1 DOK32025'!M53/'Tabell 4.1 DOK32025'!$S53*100</f>
        <v>6.3808574277168493</v>
      </c>
      <c r="N49" s="87">
        <f>'Tabell 4.1 DOK32025'!N53/'Tabell 4.1 DOK32025'!$S53*100</f>
        <v>10.867397806580259</v>
      </c>
      <c r="O49" s="87">
        <f>'Tabell 4.1 DOK32025'!O53/'Tabell 4.1 DOK32025'!$S53*100</f>
        <v>12.961116650049851</v>
      </c>
      <c r="P49" s="87">
        <f>'Tabell 4.1 DOK32025'!P53/'Tabell 4.1 DOK32025'!$S53*100</f>
        <v>7.5772681954137582</v>
      </c>
      <c r="Q49" s="87">
        <f>'Tabell 4.1 DOK32025'!Q53/'Tabell 4.1 DOK32025'!$S53*100</f>
        <v>5.9820538384845463</v>
      </c>
      <c r="R49" s="87">
        <f>'Tabell 4.1 DOK32025'!R53/'Tabell 4.1 DOK32025'!$S53*100</f>
        <v>11.56530408773679</v>
      </c>
      <c r="S49" s="87">
        <f>'Tabell 4.1 DOK32025'!S53/'Tabell 4.1 DOK32025'!$S53*100</f>
        <v>100</v>
      </c>
    </row>
    <row r="50" spans="1:38" ht="16.5" customHeight="1" thickBot="1" x14ac:dyDescent="0.4">
      <c r="A50" s="416" t="s">
        <v>230</v>
      </c>
      <c r="B50" s="416"/>
      <c r="C50" s="208" t="s">
        <v>202</v>
      </c>
      <c r="D50" s="209">
        <f>SUMPRODUCT($C42:$C49,D42:D49)</f>
        <v>8.7012115162232657</v>
      </c>
      <c r="E50" s="209">
        <f t="shared" ref="E50:R50" si="13">SUMPRODUCT($C42:$C49,E42:E49)</f>
        <v>7.8909643506084537</v>
      </c>
      <c r="F50" s="209">
        <f t="shared" si="13"/>
        <v>5.6424020903178533</v>
      </c>
      <c r="G50" s="209">
        <f t="shared" si="13"/>
        <v>3.8191544355717451</v>
      </c>
      <c r="H50" s="209">
        <f t="shared" si="13"/>
        <v>5.3540760275349557</v>
      </c>
      <c r="I50" s="209">
        <f t="shared" si="13"/>
        <v>4.8499090649671759</v>
      </c>
      <c r="J50" s="209">
        <f t="shared" si="13"/>
        <v>7.7418702417892495</v>
      </c>
      <c r="K50" s="209">
        <f t="shared" si="13"/>
        <v>7.614429689801157</v>
      </c>
      <c r="L50" s="209">
        <f t="shared" si="13"/>
        <v>6.2553107691430698</v>
      </c>
      <c r="M50" s="209">
        <f t="shared" si="13"/>
        <v>4.5973960521647719</v>
      </c>
      <c r="N50" s="209">
        <f t="shared" si="13"/>
        <v>6.1747084551043869</v>
      </c>
      <c r="O50" s="209">
        <f t="shared" si="13"/>
        <v>8.4998578682449129</v>
      </c>
      <c r="P50" s="209">
        <f t="shared" si="13"/>
        <v>7.8705421211224911</v>
      </c>
      <c r="Q50" s="209">
        <f t="shared" si="13"/>
        <v>7.7045537082193682</v>
      </c>
      <c r="R50" s="209">
        <f t="shared" si="13"/>
        <v>7.2836136091871442</v>
      </c>
      <c r="S50" s="209">
        <f>SUM(D50:R50)</f>
        <v>100</v>
      </c>
      <c r="U50" s="83"/>
      <c r="V50" s="83"/>
      <c r="W50" s="83"/>
      <c r="X50" s="83"/>
      <c r="Y50" s="83"/>
      <c r="Z50" s="83"/>
      <c r="AA50" s="83"/>
      <c r="AB50" s="83"/>
      <c r="AC50" s="83"/>
      <c r="AD50" s="83"/>
      <c r="AE50" s="83"/>
      <c r="AF50" s="83"/>
      <c r="AG50" s="83"/>
      <c r="AH50" s="83"/>
      <c r="AI50" s="83"/>
      <c r="AJ50" s="83"/>
      <c r="AK50" s="83"/>
      <c r="AL50" s="83"/>
    </row>
    <row r="51" spans="1:38" ht="16.5" customHeight="1" thickBot="1" x14ac:dyDescent="0.4">
      <c r="A51" s="404"/>
      <c r="B51" s="404"/>
      <c r="C51" s="78"/>
      <c r="D51" s="17"/>
      <c r="E51" s="17"/>
      <c r="F51" s="17"/>
      <c r="G51" s="17"/>
      <c r="H51" s="17"/>
      <c r="I51" s="17"/>
      <c r="J51" s="17"/>
      <c r="K51" s="17"/>
      <c r="L51" s="17"/>
      <c r="M51" s="17"/>
      <c r="N51" s="17"/>
      <c r="O51" s="17"/>
      <c r="P51" s="17"/>
      <c r="Q51" s="17"/>
      <c r="R51" s="17"/>
      <c r="S51" s="17"/>
    </row>
    <row r="52" spans="1:38" ht="16.5" customHeight="1" x14ac:dyDescent="0.35">
      <c r="A52" s="418" t="str">
        <f>'Tabell 2.1 DOK32025'!A36</f>
        <v>FO3 Helse og omsorg</v>
      </c>
      <c r="B52" s="418"/>
      <c r="C52" s="210"/>
      <c r="D52" s="211"/>
      <c r="E52" s="211"/>
      <c r="F52" s="211"/>
      <c r="G52" s="211"/>
      <c r="H52" s="211"/>
      <c r="I52" s="211"/>
      <c r="J52" s="211"/>
      <c r="K52" s="211"/>
      <c r="L52" s="211"/>
      <c r="M52" s="211"/>
      <c r="N52" s="211"/>
      <c r="O52" s="211"/>
      <c r="P52" s="211"/>
      <c r="Q52" s="211"/>
      <c r="R52" s="211"/>
      <c r="S52" s="211"/>
    </row>
    <row r="53" spans="1:38" ht="16.5" customHeight="1" x14ac:dyDescent="0.35">
      <c r="A53" s="411" t="s">
        <v>231</v>
      </c>
      <c r="B53" s="411"/>
      <c r="C53" s="84">
        <f>'Tabell 4.1 DOK32025'!C57</f>
        <v>4.9000000000000002E-2</v>
      </c>
      <c r="D53" s="85">
        <f>'Tabell 4.1 DOK32025'!D57/'Tabell 4.1 DOK32025'!$S57*100</f>
        <v>7.5458636206299765</v>
      </c>
      <c r="E53" s="85">
        <f>'Tabell 4.1 DOK32025'!E57/'Tabell 4.1 DOK32025'!$S57*100</f>
        <v>4.8459674627898925</v>
      </c>
      <c r="F53" s="85">
        <f>'Tabell 4.1 DOK32025'!F57/'Tabell 4.1 DOK32025'!$S57*100</f>
        <v>3.7383177570093453</v>
      </c>
      <c r="G53" s="85">
        <f>'Tabell 4.1 DOK32025'!G57/'Tabell 4.1 DOK32025'!$S57*100</f>
        <v>2.665282104534441</v>
      </c>
      <c r="H53" s="85">
        <f>'Tabell 4.1 DOK32025'!H57/'Tabell 4.1 DOK32025'!$S57*100</f>
        <v>3.7037037037037033</v>
      </c>
      <c r="I53" s="85">
        <f>'Tabell 4.1 DOK32025'!I57/'Tabell 4.1 DOK32025'!$S57*100</f>
        <v>3.7383177570093453</v>
      </c>
      <c r="J53" s="85">
        <f>'Tabell 4.1 DOK32025'!J57/'Tabell 4.1 DOK32025'!$S57*100</f>
        <v>6.6458982346832816</v>
      </c>
      <c r="K53" s="85">
        <f>'Tabell 4.1 DOK32025'!K57/'Tabell 4.1 DOK32025'!$S57*100</f>
        <v>7.2343371408791972</v>
      </c>
      <c r="L53" s="85">
        <f>'Tabell 4.1 DOK32025'!L57/'Tabell 4.1 DOK32025'!$S57*100</f>
        <v>6.5420560747663545</v>
      </c>
      <c r="M53" s="85">
        <f>'Tabell 4.1 DOK32025'!M57/'Tabell 4.1 DOK32025'!$S57*100</f>
        <v>5.3651782623745241</v>
      </c>
      <c r="N53" s="85">
        <f>'Tabell 4.1 DOK32025'!N57/'Tabell 4.1 DOK32025'!$S57*100</f>
        <v>8.861197646244376</v>
      </c>
      <c r="O53" s="85">
        <f>'Tabell 4.1 DOK32025'!O57/'Tabell 4.1 DOK32025'!$S57*100</f>
        <v>11.976462443752164</v>
      </c>
      <c r="P53" s="85">
        <f>'Tabell 4.1 DOK32025'!P57/'Tabell 4.1 DOK32025'!$S57*100</f>
        <v>8.6188992731048817</v>
      </c>
      <c r="Q53" s="85">
        <f>'Tabell 4.1 DOK32025'!Q57/'Tabell 4.1 DOK32025'!$S57*100</f>
        <v>9.0342679127725845</v>
      </c>
      <c r="R53" s="85">
        <f>'Tabell 4.1 DOK32025'!R57/'Tabell 4.1 DOK32025'!$S57*100</f>
        <v>9.4842506057459328</v>
      </c>
      <c r="S53" s="85">
        <f>'Tabell 4.1 DOK32025'!S57/'Tabell 4.1 DOK32025'!$S57*100</f>
        <v>100</v>
      </c>
    </row>
    <row r="54" spans="1:38" ht="16.5" customHeight="1" x14ac:dyDescent="0.35">
      <c r="A54" s="411" t="s">
        <v>232</v>
      </c>
      <c r="B54" s="411"/>
      <c r="C54" s="84">
        <f>'Tabell 4.1 DOK32025'!C58</f>
        <v>0.121</v>
      </c>
      <c r="D54" s="87">
        <f>'Tabell 4.1 DOK32025'!D58/'Tabell 4.1 DOK32025'!$S58*100</f>
        <v>10.624037677746582</v>
      </c>
      <c r="E54" s="87">
        <f>'Tabell 4.1 DOK32025'!E58/'Tabell 4.1 DOK32025'!$S58*100</f>
        <v>8.8488361561452766</v>
      </c>
      <c r="F54" s="87">
        <f>'Tabell 4.1 DOK32025'!F58/'Tabell 4.1 DOK32025'!$S58*100</f>
        <v>7.0328774567521055</v>
      </c>
      <c r="G54" s="87">
        <f>'Tabell 4.1 DOK32025'!G58/'Tabell 4.1 DOK32025'!$S58*100</f>
        <v>5.253147359840594</v>
      </c>
      <c r="H54" s="87">
        <f>'Tabell 4.1 DOK32025'!H58/'Tabell 4.1 DOK32025'!$S58*100</f>
        <v>7.340820577846209</v>
      </c>
      <c r="I54" s="87">
        <f>'Tabell 4.1 DOK32025'!I58/'Tabell 4.1 DOK32025'!$S58*100</f>
        <v>3.133774114663527</v>
      </c>
      <c r="J54" s="87">
        <f>'Tabell 4.1 DOK32025'!J58/'Tabell 4.1 DOK32025'!$S58*100</f>
        <v>4.0259034507743863</v>
      </c>
      <c r="K54" s="87">
        <f>'Tabell 4.1 DOK32025'!K58/'Tabell 4.1 DOK32025'!$S58*100</f>
        <v>5.1218186758445787</v>
      </c>
      <c r="L54" s="87">
        <f>'Tabell 4.1 DOK32025'!L58/'Tabell 4.1 DOK32025'!$S58*100</f>
        <v>4.8863327597137944</v>
      </c>
      <c r="M54" s="87">
        <f>'Tabell 4.1 DOK32025'!M58/'Tabell 4.1 DOK32025'!$S58*100</f>
        <v>6.666062856625306</v>
      </c>
      <c r="N54" s="87">
        <f>'Tabell 4.1 DOK32025'!N58/'Tabell 4.1 DOK32025'!$S58*100</f>
        <v>6.2041481749841498</v>
      </c>
      <c r="O54" s="87">
        <f>'Tabell 4.1 DOK32025'!O58/'Tabell 4.1 DOK32025'!$S58*100</f>
        <v>9.94475138121547</v>
      </c>
      <c r="P54" s="87">
        <f>'Tabell 4.1 DOK32025'!P58/'Tabell 4.1 DOK32025'!$S58*100</f>
        <v>7.5944207952178235</v>
      </c>
      <c r="Q54" s="87">
        <f>'Tabell 4.1 DOK32025'!Q58/'Tabell 4.1 DOK32025'!$S58*100</f>
        <v>6.6071913775926099</v>
      </c>
      <c r="R54" s="87">
        <f>'Tabell 4.1 DOK32025'!R58/'Tabell 4.1 DOK32025'!$S58*100</f>
        <v>6.7158771850375869</v>
      </c>
      <c r="S54" s="87">
        <f>'Tabell 4.1 DOK32025'!S58/'Tabell 4.1 DOK32025'!$S58*100</f>
        <v>100</v>
      </c>
    </row>
    <row r="55" spans="1:38" ht="16.5" customHeight="1" x14ac:dyDescent="0.35">
      <c r="A55" s="411" t="s">
        <v>233</v>
      </c>
      <c r="B55" s="411"/>
      <c r="C55" s="84">
        <f>'Tabell 4.1 DOK32025'!C59</f>
        <v>4.4999999999999998E-2</v>
      </c>
      <c r="D55" s="87">
        <f>'Tabell 4.1 DOK32025'!D59/'Tabell 4.1 DOK32025'!$S59*100</f>
        <v>7.5516224188790559</v>
      </c>
      <c r="E55" s="87">
        <f>'Tabell 4.1 DOK32025'!E59/'Tabell 4.1 DOK32025'!$S59*100</f>
        <v>4.71976401179941</v>
      </c>
      <c r="F55" s="87">
        <f>'Tabell 4.1 DOK32025'!F59/'Tabell 4.1 DOK32025'!$S59*100</f>
        <v>3.4218289085545721</v>
      </c>
      <c r="G55" s="87">
        <f>'Tabell 4.1 DOK32025'!G59/'Tabell 4.1 DOK32025'!$S59*100</f>
        <v>1.9469026548672566</v>
      </c>
      <c r="H55" s="87">
        <f>'Tabell 4.1 DOK32025'!H59/'Tabell 4.1 DOK32025'!$S59*100</f>
        <v>4.5427728613569318</v>
      </c>
      <c r="I55" s="87">
        <f>'Tabell 4.1 DOK32025'!I59/'Tabell 4.1 DOK32025'!$S59*100</f>
        <v>3.6578171091445428</v>
      </c>
      <c r="J55" s="87">
        <f>'Tabell 4.1 DOK32025'!J59/'Tabell 4.1 DOK32025'!$S59*100</f>
        <v>5.3687315634218287</v>
      </c>
      <c r="K55" s="87">
        <f>'Tabell 4.1 DOK32025'!K59/'Tabell 4.1 DOK32025'!$S59*100</f>
        <v>4.4837758112094397</v>
      </c>
      <c r="L55" s="87">
        <f>'Tabell 4.1 DOK32025'!L59/'Tabell 4.1 DOK32025'!$S59*100</f>
        <v>6.3716814159292037</v>
      </c>
      <c r="M55" s="87">
        <f>'Tabell 4.1 DOK32025'!M59/'Tabell 4.1 DOK32025'!$S59*100</f>
        <v>6.9616519174041294</v>
      </c>
      <c r="N55" s="87">
        <f>'Tabell 4.1 DOK32025'!N59/'Tabell 4.1 DOK32025'!$S59*100</f>
        <v>9.7345132743362832</v>
      </c>
      <c r="O55" s="87">
        <f>'Tabell 4.1 DOK32025'!O59/'Tabell 4.1 DOK32025'!$S59*100</f>
        <v>13.746312684365783</v>
      </c>
      <c r="P55" s="87">
        <f>'Tabell 4.1 DOK32025'!P59/'Tabell 4.1 DOK32025'!$S59*100</f>
        <v>7.1976401179941005</v>
      </c>
      <c r="Q55" s="87">
        <f>'Tabell 4.1 DOK32025'!Q59/'Tabell 4.1 DOK32025'!$S59*100</f>
        <v>7.3746312684365778</v>
      </c>
      <c r="R55" s="87">
        <f>'Tabell 4.1 DOK32025'!R59/'Tabell 4.1 DOK32025'!$S59*100</f>
        <v>12.920353982300886</v>
      </c>
      <c r="S55" s="87">
        <f>'Tabell 4.1 DOK32025'!S59/'Tabell 4.1 DOK32025'!$S59*100</f>
        <v>100</v>
      </c>
    </row>
    <row r="56" spans="1:38" ht="16.5" customHeight="1" x14ac:dyDescent="0.35">
      <c r="A56" s="411" t="s">
        <v>234</v>
      </c>
      <c r="B56" s="411"/>
      <c r="C56" s="84">
        <f>'Tabell 4.1 DOK32025'!C60</f>
        <v>2.5000000000000001E-2</v>
      </c>
      <c r="D56" s="87">
        <f>'Tabell 4.1 DOK32025'!D60/'Tabell 4.1 DOK32025'!$S60*100</f>
        <v>10.206432807459571</v>
      </c>
      <c r="E56" s="87">
        <f>'Tabell 4.1 DOK32025'!E60/'Tabell 4.1 DOK32025'!$S60*100</f>
        <v>8.7536740648011193</v>
      </c>
      <c r="F56" s="87">
        <f>'Tabell 4.1 DOK32025'!F60/'Tabell 4.1 DOK32025'!$S60*100</f>
        <v>7.2275628784504109</v>
      </c>
      <c r="G56" s="87">
        <f>'Tabell 4.1 DOK32025'!G60/'Tabell 4.1 DOK32025'!$S60*100</f>
        <v>4.8435938937448908</v>
      </c>
      <c r="H56" s="87">
        <f>'Tabell 4.1 DOK32025'!H60/'Tabell 4.1 DOK32025'!$S60*100</f>
        <v>7.3559291624030898</v>
      </c>
      <c r="I56" s="87">
        <f>'Tabell 4.1 DOK32025'!I60/'Tabell 4.1 DOK32025'!$S60*100</f>
        <v>3.9668339475146253</v>
      </c>
      <c r="J56" s="87">
        <f>'Tabell 4.1 DOK32025'!J60/'Tabell 4.1 DOK32025'!$S60*100</f>
        <v>5.2055193110670075</v>
      </c>
      <c r="K56" s="87">
        <f>'Tabell 4.1 DOK32025'!K60/'Tabell 4.1 DOK32025'!$S60*100</f>
        <v>5.1699856243567162</v>
      </c>
      <c r="L56" s="87">
        <f>'Tabell 4.1 DOK32025'!L60/'Tabell 4.1 DOK32025'!$S60*100</f>
        <v>5.2926067639464431</v>
      </c>
      <c r="M56" s="87">
        <f>'Tabell 4.1 DOK32025'!M60/'Tabell 4.1 DOK32025'!$S60*100</f>
        <v>6.9560796213258582</v>
      </c>
      <c r="N56" s="87">
        <f>'Tabell 4.1 DOK32025'!N60/'Tabell 4.1 DOK32025'!$S60*100</f>
        <v>6.0419388713147502</v>
      </c>
      <c r="O56" s="87">
        <f>'Tabell 4.1 DOK32025'!O60/'Tabell 4.1 DOK32025'!$S60*100</f>
        <v>8.4981707072656683</v>
      </c>
      <c r="P56" s="87">
        <f>'Tabell 4.1 DOK32025'!P60/'Tabell 4.1 DOK32025'!$S60*100</f>
        <v>8.1435521679029321</v>
      </c>
      <c r="Q56" s="87">
        <f>'Tabell 4.1 DOK32025'!Q60/'Tabell 4.1 DOK32025'!$S60*100</f>
        <v>6.5444843848251697</v>
      </c>
      <c r="R56" s="87">
        <f>'Tabell 4.1 DOK32025'!R60/'Tabell 4.1 DOK32025'!$S60*100</f>
        <v>5.7936357936217417</v>
      </c>
      <c r="S56" s="87">
        <f>'Tabell 4.1 DOK32025'!S60/'Tabell 4.1 DOK32025'!$S60*100</f>
        <v>100</v>
      </c>
    </row>
    <row r="57" spans="1:38" ht="16.5" customHeight="1" x14ac:dyDescent="0.35">
      <c r="A57" s="411" t="s">
        <v>235</v>
      </c>
      <c r="B57" s="411"/>
      <c r="C57" s="86">
        <f>'Tabell 4.1 DOK32025'!C63</f>
        <v>0.13</v>
      </c>
      <c r="D57" s="87">
        <f>'Tabell 4.1 DOK32025'!D63/'Tabell 4.1 DOK32025'!$S63*100</f>
        <v>6.02510460251046</v>
      </c>
      <c r="E57" s="87">
        <f>'Tabell 4.1 DOK32025'!E63/'Tabell 4.1 DOK32025'!$S63*100</f>
        <v>4.5188284518828459</v>
      </c>
      <c r="F57" s="87">
        <f>'Tabell 4.1 DOK32025'!F63/'Tabell 4.1 DOK32025'!$S63*100</f>
        <v>6.02510460251046</v>
      </c>
      <c r="G57" s="87">
        <f>'Tabell 4.1 DOK32025'!G63/'Tabell 4.1 DOK32025'!$S63*100</f>
        <v>2.1757322175732217</v>
      </c>
      <c r="H57" s="87">
        <f>'Tabell 4.1 DOK32025'!H63/'Tabell 4.1 DOK32025'!$S63*100</f>
        <v>4.3514644351464433</v>
      </c>
      <c r="I57" s="87">
        <f>'Tabell 4.1 DOK32025'!I63/'Tabell 4.1 DOK32025'!$S63*100</f>
        <v>6.527196652719665</v>
      </c>
      <c r="J57" s="87">
        <f>'Tabell 4.1 DOK32025'!J63/'Tabell 4.1 DOK32025'!$S63*100</f>
        <v>7.5313807531380759</v>
      </c>
      <c r="K57" s="87">
        <f>'Tabell 4.1 DOK32025'!K63/'Tabell 4.1 DOK32025'!$S63*100</f>
        <v>7.6150627615062767</v>
      </c>
      <c r="L57" s="87">
        <f>'Tabell 4.1 DOK32025'!L63/'Tabell 4.1 DOK32025'!$S63*100</f>
        <v>5.6903765690376567</v>
      </c>
      <c r="M57" s="87">
        <f>'Tabell 4.1 DOK32025'!M63/'Tabell 4.1 DOK32025'!$S63*100</f>
        <v>6.4435146443514641</v>
      </c>
      <c r="N57" s="87">
        <f>'Tabell 4.1 DOK32025'!N63/'Tabell 4.1 DOK32025'!$S63*100</f>
        <v>7.8661087866108783</v>
      </c>
      <c r="O57" s="87">
        <f>'Tabell 4.1 DOK32025'!O63/'Tabell 4.1 DOK32025'!$S63*100</f>
        <v>9.0376569037656918</v>
      </c>
      <c r="P57" s="87">
        <f>'Tabell 4.1 DOK32025'!P63/'Tabell 4.1 DOK32025'!$S63*100</f>
        <v>8.2008368200836816</v>
      </c>
      <c r="Q57" s="87">
        <f>'Tabell 4.1 DOK32025'!Q63/'Tabell 4.1 DOK32025'!$S63*100</f>
        <v>7.1129707112970717</v>
      </c>
      <c r="R57" s="87">
        <f>'Tabell 4.1 DOK32025'!R63/'Tabell 4.1 DOK32025'!$S63*100</f>
        <v>10.87866108786611</v>
      </c>
      <c r="S57" s="87">
        <f>'Tabell 4.1 DOK32025'!S63/'Tabell 4.1 DOK32025'!$S63*100</f>
        <v>100</v>
      </c>
    </row>
    <row r="58" spans="1:38" ht="16.5" customHeight="1" x14ac:dyDescent="0.35">
      <c r="A58" s="411" t="s">
        <v>236</v>
      </c>
      <c r="B58" s="411"/>
      <c r="C58" s="86">
        <f>'Tabell 4.1 DOK32025'!C64</f>
        <v>0.09</v>
      </c>
      <c r="D58" s="87">
        <f>'Tabell 4.1 DOK32025'!D64/'Tabell 4.1 DOK32025'!$S64*100</f>
        <v>10.636030636030636</v>
      </c>
      <c r="E58" s="87">
        <f>'Tabell 4.1 DOK32025'!E64/'Tabell 4.1 DOK32025'!$S64*100</f>
        <v>11.02897102897103</v>
      </c>
      <c r="F58" s="87">
        <f>'Tabell 4.1 DOK32025'!F64/'Tabell 4.1 DOK32025'!$S64*100</f>
        <v>7.938727938727939</v>
      </c>
      <c r="G58" s="87">
        <f>'Tabell 4.1 DOK32025'!G64/'Tabell 4.1 DOK32025'!$S64*100</f>
        <v>7.4125874125874125</v>
      </c>
      <c r="H58" s="87">
        <f>'Tabell 4.1 DOK32025'!H64/'Tabell 4.1 DOK32025'!$S64*100</f>
        <v>8.4582084582084569</v>
      </c>
      <c r="I58" s="87">
        <f>'Tabell 4.1 DOK32025'!I64/'Tabell 4.1 DOK32025'!$S64*100</f>
        <v>3.1035631035631037</v>
      </c>
      <c r="J58" s="87">
        <f>'Tabell 4.1 DOK32025'!J64/'Tabell 4.1 DOK32025'!$S64*100</f>
        <v>4.6753246753246751</v>
      </c>
      <c r="K58" s="87">
        <f>'Tabell 4.1 DOK32025'!K64/'Tabell 4.1 DOK32025'!$S64*100</f>
        <v>5.5211455211455212</v>
      </c>
      <c r="L58" s="87">
        <f>'Tabell 4.1 DOK32025'!L64/'Tabell 4.1 DOK32025'!$S64*100</f>
        <v>4.5754245754245755</v>
      </c>
      <c r="M58" s="87">
        <f>'Tabell 4.1 DOK32025'!M64/'Tabell 4.1 DOK32025'!$S64*100</f>
        <v>5.0949050949050951</v>
      </c>
      <c r="N58" s="87">
        <f>'Tabell 4.1 DOK32025'!N64/'Tabell 4.1 DOK32025'!$S64*100</f>
        <v>5.5011655011655014</v>
      </c>
      <c r="O58" s="87">
        <f>'Tabell 4.1 DOK32025'!O64/'Tabell 4.1 DOK32025'!$S64*100</f>
        <v>8.2450882450882439</v>
      </c>
      <c r="P58" s="87">
        <f>'Tabell 4.1 DOK32025'!P64/'Tabell 4.1 DOK32025'!$S64*100</f>
        <v>6.5401265401265398</v>
      </c>
      <c r="Q58" s="87">
        <f>'Tabell 4.1 DOK32025'!Q64/'Tabell 4.1 DOK32025'!$S64*100</f>
        <v>5.1348651348651346</v>
      </c>
      <c r="R58" s="87">
        <f>'Tabell 4.1 DOK32025'!R64/'Tabell 4.1 DOK32025'!$S64*100</f>
        <v>6.1338661338661336</v>
      </c>
      <c r="S58" s="87">
        <f>'Tabell 4.1 DOK32025'!S64/'Tabell 4.1 DOK32025'!$S64*100</f>
        <v>100</v>
      </c>
    </row>
    <row r="59" spans="1:38" ht="16.5" customHeight="1" x14ac:dyDescent="0.35">
      <c r="A59" s="411" t="s">
        <v>237</v>
      </c>
      <c r="B59" s="411"/>
      <c r="C59" s="86">
        <f>'Tabell 4.1 DOK32025'!C65</f>
        <v>4.8000000000000001E-2</v>
      </c>
      <c r="D59" s="87">
        <f>'Tabell 4.1 DOK32025'!D65/'Tabell 4.1 DOK32025'!$S65*100</f>
        <v>8.3020766331373181</v>
      </c>
      <c r="E59" s="87">
        <f>'Tabell 4.1 DOK32025'!E65/'Tabell 4.1 DOK32025'!$S65*100</f>
        <v>7.0034803003887758</v>
      </c>
      <c r="F59" s="87">
        <f>'Tabell 4.1 DOK32025'!F65/'Tabell 4.1 DOK32025'!$S65*100</f>
        <v>7.2191026842717347</v>
      </c>
      <c r="G59" s="87">
        <f>'Tabell 4.1 DOK32025'!G65/'Tabell 4.1 DOK32025'!$S65*100</f>
        <v>4.2210559039803277</v>
      </c>
      <c r="H59" s="87">
        <f>'Tabell 4.1 DOK32025'!H65/'Tabell 4.1 DOK32025'!$S65*100</f>
        <v>8.7202284581818006</v>
      </c>
      <c r="I59" s="87">
        <f>'Tabell 4.1 DOK32025'!I65/'Tabell 4.1 DOK32025'!$S65*100</f>
        <v>5.7199534536773244</v>
      </c>
      <c r="J59" s="87">
        <f>'Tabell 4.1 DOK32025'!J65/'Tabell 4.1 DOK32025'!$S65*100</f>
        <v>6.8895870951798761</v>
      </c>
      <c r="K59" s="87">
        <f>'Tabell 4.1 DOK32025'!K65/'Tabell 4.1 DOK32025'!$S65*100</f>
        <v>5.3522601338955571</v>
      </c>
      <c r="L59" s="87">
        <f>'Tabell 4.1 DOK32025'!L65/'Tabell 4.1 DOK32025'!$S65*100</f>
        <v>4.7146236930155521</v>
      </c>
      <c r="M59" s="87">
        <f>'Tabell 4.1 DOK32025'!M65/'Tabell 4.1 DOK32025'!$S65*100</f>
        <v>6.2140793648214849</v>
      </c>
      <c r="N59" s="87">
        <f>'Tabell 4.1 DOK32025'!N65/'Tabell 4.1 DOK32025'!$S65*100</f>
        <v>5.8629578993585376</v>
      </c>
      <c r="O59" s="87">
        <f>'Tabell 4.1 DOK32025'!O65/'Tabell 4.1 DOK32025'!$S65*100</f>
        <v>9.2215849258434961</v>
      </c>
      <c r="P59" s="87">
        <f>'Tabell 4.1 DOK32025'!P65/'Tabell 4.1 DOK32025'!$S65*100</f>
        <v>7.7366241270090326</v>
      </c>
      <c r="Q59" s="87">
        <f>'Tabell 4.1 DOK32025'!Q65/'Tabell 4.1 DOK32025'!$S65*100</f>
        <v>7.2328578772725152</v>
      </c>
      <c r="R59" s="87">
        <f>'Tabell 4.1 DOK32025'!R65/'Tabell 4.1 DOK32025'!$S65*100</f>
        <v>5.5895274499666661</v>
      </c>
      <c r="S59" s="87">
        <f>'Tabell 4.1 DOK32025'!S65/'Tabell 4.1 DOK32025'!$S65*100</f>
        <v>100</v>
      </c>
    </row>
    <row r="60" spans="1:38" ht="16.5" customHeight="1" x14ac:dyDescent="0.35">
      <c r="A60" s="411" t="s">
        <v>238</v>
      </c>
      <c r="B60" s="411"/>
      <c r="C60" s="86">
        <f>'Tabell 4.1 DOK32025'!C69</f>
        <v>3.7999999999999999E-2</v>
      </c>
      <c r="D60" s="87">
        <f>'Tabell 4.1 DOK32025'!D69/'Tabell 4.1 DOK32025'!$S69*100</f>
        <v>7.1002448360288284</v>
      </c>
      <c r="E60" s="87">
        <f>'Tabell 4.1 DOK32025'!E69/'Tabell 4.1 DOK32025'!$S69*100</f>
        <v>6.4278078554432909</v>
      </c>
      <c r="F60" s="87">
        <f>'Tabell 4.1 DOK32025'!F69/'Tabell 4.1 DOK32025'!$S69*100</f>
        <v>6.0002069036863332</v>
      </c>
      <c r="G60" s="87">
        <f>'Tabell 4.1 DOK32025'!G69/'Tabell 4.1 DOK32025'!$S69*100</f>
        <v>5.1967309217559228</v>
      </c>
      <c r="H60" s="87">
        <f>'Tabell 4.1 DOK32025'!H69/'Tabell 4.1 DOK32025'!$S69*100</f>
        <v>10.434842580778646</v>
      </c>
      <c r="I60" s="87">
        <f>'Tabell 4.1 DOK32025'!I69/'Tabell 4.1 DOK32025'!$S69*100</f>
        <v>6.496775750887962</v>
      </c>
      <c r="J60" s="87">
        <f>'Tabell 4.1 DOK32025'!J69/'Tabell 4.1 DOK32025'!$S69*100</f>
        <v>7.9519983447705096</v>
      </c>
      <c r="K60" s="87">
        <f>'Tabell 4.1 DOK32025'!K69/'Tabell 4.1 DOK32025'!$S69*100</f>
        <v>6.9829994137728892</v>
      </c>
      <c r="L60" s="87">
        <f>'Tabell 4.1 DOK32025'!L69/'Tabell 4.1 DOK32025'!$S69*100</f>
        <v>4.3277354391530745</v>
      </c>
      <c r="M60" s="87">
        <f>'Tabell 4.1 DOK32025'!M69/'Tabell 4.1 DOK32025'!$S69*100</f>
        <v>4.4553260457257142</v>
      </c>
      <c r="N60" s="87">
        <f>'Tabell 4.1 DOK32025'!N69/'Tabell 4.1 DOK32025'!$S69*100</f>
        <v>4.7105072588709955</v>
      </c>
      <c r="O60" s="87">
        <f>'Tabell 4.1 DOK32025'!O69/'Tabell 4.1 DOK32025'!$S69*100</f>
        <v>8.255457084727059</v>
      </c>
      <c r="P60" s="87">
        <f>'Tabell 4.1 DOK32025'!P69/'Tabell 4.1 DOK32025'!$S69*100</f>
        <v>8.1106245042932521</v>
      </c>
      <c r="Q60" s="87">
        <f>'Tabell 4.1 DOK32025'!Q69/'Tabell 4.1 DOK32025'!$S69*100</f>
        <v>8.2347667160936577</v>
      </c>
      <c r="R60" s="87">
        <f>'Tabell 4.1 DOK32025'!R69/'Tabell 4.1 DOK32025'!$S69*100</f>
        <v>5.3139763440118619</v>
      </c>
      <c r="S60" s="87">
        <f>'Tabell 4.1 DOK32025'!S69/'Tabell 4.1 DOK32025'!$S69*100</f>
        <v>100</v>
      </c>
    </row>
    <row r="61" spans="1:38" ht="16.5" customHeight="1" x14ac:dyDescent="0.35">
      <c r="A61" s="411" t="s">
        <v>239</v>
      </c>
      <c r="B61" s="411"/>
      <c r="C61" s="86">
        <f>'Tabell 4.1 DOK32025'!C72</f>
        <v>0.127</v>
      </c>
      <c r="D61" s="87">
        <f>'Tabell 4.1 DOK32025'!D72/'Tabell 4.1 DOK32025'!$S72*100</f>
        <v>3.6247683418728882</v>
      </c>
      <c r="E61" s="87">
        <f>'Tabell 4.1 DOK32025'!E72/'Tabell 4.1 DOK32025'!$S72*100</f>
        <v>3.5375558704894798</v>
      </c>
      <c r="F61" s="87">
        <f>'Tabell 4.1 DOK32025'!F72/'Tabell 4.1 DOK32025'!$S72*100</f>
        <v>3.3958356044914422</v>
      </c>
      <c r="G61" s="87">
        <f>'Tabell 4.1 DOK32025'!G72/'Tabell 4.1 DOK32025'!$S72*100</f>
        <v>3.5593589883353323</v>
      </c>
      <c r="H61" s="87">
        <f>'Tabell 4.1 DOK32025'!H72/'Tabell 4.1 DOK32025'!$S72*100</f>
        <v>11.092336204077183</v>
      </c>
      <c r="I61" s="87">
        <f>'Tabell 4.1 DOK32025'!I72/'Tabell 4.1 DOK32025'!$S72*100</f>
        <v>8.8030088302627281</v>
      </c>
      <c r="J61" s="87">
        <f>'Tabell 4.1 DOK32025'!J72/'Tabell 4.1 DOK32025'!$S72*100</f>
        <v>11.016025291616701</v>
      </c>
      <c r="K61" s="87">
        <f>'Tabell 4.1 DOK32025'!K72/'Tabell 4.1 DOK32025'!$S72*100</f>
        <v>8.6067807696500598</v>
      </c>
      <c r="L61" s="87">
        <f>'Tabell 4.1 DOK32025'!L72/'Tabell 4.1 DOK32025'!$S72*100</f>
        <v>4.1207892728660198</v>
      </c>
      <c r="M61" s="87">
        <f>'Tabell 4.1 DOK32025'!M72/'Tabell 4.1 DOK32025'!$S72*100</f>
        <v>4.2407064210182055</v>
      </c>
      <c r="N61" s="87">
        <f>'Tabell 4.1 DOK32025'!N72/'Tabell 4.1 DOK32025'!$S72*100</f>
        <v>6.0885206584541587</v>
      </c>
      <c r="O61" s="87">
        <f>'Tabell 4.1 DOK32025'!O72/'Tabell 4.1 DOK32025'!$S72*100</f>
        <v>7.9254333369671857</v>
      </c>
      <c r="P61" s="87">
        <f>'Tabell 4.1 DOK32025'!P72/'Tabell 4.1 DOK32025'!$S72*100</f>
        <v>9.4898070424070635</v>
      </c>
      <c r="Q61" s="87">
        <f>'Tabell 4.1 DOK32025'!Q72/'Tabell 4.1 DOK32025'!$S72*100</f>
        <v>10.492750463316254</v>
      </c>
      <c r="R61" s="87">
        <f>'Tabell 4.1 DOK32025'!R72/'Tabell 4.1 DOK32025'!$S72*100</f>
        <v>4.0063229041752972</v>
      </c>
      <c r="S61" s="87">
        <f>'Tabell 4.1 DOK32025'!S72/'Tabell 4.1 DOK32025'!$S72*100</f>
        <v>100</v>
      </c>
    </row>
    <row r="62" spans="1:38" ht="16.5" customHeight="1" x14ac:dyDescent="0.35">
      <c r="A62" s="411" t="s">
        <v>240</v>
      </c>
      <c r="B62" s="411"/>
      <c r="C62" s="86">
        <f>'Tabell 4.1 DOK32025'!C75</f>
        <v>7.0000000000000007E-2</v>
      </c>
      <c r="D62" s="87">
        <f>'Tabell 4.1 DOK32025'!D75/'Tabell 4.1 DOK32025'!$S75*100</f>
        <v>4.2929525564256101</v>
      </c>
      <c r="E62" s="87">
        <f>'Tabell 4.1 DOK32025'!E75/'Tabell 4.1 DOK32025'!$S75*100</f>
        <v>4.1087056655918932</v>
      </c>
      <c r="F62" s="87">
        <f>'Tabell 4.1 DOK32025'!F75/'Tabell 4.1 DOK32025'!$S75*100</f>
        <v>4.2837402118839245</v>
      </c>
      <c r="G62" s="87">
        <f>'Tabell 4.1 DOK32025'!G75/'Tabell 4.1 DOK32025'!$S75*100</f>
        <v>4.136342699216951</v>
      </c>
      <c r="H62" s="87">
        <f>'Tabell 4.1 DOK32025'!H75/'Tabell 4.1 DOK32025'!$S75*100</f>
        <v>11.386457853523723</v>
      </c>
      <c r="I62" s="87">
        <f>'Tabell 4.1 DOK32025'!I75/'Tabell 4.1 DOK32025'!$S75*100</f>
        <v>7.8857669276830951</v>
      </c>
      <c r="J62" s="87">
        <f>'Tabell 4.1 DOK32025'!J75/'Tabell 4.1 DOK32025'!$S75*100</f>
        <v>9.4610778443113777</v>
      </c>
      <c r="K62" s="87">
        <f>'Tabell 4.1 DOK32025'!K75/'Tabell 4.1 DOK32025'!$S75*100</f>
        <v>7.5541225241824055</v>
      </c>
      <c r="L62" s="87">
        <f>'Tabell 4.1 DOK32025'!L75/'Tabell 4.1 DOK32025'!$S75*100</f>
        <v>4.2100414555504377</v>
      </c>
      <c r="M62" s="87">
        <f>'Tabell 4.1 DOK32025'!M75/'Tabell 4.1 DOK32025'!$S75*100</f>
        <v>4.8088438507600184</v>
      </c>
      <c r="N62" s="87">
        <f>'Tabell 4.1 DOK32025'!N75/'Tabell 4.1 DOK32025'!$S75*100</f>
        <v>5.8314140948871485</v>
      </c>
      <c r="O62" s="87">
        <f>'Tabell 4.1 DOK32025'!O75/'Tabell 4.1 DOK32025'!$S75*100</f>
        <v>8.0884385076001841</v>
      </c>
      <c r="P62" s="87">
        <f>'Tabell 4.1 DOK32025'!P75/'Tabell 4.1 DOK32025'!$S75*100</f>
        <v>10.290188853063105</v>
      </c>
      <c r="Q62" s="87">
        <f>'Tabell 4.1 DOK32025'!Q75/'Tabell 4.1 DOK32025'!$S75*100</f>
        <v>9.8203592814371259</v>
      </c>
      <c r="R62" s="87">
        <f>'Tabell 4.1 DOK32025'!R75/'Tabell 4.1 DOK32025'!$S75*100</f>
        <v>3.841547673883003</v>
      </c>
      <c r="S62" s="87">
        <f>'Tabell 4.1 DOK32025'!S75/'Tabell 4.1 DOK32025'!$S75*100</f>
        <v>100</v>
      </c>
    </row>
    <row r="63" spans="1:38" ht="16.5" customHeight="1" x14ac:dyDescent="0.35">
      <c r="A63" s="411" t="s">
        <v>241</v>
      </c>
      <c r="B63" s="411"/>
      <c r="C63" s="86">
        <f>'Tabell 4.1 DOK32025'!C78</f>
        <v>0.16</v>
      </c>
      <c r="D63" s="87">
        <f>'Tabell 4.1 DOK32025'!D78/'Tabell 4.1 DOK32025'!$S78*100</f>
        <v>3.2402472820294181</v>
      </c>
      <c r="E63" s="87">
        <f>'Tabell 4.1 DOK32025'!E78/'Tabell 4.1 DOK32025'!$S78*100</f>
        <v>2.9204860370923047</v>
      </c>
      <c r="F63" s="87">
        <f>'Tabell 4.1 DOK32025'!F78/'Tabell 4.1 DOK32025'!$S78*100</f>
        <v>2.6646770411426135</v>
      </c>
      <c r="G63" s="87">
        <f>'Tabell 4.1 DOK32025'!G78/'Tabell 4.1 DOK32025'!$S78*100</f>
        <v>3.3041995310168408</v>
      </c>
      <c r="H63" s="87">
        <f>'Tabell 4.1 DOK32025'!H78/'Tabell 4.1 DOK32025'!$S78*100</f>
        <v>9.0385845235557447</v>
      </c>
      <c r="I63" s="87">
        <f>'Tabell 4.1 DOK32025'!I78/'Tabell 4.1 DOK32025'!$S78*100</f>
        <v>8.1645704540609678</v>
      </c>
      <c r="J63" s="87">
        <f>'Tabell 4.1 DOK32025'!J78/'Tabell 4.1 DOK32025'!$S78*100</f>
        <v>11.617991899381796</v>
      </c>
      <c r="K63" s="87">
        <f>'Tabell 4.1 DOK32025'!K78/'Tabell 4.1 DOK32025'!$S78*100</f>
        <v>9.9552334257088031</v>
      </c>
      <c r="L63" s="87">
        <f>'Tabell 4.1 DOK32025'!L78/'Tabell 4.1 DOK32025'!$S78*100</f>
        <v>5.2014495843103816</v>
      </c>
      <c r="M63" s="87">
        <f>'Tabell 4.1 DOK32025'!M78/'Tabell 4.1 DOK32025'!$S78*100</f>
        <v>4.4553400127904501</v>
      </c>
      <c r="N63" s="87">
        <f>'Tabell 4.1 DOK32025'!N78/'Tabell 4.1 DOK32025'!$S78*100</f>
        <v>3.7731826902579408</v>
      </c>
      <c r="O63" s="87">
        <f>'Tabell 4.1 DOK32025'!O78/'Tabell 4.1 DOK32025'!$S78*100</f>
        <v>6.970795139629077</v>
      </c>
      <c r="P63" s="87">
        <f>'Tabell 4.1 DOK32025'!P78/'Tabell 4.1 DOK32025'!$S78*100</f>
        <v>13.962907695587296</v>
      </c>
      <c r="Q63" s="87">
        <f>'Tabell 4.1 DOK32025'!Q78/'Tabell 4.1 DOK32025'!$S78*100</f>
        <v>11.959070560648049</v>
      </c>
      <c r="R63" s="87">
        <f>'Tabell 4.1 DOK32025'!R78/'Tabell 4.1 DOK32025'!$S78*100</f>
        <v>2.7712641227883181</v>
      </c>
      <c r="S63" s="87">
        <f>'Tabell 4.1 DOK32025'!S78/'Tabell 4.1 DOK32025'!$S78*100</f>
        <v>100</v>
      </c>
    </row>
    <row r="64" spans="1:38" ht="16.5" customHeight="1" x14ac:dyDescent="0.35">
      <c r="A64" s="411" t="s">
        <v>242</v>
      </c>
      <c r="B64" s="411"/>
      <c r="C64" s="86">
        <f>'Tabell 4.1 DOK32025'!C81</f>
        <v>6.7000000000000004E-2</v>
      </c>
      <c r="D64" s="87">
        <f>'Tabell 4.1 DOK32025'!D81/'Tabell 4.1 DOK32025'!$S81*100</f>
        <v>7.0726338958180479</v>
      </c>
      <c r="E64" s="87">
        <f>'Tabell 4.1 DOK32025'!E81/'Tabell 4.1 DOK32025'!$S81*100</f>
        <v>6.3316214233308878</v>
      </c>
      <c r="F64" s="87">
        <f>'Tabell 4.1 DOK32025'!F81/'Tabell 4.1 DOK32025'!$S81*100</f>
        <v>5.1724137931034484</v>
      </c>
      <c r="G64" s="87">
        <f>'Tabell 4.1 DOK32025'!G81/'Tabell 4.1 DOK32025'!$S81*100</f>
        <v>2.4358033749082906</v>
      </c>
      <c r="H64" s="87">
        <f>'Tabell 4.1 DOK32025'!H81/'Tabell 4.1 DOK32025'!$S81*100</f>
        <v>3.8811445341159203</v>
      </c>
      <c r="I64" s="87">
        <f>'Tabell 4.1 DOK32025'!I81/'Tabell 4.1 DOK32025'!$S81*100</f>
        <v>2.4504768892149671</v>
      </c>
      <c r="J64" s="87">
        <f>'Tabell 4.1 DOK32025'!J81/'Tabell 4.1 DOK32025'!$S81*100</f>
        <v>3.272193690388848</v>
      </c>
      <c r="K64" s="87">
        <f>'Tabell 4.1 DOK32025'!K81/'Tabell 4.1 DOK32025'!$S81*100</f>
        <v>4.1746148202494497</v>
      </c>
      <c r="L64" s="87">
        <f>'Tabell 4.1 DOK32025'!L81/'Tabell 4.1 DOK32025'!$S81*100</f>
        <v>5.8400586940572268</v>
      </c>
      <c r="M64" s="87">
        <f>'Tabell 4.1 DOK32025'!M81/'Tabell 4.1 DOK32025'!$S81*100</f>
        <v>8.0777696258253844</v>
      </c>
      <c r="N64" s="87">
        <f>'Tabell 4.1 DOK32025'!N81/'Tabell 4.1 DOK32025'!$S81*100</f>
        <v>10.638297872340425</v>
      </c>
      <c r="O64" s="87">
        <f>'Tabell 4.1 DOK32025'!O81/'Tabell 4.1 DOK32025'!$S81*100</f>
        <v>14.13059427732942</v>
      </c>
      <c r="P64" s="87">
        <f>'Tabell 4.1 DOK32025'!P81/'Tabell 4.1 DOK32025'!$S81*100</f>
        <v>10.843727072633897</v>
      </c>
      <c r="Q64" s="87">
        <f>'Tabell 4.1 DOK32025'!Q81/'Tabell 4.1 DOK32025'!$S81*100</f>
        <v>7.593543653705062</v>
      </c>
      <c r="R64" s="87">
        <f>'Tabell 4.1 DOK32025'!R81/'Tabell 4.1 DOK32025'!$S81*100</f>
        <v>8.085106382978724</v>
      </c>
      <c r="S64" s="87">
        <f>'Tabell 4.1 DOK32025'!S81/'Tabell 4.1 DOK32025'!$S81*100</f>
        <v>100</v>
      </c>
    </row>
    <row r="65" spans="1:38" ht="16.5" customHeight="1" x14ac:dyDescent="0.35">
      <c r="A65" s="411" t="s">
        <v>243</v>
      </c>
      <c r="B65" s="411"/>
      <c r="C65" s="86">
        <f>'Tabell 4.1 DOK32025'!C82</f>
        <v>0.01</v>
      </c>
      <c r="D65" s="87">
        <f>'Tabell 4.1 DOK32025'!D82/'Tabell 4.1 DOK32025'!$S82*100</f>
        <v>5.463917525773196</v>
      </c>
      <c r="E65" s="87">
        <f>'Tabell 4.1 DOK32025'!E82/'Tabell 4.1 DOK32025'!$S82*100</f>
        <v>4.2268041237113403</v>
      </c>
      <c r="F65" s="87">
        <f>'Tabell 4.1 DOK32025'!F82/'Tabell 4.1 DOK32025'!$S82*100</f>
        <v>4.4845360824742269</v>
      </c>
      <c r="G65" s="87">
        <f>'Tabell 4.1 DOK32025'!G82/'Tabell 4.1 DOK32025'!$S82*100</f>
        <v>4.1237113402061851</v>
      </c>
      <c r="H65" s="87">
        <f>'Tabell 4.1 DOK32025'!H82/'Tabell 4.1 DOK32025'!$S82*100</f>
        <v>10.051546391752577</v>
      </c>
      <c r="I65" s="87">
        <f>'Tabell 4.1 DOK32025'!I82/'Tabell 4.1 DOK32025'!$S82*100</f>
        <v>6.9587628865979383</v>
      </c>
      <c r="J65" s="87">
        <f>'Tabell 4.1 DOK32025'!J82/'Tabell 4.1 DOK32025'!$S82*100</f>
        <v>8.7628865979381434</v>
      </c>
      <c r="K65" s="87">
        <f>'Tabell 4.1 DOK32025'!K82/'Tabell 4.1 DOK32025'!$S82*100</f>
        <v>6.804123711340206</v>
      </c>
      <c r="L65" s="87">
        <f>'Tabell 4.1 DOK32025'!L82/'Tabell 4.1 DOK32025'!$S82*100</f>
        <v>5.0515463917525771</v>
      </c>
      <c r="M65" s="87">
        <f>'Tabell 4.1 DOK32025'!M82/'Tabell 4.1 DOK32025'!$S82*100</f>
        <v>5.2577319587628866</v>
      </c>
      <c r="N65" s="87">
        <f>'Tabell 4.1 DOK32025'!N82/'Tabell 4.1 DOK32025'!$S82*100</f>
        <v>6.4948453608247432</v>
      </c>
      <c r="O65" s="87">
        <f>'Tabell 4.1 DOK32025'!O82/'Tabell 4.1 DOK32025'!$S82*100</f>
        <v>8.4020618556701034</v>
      </c>
      <c r="P65" s="87">
        <f>'Tabell 4.1 DOK32025'!P82/'Tabell 4.1 DOK32025'!$S82*100</f>
        <v>9.3298969072164954</v>
      </c>
      <c r="Q65" s="87">
        <f>'Tabell 4.1 DOK32025'!Q82/'Tabell 4.1 DOK32025'!$S82*100</f>
        <v>9.072164948453608</v>
      </c>
      <c r="R65" s="87">
        <f>'Tabell 4.1 DOK32025'!R82/'Tabell 4.1 DOK32025'!$S82*100</f>
        <v>5.5154639175257731</v>
      </c>
      <c r="S65" s="87">
        <f>'Tabell 4.1 DOK32025'!S82/'Tabell 4.1 DOK32025'!$S82*100</f>
        <v>100</v>
      </c>
    </row>
    <row r="66" spans="1:38" ht="16.5" customHeight="1" x14ac:dyDescent="0.35">
      <c r="A66" s="411" t="s">
        <v>244</v>
      </c>
      <c r="B66" s="411"/>
      <c r="C66" s="86">
        <f>'Tabell 4.1 DOK32025'!C83</f>
        <v>0.01</v>
      </c>
      <c r="D66" s="87">
        <f>'Tabell 4.1 DOK32025'!D83/'Tabell 4.1 DOK32025'!$S83*100</f>
        <v>4.6093115058632295</v>
      </c>
      <c r="E66" s="87">
        <f>'Tabell 4.1 DOK32025'!E83/'Tabell 4.1 DOK32025'!$S83*100</f>
        <v>4.0752351097178678</v>
      </c>
      <c r="F66" s="87">
        <f>'Tabell 4.1 DOK32025'!F83/'Tabell 4.1 DOK32025'!$S83*100</f>
        <v>4.1526374859708195</v>
      </c>
      <c r="G66" s="87">
        <f>'Tabell 4.1 DOK32025'!G83/'Tabell 4.1 DOK32025'!$S83*100</f>
        <v>3.862378575022253</v>
      </c>
      <c r="H66" s="87">
        <f>'Tabell 4.1 DOK32025'!H83/'Tabell 4.1 DOK32025'!$S83*100</f>
        <v>10.484151863462209</v>
      </c>
      <c r="I66" s="87">
        <f>'Tabell 4.1 DOK32025'!I83/'Tabell 4.1 DOK32025'!$S83*100</f>
        <v>8.0304965362436622</v>
      </c>
      <c r="J66" s="87">
        <f>'Tabell 4.1 DOK32025'!J83/'Tabell 4.1 DOK32025'!$S83*100</f>
        <v>9.9307248732536095</v>
      </c>
      <c r="K66" s="87">
        <f>'Tabell 4.1 DOK32025'!K83/'Tabell 4.1 DOK32025'!$S83*100</f>
        <v>8.2665737838151632</v>
      </c>
      <c r="L66" s="87">
        <f>'Tabell 4.1 DOK32025'!L83/'Tabell 4.1 DOK32025'!$S83*100</f>
        <v>4.2493904562870082</v>
      </c>
      <c r="M66" s="87">
        <f>'Tabell 4.1 DOK32025'!M83/'Tabell 4.1 DOK32025'!$S83*100</f>
        <v>4.3035721196640742</v>
      </c>
      <c r="N66" s="87">
        <f>'Tabell 4.1 DOK32025'!N83/'Tabell 4.1 DOK32025'!$S83*100</f>
        <v>5.9328921397886916</v>
      </c>
      <c r="O66" s="87">
        <f>'Tabell 4.1 DOK32025'!O83/'Tabell 4.1 DOK32025'!$S83*100</f>
        <v>7.8989124966136455</v>
      </c>
      <c r="P66" s="87">
        <f>'Tabell 4.1 DOK32025'!P83/'Tabell 4.1 DOK32025'!$S83*100</f>
        <v>9.2650644374782303</v>
      </c>
      <c r="Q66" s="87">
        <f>'Tabell 4.1 DOK32025'!Q83/'Tabell 4.1 DOK32025'!$S83*100</f>
        <v>10.356437942644838</v>
      </c>
      <c r="R66" s="87">
        <f>'Tabell 4.1 DOK32025'!R83/'Tabell 4.1 DOK32025'!$S83*100</f>
        <v>4.5822206741746978</v>
      </c>
      <c r="S66" s="87">
        <f>'Tabell 4.1 DOK32025'!S83/'Tabell 4.1 DOK32025'!$S83*100</f>
        <v>100</v>
      </c>
    </row>
    <row r="67" spans="1:38" ht="16.5" customHeight="1" x14ac:dyDescent="0.35">
      <c r="A67" s="411" t="s">
        <v>245</v>
      </c>
      <c r="B67" s="411"/>
      <c r="C67" s="86">
        <f>'Tabell 4.1 DOK32025'!C84</f>
        <v>0.01</v>
      </c>
      <c r="D67" s="87">
        <f>'Tabell 4.1 DOK32025'!D84/'Tabell 4.1 DOK32025'!$S84*100</f>
        <v>5.5308979173779447</v>
      </c>
      <c r="E67" s="87">
        <f>'Tabell 4.1 DOK32025'!E84/'Tabell 4.1 DOK32025'!$S84*100</f>
        <v>5.701604643222943</v>
      </c>
      <c r="F67" s="87">
        <f>'Tabell 4.1 DOK32025'!F84/'Tabell 4.1 DOK32025'!$S84*100</f>
        <v>5.0870604301809497</v>
      </c>
      <c r="G67" s="87">
        <f>'Tabell 4.1 DOK32025'!G84/'Tabell 4.1 DOK32025'!$S84*100</f>
        <v>4.6090815978149537</v>
      </c>
      <c r="H67" s="87">
        <f>'Tabell 4.1 DOK32025'!H84/'Tabell 4.1 DOK32025'!$S84*100</f>
        <v>9.7302833731649017</v>
      </c>
      <c r="I67" s="87">
        <f>'Tabell 4.1 DOK32025'!I84/'Tabell 4.1 DOK32025'!$S84*100</f>
        <v>6.4868555821099347</v>
      </c>
      <c r="J67" s="87">
        <f>'Tabell 4.1 DOK32025'!J84/'Tabell 4.1 DOK32025'!$S84*100</f>
        <v>9.8327074086719026</v>
      </c>
      <c r="K67" s="87">
        <f>'Tabell 4.1 DOK32025'!K84/'Tabell 4.1 DOK32025'!$S84*100</f>
        <v>7.101399795151929</v>
      </c>
      <c r="L67" s="87">
        <f>'Tabell 4.1 DOK32025'!L84/'Tabell 4.1 DOK32025'!$S84*100</f>
        <v>4.267668146124957</v>
      </c>
      <c r="M67" s="87">
        <f>'Tabell 4.1 DOK32025'!M84/'Tabell 4.1 DOK32025'!$S84*100</f>
        <v>4.8822123591669513</v>
      </c>
      <c r="N67" s="87">
        <f>'Tabell 4.1 DOK32025'!N84/'Tabell 4.1 DOK32025'!$S84*100</f>
        <v>6.5892796176169348</v>
      </c>
      <c r="O67" s="87">
        <f>'Tabell 4.1 DOK32025'!O84/'Tabell 4.1 DOK32025'!$S84*100</f>
        <v>9.388869921474905</v>
      </c>
      <c r="P67" s="87">
        <f>'Tabell 4.1 DOK32025'!P84/'Tabell 4.1 DOK32025'!$S84*100</f>
        <v>7.2379651758279273</v>
      </c>
      <c r="Q67" s="87">
        <f>'Tabell 4.1 DOK32025'!Q84/'Tabell 4.1 DOK32025'!$S84*100</f>
        <v>7.7842266985319224</v>
      </c>
      <c r="R67" s="87">
        <f>'Tabell 4.1 DOK32025'!R84/'Tabell 4.1 DOK32025'!$S84*100</f>
        <v>5.7698873335609422</v>
      </c>
      <c r="S67" s="87">
        <f>'Tabell 4.1 DOK32025'!S84/'Tabell 4.1 DOK32025'!$S84*100</f>
        <v>100</v>
      </c>
    </row>
    <row r="68" spans="1:38" ht="16.5" customHeight="1" thickBot="1" x14ac:dyDescent="0.4">
      <c r="A68" s="420" t="s">
        <v>246</v>
      </c>
      <c r="B68" s="420"/>
      <c r="C68" s="269" t="s">
        <v>202</v>
      </c>
      <c r="D68" s="267">
        <f>SUMPRODUCT($C53:$C67,D53:D67)</f>
        <v>6.5682546071853647</v>
      </c>
      <c r="E68" s="267">
        <f t="shared" ref="E68:R68" si="14">SUMPRODUCT($C53:$C67,E53:E67)</f>
        <v>5.6682834892070106</v>
      </c>
      <c r="F68" s="267">
        <f t="shared" si="14"/>
        <v>5.082376346512973</v>
      </c>
      <c r="G68" s="267">
        <f t="shared" si="14"/>
        <v>3.8843996809864727</v>
      </c>
      <c r="H68" s="267">
        <f t="shared" si="14"/>
        <v>7.8147166725950719</v>
      </c>
      <c r="I68" s="267">
        <f t="shared" si="14"/>
        <v>5.8306885257094603</v>
      </c>
      <c r="J68" s="267">
        <f t="shared" si="14"/>
        <v>7.641938601623818</v>
      </c>
      <c r="K68" s="267">
        <f t="shared" si="14"/>
        <v>7.0304731002544072</v>
      </c>
      <c r="L68" s="267">
        <f t="shared" si="14"/>
        <v>5.0503859495957224</v>
      </c>
      <c r="M68" s="267">
        <f t="shared" si="14"/>
        <v>5.5941291452557289</v>
      </c>
      <c r="N68" s="267">
        <f t="shared" si="14"/>
        <v>6.4402089446738353</v>
      </c>
      <c r="O68" s="267">
        <f t="shared" si="14"/>
        <v>9.1861929115427845</v>
      </c>
      <c r="P68" s="267">
        <f t="shared" si="14"/>
        <v>9.3474583790584269</v>
      </c>
      <c r="Q68" s="267">
        <f t="shared" si="14"/>
        <v>8.4988936379819524</v>
      </c>
      <c r="R68" s="267">
        <f t="shared" si="14"/>
        <v>6.3616000078169721</v>
      </c>
      <c r="S68" s="267">
        <f>SUM(D68:R68)</f>
        <v>100</v>
      </c>
      <c r="U68" s="83"/>
      <c r="V68" s="83"/>
      <c r="W68" s="83"/>
      <c r="X68" s="83"/>
      <c r="Y68" s="83"/>
      <c r="Z68" s="83"/>
      <c r="AA68" s="83"/>
      <c r="AB68" s="83"/>
      <c r="AC68" s="83"/>
      <c r="AD68" s="83"/>
      <c r="AE68" s="83"/>
      <c r="AF68" s="83"/>
      <c r="AG68" s="83"/>
      <c r="AH68" s="83"/>
      <c r="AI68" s="83"/>
      <c r="AJ68" s="83"/>
      <c r="AK68" s="83"/>
      <c r="AL68" s="83"/>
    </row>
    <row r="69" spans="1:38" ht="16.5" customHeight="1" thickBot="1" x14ac:dyDescent="0.4">
      <c r="A69" s="404"/>
      <c r="B69" s="404"/>
      <c r="C69" s="78"/>
      <c r="D69" s="17"/>
      <c r="E69" s="17"/>
      <c r="F69" s="17"/>
      <c r="G69" s="17"/>
      <c r="H69" s="17"/>
      <c r="I69" s="17"/>
      <c r="J69" s="17"/>
      <c r="K69" s="17"/>
      <c r="L69" s="17"/>
      <c r="M69" s="17"/>
      <c r="N69" s="17"/>
      <c r="O69" s="17"/>
      <c r="P69" s="17"/>
      <c r="Q69" s="17"/>
      <c r="R69" s="17"/>
      <c r="S69" s="17"/>
    </row>
    <row r="70" spans="1:38" ht="16.5" customHeight="1" x14ac:dyDescent="0.35">
      <c r="A70" s="419" t="s">
        <v>247</v>
      </c>
      <c r="B70" s="419"/>
      <c r="C70" s="212">
        <f>SUM(C53:C58)</f>
        <v>0.45999999999999996</v>
      </c>
      <c r="D70" s="212">
        <f>SUMPRODUCT($C$53:$C$58,D53:D58)/$C70</f>
        <v>8.6755349152681944</v>
      </c>
      <c r="E70" s="212">
        <f t="shared" ref="E70:S70" si="15">SUMPRODUCT($C$53:$C$58,E53:E58)/$C70</f>
        <v>7.2161910958118431</v>
      </c>
      <c r="F70" s="212">
        <f t="shared" si="15"/>
        <v>6.2316874522142456</v>
      </c>
      <c r="G70" s="212">
        <f t="shared" si="15"/>
        <v>4.1845829910715961</v>
      </c>
      <c r="H70" s="212">
        <f t="shared" si="15"/>
        <v>6.0542889500648061</v>
      </c>
      <c r="I70" s="212">
        <f t="shared" si="15"/>
        <v>4.2478110885681541</v>
      </c>
      <c r="J70" s="212">
        <f t="shared" si="15"/>
        <v>5.6182020714369783</v>
      </c>
      <c r="K70" s="212">
        <f t="shared" si="15"/>
        <v>6.0697899732446308</v>
      </c>
      <c r="L70" s="212">
        <f t="shared" si="15"/>
        <v>5.3964891525380496</v>
      </c>
      <c r="M70" s="212">
        <f t="shared" si="15"/>
        <v>6.2018739774597726</v>
      </c>
      <c r="N70" s="212">
        <f t="shared" si="15"/>
        <v>7.1558722181116696</v>
      </c>
      <c r="O70" s="212">
        <f t="shared" si="15"/>
        <v>9.8655505541228514</v>
      </c>
      <c r="P70" s="212">
        <f t="shared" si="15"/>
        <v>7.6596820985501539</v>
      </c>
      <c r="Q70" s="212">
        <f t="shared" si="15"/>
        <v>6.7922692515680865</v>
      </c>
      <c r="R70" s="212">
        <f t="shared" si="15"/>
        <v>8.6301742099689758</v>
      </c>
      <c r="S70" s="212">
        <f t="shared" si="15"/>
        <v>100.00000000000001</v>
      </c>
    </row>
    <row r="71" spans="1:38" ht="16.5" customHeight="1" thickBot="1" x14ac:dyDescent="0.4">
      <c r="A71" s="422" t="s">
        <v>248</v>
      </c>
      <c r="B71" s="422"/>
      <c r="C71" s="268">
        <f>SUM(C59:C67)</f>
        <v>0.54</v>
      </c>
      <c r="D71" s="268">
        <f>SUMPRODUCT($C$59:$C$67,D59:D67)/$C71</f>
        <v>4.7731639743740661</v>
      </c>
      <c r="E71" s="268">
        <f t="shared" ref="E71:S71" si="16">SUMPRODUCT($C$59:$C$67,E59:E67)/$C71</f>
        <v>4.3496955280251157</v>
      </c>
      <c r="F71" s="268">
        <f t="shared" si="16"/>
        <v>4.1033335527674462</v>
      </c>
      <c r="G71" s="268">
        <f t="shared" si="16"/>
        <v>3.6286879723954413</v>
      </c>
      <c r="H71" s="268">
        <f t="shared" si="16"/>
        <v>9.3143402880838142</v>
      </c>
      <c r="I71" s="268">
        <f t="shared" si="16"/>
        <v>7.1790656017927974</v>
      </c>
      <c r="J71" s="268">
        <f t="shared" si="16"/>
        <v>9.3658623125237188</v>
      </c>
      <c r="K71" s="268">
        <f t="shared" si="16"/>
        <v>7.8488328010405137</v>
      </c>
      <c r="L71" s="268">
        <f t="shared" si="16"/>
        <v>4.755557295237443</v>
      </c>
      <c r="M71" s="268">
        <f t="shared" si="16"/>
        <v>5.0764205844893215</v>
      </c>
      <c r="N71" s="268">
        <f t="shared" si="16"/>
        <v>5.830569859893461</v>
      </c>
      <c r="O71" s="268">
        <f t="shared" si="16"/>
        <v>8.6074808456412413</v>
      </c>
      <c r="P71" s="268">
        <f t="shared" si="16"/>
        <v>10.785193729121028</v>
      </c>
      <c r="Q71" s="268">
        <f t="shared" si="16"/>
        <v>9.952684781964134</v>
      </c>
      <c r="R71" s="268">
        <f t="shared" si="16"/>
        <v>4.4291108726504502</v>
      </c>
      <c r="S71" s="268">
        <f t="shared" si="16"/>
        <v>100</v>
      </c>
    </row>
    <row r="72" spans="1:38" ht="16.5" customHeight="1" thickBot="1" x14ac:dyDescent="0.4">
      <c r="A72" s="404"/>
      <c r="B72" s="404"/>
      <c r="C72" s="78"/>
      <c r="D72" s="17"/>
      <c r="E72" s="17"/>
      <c r="F72" s="17"/>
      <c r="G72" s="17"/>
      <c r="H72" s="17"/>
      <c r="I72" s="17"/>
      <c r="J72" s="17"/>
      <c r="K72" s="17"/>
      <c r="L72" s="17"/>
      <c r="M72" s="17"/>
      <c r="N72" s="17"/>
      <c r="O72" s="17"/>
      <c r="P72" s="17"/>
      <c r="Q72" s="17"/>
      <c r="R72" s="17"/>
      <c r="S72" s="17"/>
    </row>
    <row r="73" spans="1:38" ht="16.5" customHeight="1" x14ac:dyDescent="0.35">
      <c r="A73" s="423" t="str">
        <f>'Tabell 2.1 DOK32025'!A42</f>
        <v>FO4A Sosiale tjenester</v>
      </c>
      <c r="B73" s="423"/>
      <c r="C73" s="213"/>
      <c r="D73" s="214"/>
      <c r="E73" s="214"/>
      <c r="F73" s="214"/>
      <c r="G73" s="214"/>
      <c r="H73" s="214"/>
      <c r="I73" s="214"/>
      <c r="J73" s="214"/>
      <c r="K73" s="214"/>
      <c r="L73" s="214"/>
      <c r="M73" s="214"/>
      <c r="N73" s="214"/>
      <c r="O73" s="214"/>
      <c r="P73" s="214"/>
      <c r="Q73" s="214"/>
      <c r="R73" s="214"/>
      <c r="S73" s="214"/>
    </row>
    <row r="74" spans="1:38" ht="16.5" customHeight="1" x14ac:dyDescent="0.35">
      <c r="A74" s="411" t="s">
        <v>384</v>
      </c>
      <c r="B74" s="411"/>
      <c r="C74" s="84">
        <f>'Tabell 4.1 DOK32025'!C88</f>
        <v>0.26</v>
      </c>
      <c r="D74" s="85">
        <f>'Tabell 4.1 DOK32025'!D88/'Tabell 4.1 DOK32025'!$S88*100</f>
        <v>12.396175391153177</v>
      </c>
      <c r="E74" s="85">
        <f>'Tabell 4.1 DOK32025'!E88/'Tabell 4.1 DOK32025'!$S88*100</f>
        <v>10.493529070890476</v>
      </c>
      <c r="F74" s="85">
        <f>'Tabell 4.1 DOK32025'!F88/'Tabell 4.1 DOK32025'!$S88*100</f>
        <v>7.195286845663512</v>
      </c>
      <c r="G74" s="85">
        <f>'Tabell 4.1 DOK32025'!G88/'Tabell 4.1 DOK32025'!$S88*100</f>
        <v>5.5582383619857056</v>
      </c>
      <c r="H74" s="85">
        <f>'Tabell 4.1 DOK32025'!H88/'Tabell 4.1 DOK32025'!$S88*100</f>
        <v>6.3357156654433071</v>
      </c>
      <c r="I74" s="85">
        <f>'Tabell 4.1 DOK32025'!I88/'Tabell 4.1 DOK32025'!$S88*100</f>
        <v>2.0668340737879083</v>
      </c>
      <c r="J74" s="85">
        <f>'Tabell 4.1 DOK32025'!J88/'Tabell 4.1 DOK32025'!$S88*100</f>
        <v>2.5883716438091557</v>
      </c>
      <c r="K74" s="85">
        <f>'Tabell 4.1 DOK32025'!K88/'Tabell 4.1 DOK32025'!$S88*100</f>
        <v>4.0225999613675869</v>
      </c>
      <c r="L74" s="85">
        <f>'Tabell 4.1 DOK32025'!L88/'Tabell 4.1 DOK32025'!$S88*100</f>
        <v>6.697894533513618</v>
      </c>
      <c r="M74" s="85">
        <f>'Tabell 4.1 DOK32025'!M88/'Tabell 4.1 DOK32025'!$S88*100</f>
        <v>5.9349043847788296</v>
      </c>
      <c r="N74" s="85">
        <f>'Tabell 4.1 DOK32025'!N88/'Tabell 4.1 DOK32025'!$S88*100</f>
        <v>8.8661386903612129</v>
      </c>
      <c r="O74" s="85">
        <f>'Tabell 4.1 DOK32025'!O88/'Tabell 4.1 DOK32025'!$S88*100</f>
        <v>10.2086150280085</v>
      </c>
      <c r="P74" s="85">
        <f>'Tabell 4.1 DOK32025'!P88/'Tabell 4.1 DOK32025'!$S88*100</f>
        <v>5.1960594939153948</v>
      </c>
      <c r="Q74" s="85">
        <f>'Tabell 4.1 DOK32025'!Q88/'Tabell 4.1 DOK32025'!$S88*100</f>
        <v>3.56384006181186</v>
      </c>
      <c r="R74" s="85">
        <f>'Tabell 4.1 DOK32025'!R88/'Tabell 4.1 DOK32025'!$S88*100</f>
        <v>8.875796793509755</v>
      </c>
      <c r="S74" s="85">
        <f>'Tabell 4.1 DOK32025'!S88/'Tabell 4.1 DOK32025'!$S88*100</f>
        <v>100</v>
      </c>
    </row>
    <row r="75" spans="1:38" ht="16.5" customHeight="1" x14ac:dyDescent="0.35">
      <c r="A75" s="411" t="s">
        <v>385</v>
      </c>
      <c r="B75" s="411"/>
      <c r="C75" s="84">
        <f>'Tabell 4.1 DOK32025'!C89</f>
        <v>0.21</v>
      </c>
      <c r="D75" s="85">
        <f>'Tabell 4.1 DOK32025'!D89/'Tabell 4.1 DOK32025'!$S89*100</f>
        <v>13.068785746823911</v>
      </c>
      <c r="E75" s="85">
        <f>'Tabell 4.1 DOK32025'!E89/'Tabell 4.1 DOK32025'!$S89*100</f>
        <v>8.2957938958343878</v>
      </c>
      <c r="F75" s="85">
        <f>'Tabell 4.1 DOK32025'!F89/'Tabell 4.1 DOK32025'!$S89*100</f>
        <v>4.8286683200890819</v>
      </c>
      <c r="G75" s="85">
        <f>'Tabell 4.1 DOK32025'!G89/'Tabell 4.1 DOK32025'!$S89*100</f>
        <v>2.8091309409323277</v>
      </c>
      <c r="H75" s="85">
        <f>'Tabell 4.1 DOK32025'!H89/'Tabell 4.1 DOK32025'!$S89*100</f>
        <v>3.9277218201143898</v>
      </c>
      <c r="I75" s="85">
        <f>'Tabell 4.1 DOK32025'!I89/'Tabell 4.1 DOK32025'!$S89*100</f>
        <v>1.8272004859037305</v>
      </c>
      <c r="J75" s="85">
        <f>'Tabell 4.1 DOK32025'!J89/'Tabell 4.1 DOK32025'!$S89*100</f>
        <v>2.302981221845422</v>
      </c>
      <c r="K75" s="85">
        <f>'Tabell 4.1 DOK32025'!K89/'Tabell 4.1 DOK32025'!$S89*100</f>
        <v>3.2747886824922814</v>
      </c>
      <c r="L75" s="85">
        <f>'Tabell 4.1 DOK32025'!L89/'Tabell 4.1 DOK32025'!$S89*100</f>
        <v>7.1923875082249333</v>
      </c>
      <c r="M75" s="85">
        <f>'Tabell 4.1 DOK32025'!M89/'Tabell 4.1 DOK32025'!$S89*100</f>
        <v>6.7925292301462772</v>
      </c>
      <c r="N75" s="85">
        <f>'Tabell 4.1 DOK32025'!N89/'Tabell 4.1 DOK32025'!$S89*100</f>
        <v>12.16277774965835</v>
      </c>
      <c r="O75" s="85">
        <f>'Tabell 4.1 DOK32025'!O89/'Tabell 4.1 DOK32025'!$S89*100</f>
        <v>12.415852609201803</v>
      </c>
      <c r="P75" s="85">
        <f>'Tabell 4.1 DOK32025'!P89/'Tabell 4.1 DOK32025'!$S89*100</f>
        <v>5.1981576150225237</v>
      </c>
      <c r="Q75" s="85">
        <f>'Tabell 4.1 DOK32025'!Q89/'Tabell 4.1 DOK32025'!$S89*100</f>
        <v>3.2950346712557574</v>
      </c>
      <c r="R75" s="85">
        <f>'Tabell 4.1 DOK32025'!R89/'Tabell 4.1 DOK32025'!$S89*100</f>
        <v>12.608189502454826</v>
      </c>
      <c r="S75" s="85">
        <f>'Tabell 4.1 DOK32025'!S89/'Tabell 4.1 DOK32025'!$S89*100</f>
        <v>100</v>
      </c>
    </row>
    <row r="76" spans="1:38" ht="16.5" customHeight="1" x14ac:dyDescent="0.35">
      <c r="A76" s="411" t="s">
        <v>386</v>
      </c>
      <c r="B76" s="411"/>
      <c r="C76" s="84">
        <f>'Tabell 4.1 DOK32025'!C90</f>
        <v>0.21</v>
      </c>
      <c r="D76" s="87">
        <f>'Tabell 4.1 DOK32025'!D90/'Tabell 4.1 DOK32025'!$S90*100</f>
        <v>10.389356654416895</v>
      </c>
      <c r="E76" s="87">
        <f>'Tabell 4.1 DOK32025'!E90/'Tabell 4.1 DOK32025'!$S90*100</f>
        <v>9.3789831139228728</v>
      </c>
      <c r="F76" s="87">
        <f>'Tabell 4.1 DOK32025'!F90/'Tabell 4.1 DOK32025'!$S90*100</f>
        <v>5.393310694515514</v>
      </c>
      <c r="G76" s="87">
        <f>'Tabell 4.1 DOK32025'!G90/'Tabell 4.1 DOK32025'!$S90*100</f>
        <v>4.5857561520212125</v>
      </c>
      <c r="H76" s="87">
        <f>'Tabell 4.1 DOK32025'!H90/'Tabell 4.1 DOK32025'!$S90*100</f>
        <v>6.1813276271107593</v>
      </c>
      <c r="I76" s="87">
        <f>'Tabell 4.1 DOK32025'!I90/'Tabell 4.1 DOK32025'!$S90*100</f>
        <v>2.7129366888403035</v>
      </c>
      <c r="J76" s="87">
        <f>'Tabell 4.1 DOK32025'!J90/'Tabell 4.1 DOK32025'!$S90*100</f>
        <v>3.0562404056379959</v>
      </c>
      <c r="K76" s="87">
        <f>'Tabell 4.1 DOK32025'!K90/'Tabell 4.1 DOK32025'!$S90*100</f>
        <v>4.1987254035446808</v>
      </c>
      <c r="L76" s="87">
        <f>'Tabell 4.1 DOK32025'!L90/'Tabell 4.1 DOK32025'!$S90*100</f>
        <v>6.8465367260547989</v>
      </c>
      <c r="M76" s="87">
        <f>'Tabell 4.1 DOK32025'!M90/'Tabell 4.1 DOK32025'!$S90*100</f>
        <v>6.9349211517886218</v>
      </c>
      <c r="N76" s="87">
        <f>'Tabell 4.1 DOK32025'!N90/'Tabell 4.1 DOK32025'!$S90*100</f>
        <v>9.3454900683816344</v>
      </c>
      <c r="O76" s="87">
        <f>'Tabell 4.1 DOK32025'!O90/'Tabell 4.1 DOK32025'!$S90*100</f>
        <v>12.38498395124901</v>
      </c>
      <c r="P76" s="87">
        <f>'Tabell 4.1 DOK32025'!P90/'Tabell 4.1 DOK32025'!$S90*100</f>
        <v>5.7524305717076798</v>
      </c>
      <c r="Q76" s="87">
        <f>'Tabell 4.1 DOK32025'!Q90/'Tabell 4.1 DOK32025'!$S90*100</f>
        <v>3.6730706610224684</v>
      </c>
      <c r="R76" s="87">
        <f>'Tabell 4.1 DOK32025'!R90/'Tabell 4.1 DOK32025'!$S90*100</f>
        <v>9.1659301297855524</v>
      </c>
      <c r="S76" s="87">
        <f>'Tabell 4.1 DOK32025'!S90/'Tabell 4.1 DOK32025'!$S90*100</f>
        <v>100</v>
      </c>
    </row>
    <row r="77" spans="1:38" ht="16.5" customHeight="1" x14ac:dyDescent="0.35">
      <c r="A77" s="411" t="s">
        <v>387</v>
      </c>
      <c r="B77" s="411"/>
      <c r="C77" s="84">
        <f>'Tabell 4.1 DOK32025'!C91</f>
        <v>0.05</v>
      </c>
      <c r="D77" s="87">
        <f>'Tabell 4.1 DOK32025'!D91/'Tabell 4.1 DOK32025'!$S91*100</f>
        <v>12.127059522042453</v>
      </c>
      <c r="E77" s="87">
        <f>'Tabell 4.1 DOK32025'!E91/'Tabell 4.1 DOK32025'!$S91*100</f>
        <v>9.0099450794122014</v>
      </c>
      <c r="F77" s="87">
        <f>'Tabell 4.1 DOK32025'!F91/'Tabell 4.1 DOK32025'!$S91*100</f>
        <v>5.195190737717085</v>
      </c>
      <c r="G77" s="87">
        <f>'Tabell 4.1 DOK32025'!G91/'Tabell 4.1 DOK32025'!$S91*100</f>
        <v>3.6217901142941962</v>
      </c>
      <c r="H77" s="87">
        <f>'Tabell 4.1 DOK32025'!H91/'Tabell 4.1 DOK32025'!$S91*100</f>
        <v>5.5069021819801094</v>
      </c>
      <c r="I77" s="87">
        <f>'Tabell 4.1 DOK32025'!I91/'Tabell 4.1 DOK32025'!$S91*100</f>
        <v>2.5085349562119639</v>
      </c>
      <c r="J77" s="87">
        <f>'Tabell 4.1 DOK32025'!J91/'Tabell 4.1 DOK32025'!$S91*100</f>
        <v>3.2655484637078818</v>
      </c>
      <c r="K77" s="87">
        <f>'Tabell 4.1 DOK32025'!K91/'Tabell 4.1 DOK32025'!$S91*100</f>
        <v>3.9038147543416954</v>
      </c>
      <c r="L77" s="87">
        <f>'Tabell 4.1 DOK32025'!L91/'Tabell 4.1 DOK32025'!$S91*100</f>
        <v>7.4365444559893117</v>
      </c>
      <c r="M77" s="87">
        <f>'Tabell 4.1 DOK32025'!M91/'Tabell 4.1 DOK32025'!$S91*100</f>
        <v>6.1748552768294491</v>
      </c>
      <c r="N77" s="87">
        <f>'Tabell 4.1 DOK32025'!N91/'Tabell 4.1 DOK32025'!$S91*100</f>
        <v>9.8263321953391713</v>
      </c>
      <c r="O77" s="87">
        <f>'Tabell 4.1 DOK32025'!O91/'Tabell 4.1 DOK32025'!$S91*100</f>
        <v>10.791153332343773</v>
      </c>
      <c r="P77" s="87">
        <f>'Tabell 4.1 DOK32025'!P91/'Tabell 4.1 DOK32025'!$S91*100</f>
        <v>5.5514323883033994</v>
      </c>
      <c r="Q77" s="87">
        <f>'Tabell 4.1 DOK32025'!Q91/'Tabell 4.1 DOK32025'!$S91*100</f>
        <v>4.0225619712038005</v>
      </c>
      <c r="R77" s="87">
        <f>'Tabell 4.1 DOK32025'!R91/'Tabell 4.1 DOK32025'!$S91*100</f>
        <v>11.05833457028351</v>
      </c>
      <c r="S77" s="87">
        <f>'Tabell 4.1 DOK32025'!S91/'Tabell 4.1 DOK32025'!$S91*100</f>
        <v>100</v>
      </c>
    </row>
    <row r="78" spans="1:38" ht="16.5" customHeight="1" x14ac:dyDescent="0.35">
      <c r="A78" s="411" t="s">
        <v>388</v>
      </c>
      <c r="B78" s="411"/>
      <c r="C78" s="84">
        <f>'Tabell 4.1 DOK32025'!C92</f>
        <v>0.02</v>
      </c>
      <c r="D78" s="87">
        <f>'Tabell 4.1 DOK32025'!D92/'Tabell 4.1 DOK32025'!$S92*100</f>
        <v>14.504456463776949</v>
      </c>
      <c r="E78" s="87">
        <f>'Tabell 4.1 DOK32025'!E92/'Tabell 4.1 DOK32025'!$S92*100</f>
        <v>12.417155481069551</v>
      </c>
      <c r="F78" s="87">
        <f>'Tabell 4.1 DOK32025'!F92/'Tabell 4.1 DOK32025'!$S92*100</f>
        <v>16.568903786089738</v>
      </c>
      <c r="G78" s="87">
        <f>'Tabell 4.1 DOK32025'!G92/'Tabell 4.1 DOK32025'!$S92*100</f>
        <v>3.6261141159442372</v>
      </c>
      <c r="H78" s="87">
        <f>'Tabell 4.1 DOK32025'!H92/'Tabell 4.1 DOK32025'!$S92*100</f>
        <v>5.7134150986516339</v>
      </c>
      <c r="I78" s="87">
        <f>'Tabell 4.1 DOK32025'!I92/'Tabell 4.1 DOK32025'!$S92*100</f>
        <v>2.6357888321779539</v>
      </c>
      <c r="J78" s="87">
        <f>'Tabell 4.1 DOK32025'!J92/'Tabell 4.1 DOK32025'!$S92*100</f>
        <v>4.6773824940961379</v>
      </c>
      <c r="K78" s="87">
        <f>'Tabell 4.1 DOK32025'!K92/'Tabell 4.1 DOK32025'!$S92*100</f>
        <v>4.1288946446255812</v>
      </c>
      <c r="L78" s="87">
        <f>'Tabell 4.1 DOK32025'!L92/'Tabell 4.1 DOK32025'!$S92*100</f>
        <v>4.2888702673878267</v>
      </c>
      <c r="M78" s="87">
        <f>'Tabell 4.1 DOK32025'!M92/'Tabell 4.1 DOK32025'!$S92*100</f>
        <v>4.8906833244457983</v>
      </c>
      <c r="N78" s="87">
        <f>'Tabell 4.1 DOK32025'!N92/'Tabell 4.1 DOK32025'!$S92*100</f>
        <v>4.5783499657195099</v>
      </c>
      <c r="O78" s="87">
        <f>'Tabell 4.1 DOK32025'!O92/'Tabell 4.1 DOK32025'!$S92*100</f>
        <v>6.8256265711891517</v>
      </c>
      <c r="P78" s="87">
        <f>'Tabell 4.1 DOK32025'!P92/'Tabell 4.1 DOK32025'!$S92*100</f>
        <v>6.6656509484269062</v>
      </c>
      <c r="Q78" s="87">
        <f>'Tabell 4.1 DOK32025'!Q92/'Tabell 4.1 DOK32025'!$S92*100</f>
        <v>3.9689190218633352</v>
      </c>
      <c r="R78" s="87">
        <f>'Tabell 4.1 DOK32025'!R92/'Tabell 4.1 DOK32025'!$S92*100</f>
        <v>4.5097889845356898</v>
      </c>
      <c r="S78" s="87">
        <f>'Tabell 4.1 DOK32025'!S92/'Tabell 4.1 DOK32025'!$S92*100</f>
        <v>100</v>
      </c>
    </row>
    <row r="79" spans="1:38" ht="16.5" customHeight="1" x14ac:dyDescent="0.35">
      <c r="A79" s="411" t="s">
        <v>389</v>
      </c>
      <c r="B79" s="411"/>
      <c r="C79" s="84">
        <f>'Tabell 4.1 DOK32025'!C93</f>
        <v>7.0000000000000007E-2</v>
      </c>
      <c r="D79" s="87">
        <f>'Tabell 4.1 DOK32025'!D93/'Tabell 4.1 DOK32025'!$S93*100</f>
        <v>11.0445322075446</v>
      </c>
      <c r="E79" s="87">
        <f>'Tabell 4.1 DOK32025'!E93/'Tabell 4.1 DOK32025'!$S93*100</f>
        <v>12.106768350810295</v>
      </c>
      <c r="F79" s="87">
        <f>'Tabell 4.1 DOK32025'!F93/'Tabell 4.1 DOK32025'!$S93*100</f>
        <v>6.7547323982023695</v>
      </c>
      <c r="G79" s="87">
        <f>'Tabell 4.1 DOK32025'!G93/'Tabell 4.1 DOK32025'!$S93*100</f>
        <v>6.9590085795996179</v>
      </c>
      <c r="H79" s="87">
        <f>'Tabell 4.1 DOK32025'!H93/'Tabell 4.1 DOK32025'!$S93*100</f>
        <v>8.1029551954242134</v>
      </c>
      <c r="I79" s="87">
        <f>'Tabell 4.1 DOK32025'!I93/'Tabell 4.1 DOK32025'!$S93*100</f>
        <v>2.4149984111852558</v>
      </c>
      <c r="J79" s="87">
        <f>'Tabell 4.1 DOK32025'!J93/'Tabell 4.1 DOK32025'!$S93*100</f>
        <v>3.0777611330518861</v>
      </c>
      <c r="K79" s="87">
        <f>'Tabell 4.1 DOK32025'!K93/'Tabell 4.1 DOK32025'!$S93*100</f>
        <v>4.4804575786463294</v>
      </c>
      <c r="L79" s="87">
        <f>'Tabell 4.1 DOK32025'!L93/'Tabell 4.1 DOK32025'!$S93*100</f>
        <v>6.0238776158699894</v>
      </c>
      <c r="M79" s="87">
        <f>'Tabell 4.1 DOK32025'!M93/'Tabell 4.1 DOK32025'!$S93*100</f>
        <v>5.479141132143992</v>
      </c>
      <c r="N79" s="87">
        <f>'Tabell 4.1 DOK32025'!N93/'Tabell 4.1 DOK32025'!$S93*100</f>
        <v>7.0225611693676511</v>
      </c>
      <c r="O79" s="87">
        <f>'Tabell 4.1 DOK32025'!O93/'Tabell 4.1 DOK32025'!$S93*100</f>
        <v>9.6327568205547234</v>
      </c>
      <c r="P79" s="87">
        <f>'Tabell 4.1 DOK32025'!P93/'Tabell 4.1 DOK32025'!$S93*100</f>
        <v>4.8799310000453948</v>
      </c>
      <c r="Q79" s="87">
        <f>'Tabell 4.1 DOK32025'!Q93/'Tabell 4.1 DOK32025'!$S93*100</f>
        <v>4.4940759907394794</v>
      </c>
      <c r="R79" s="87">
        <f>'Tabell 4.1 DOK32025'!R93/'Tabell 4.1 DOK32025'!$S93*100</f>
        <v>7.5264424168141995</v>
      </c>
      <c r="S79" s="87">
        <f>'Tabell 4.1 DOK32025'!S93/'Tabell 4.1 DOK32025'!$S93*100</f>
        <v>100</v>
      </c>
    </row>
    <row r="80" spans="1:38" ht="16.5" customHeight="1" x14ac:dyDescent="0.35">
      <c r="A80" s="411" t="s">
        <v>390</v>
      </c>
      <c r="B80" s="411"/>
      <c r="C80" s="84">
        <f>'Tabell 4.1 DOK32025'!C94</f>
        <v>0.13</v>
      </c>
      <c r="D80" s="87">
        <f>'Tabell 4.1 DOK32025'!D94/'Tabell 4.1 DOK32025'!$S94*100</f>
        <v>12.698412698412698</v>
      </c>
      <c r="E80" s="87">
        <f>'Tabell 4.1 DOK32025'!E94/'Tabell 4.1 DOK32025'!$S94*100</f>
        <v>13.611111111111111</v>
      </c>
      <c r="F80" s="87">
        <f>'Tabell 4.1 DOK32025'!F94/'Tabell 4.1 DOK32025'!$S94*100</f>
        <v>7.242063492063493</v>
      </c>
      <c r="G80" s="87">
        <f>'Tabell 4.1 DOK32025'!G94/'Tabell 4.1 DOK32025'!$S94*100</f>
        <v>9.325396825396826</v>
      </c>
      <c r="H80" s="87">
        <f>'Tabell 4.1 DOK32025'!H94/'Tabell 4.1 DOK32025'!$S94*100</f>
        <v>11.845238095238095</v>
      </c>
      <c r="I80" s="87">
        <f>'Tabell 4.1 DOK32025'!I94/'Tabell 4.1 DOK32025'!$S94*100</f>
        <v>3.5912698412698409</v>
      </c>
      <c r="J80" s="87">
        <f>'Tabell 4.1 DOK32025'!J94/'Tabell 4.1 DOK32025'!$S94*100</f>
        <v>4.0476190476190474</v>
      </c>
      <c r="K80" s="87">
        <f>'Tabell 4.1 DOK32025'!K94/'Tabell 4.1 DOK32025'!$S94*100</f>
        <v>4.6428571428571432</v>
      </c>
      <c r="L80" s="87">
        <f>'Tabell 4.1 DOK32025'!L94/'Tabell 4.1 DOK32025'!$S94*100</f>
        <v>5.6349206349206353</v>
      </c>
      <c r="M80" s="87">
        <f>'Tabell 4.1 DOK32025'!M94/'Tabell 4.1 DOK32025'!$S94*100</f>
        <v>3.0158730158730158</v>
      </c>
      <c r="N80" s="87">
        <f>'Tabell 4.1 DOK32025'!N94/'Tabell 4.1 DOK32025'!$S94*100</f>
        <v>4.4047619047619051</v>
      </c>
      <c r="O80" s="87">
        <f>'Tabell 4.1 DOK32025'!O94/'Tabell 4.1 DOK32025'!$S94*100</f>
        <v>6.746031746031746</v>
      </c>
      <c r="P80" s="87">
        <f>'Tabell 4.1 DOK32025'!P94/'Tabell 4.1 DOK32025'!$S94*100</f>
        <v>3.6309523809523814</v>
      </c>
      <c r="Q80" s="87">
        <f>'Tabell 4.1 DOK32025'!Q94/'Tabell 4.1 DOK32025'!$S94*100</f>
        <v>4.9404761904761907</v>
      </c>
      <c r="R80" s="87">
        <f>'Tabell 4.1 DOK32025'!R94/'Tabell 4.1 DOK32025'!$S94*100</f>
        <v>4.6230158730158735</v>
      </c>
      <c r="S80" s="87">
        <f>'Tabell 4.1 DOK32025'!S94/'Tabell 4.1 DOK32025'!$S94*100</f>
        <v>100</v>
      </c>
    </row>
    <row r="81" spans="1:38" ht="16.5" customHeight="1" x14ac:dyDescent="0.35">
      <c r="A81" s="411" t="s">
        <v>391</v>
      </c>
      <c r="B81" s="411"/>
      <c r="C81" s="84">
        <f>'Tabell 4.1 DOK32025'!C95</f>
        <v>0.05</v>
      </c>
      <c r="D81" s="87">
        <f>'Tabell 4.1 DOK32025'!D95/'Tabell 4.1 DOK32025'!$S95*100</f>
        <v>16.865671641791042</v>
      </c>
      <c r="E81" s="87">
        <f>'Tabell 4.1 DOK32025'!E95/'Tabell 4.1 DOK32025'!$S95*100</f>
        <v>9.2537313432835813</v>
      </c>
      <c r="F81" s="87">
        <f>'Tabell 4.1 DOK32025'!F95/'Tabell 4.1 DOK32025'!$S95*100</f>
        <v>7.1641791044776122</v>
      </c>
      <c r="G81" s="87">
        <f>'Tabell 4.1 DOK32025'!G95/'Tabell 4.1 DOK32025'!$S95*100</f>
        <v>2.0895522388059704</v>
      </c>
      <c r="H81" s="87">
        <f>'Tabell 4.1 DOK32025'!H95/'Tabell 4.1 DOK32025'!$S95*100</f>
        <v>3.1343283582089549</v>
      </c>
      <c r="I81" s="87">
        <f>'Tabell 4.1 DOK32025'!I95/'Tabell 4.1 DOK32025'!$S95*100</f>
        <v>1.3432835820895521</v>
      </c>
      <c r="J81" s="87">
        <f>'Tabell 4.1 DOK32025'!J95/'Tabell 4.1 DOK32025'!$S95*100</f>
        <v>2.3880597014925375</v>
      </c>
      <c r="K81" s="87">
        <f>'Tabell 4.1 DOK32025'!K95/'Tabell 4.1 DOK32025'!$S95*100</f>
        <v>1.9402985074626864</v>
      </c>
      <c r="L81" s="87">
        <f>'Tabell 4.1 DOK32025'!L95/'Tabell 4.1 DOK32025'!$S95*100</f>
        <v>8.0597014925373127</v>
      </c>
      <c r="M81" s="87">
        <f>'Tabell 4.1 DOK32025'!M95/'Tabell 4.1 DOK32025'!$S95*100</f>
        <v>5.3731343283582085</v>
      </c>
      <c r="N81" s="87">
        <f>'Tabell 4.1 DOK32025'!N95/'Tabell 4.1 DOK32025'!$S95*100</f>
        <v>9.7014925373134329</v>
      </c>
      <c r="O81" s="87">
        <f>'Tabell 4.1 DOK32025'!O95/'Tabell 4.1 DOK32025'!$S95*100</f>
        <v>12.238805970149254</v>
      </c>
      <c r="P81" s="87">
        <f>'Tabell 4.1 DOK32025'!P95/'Tabell 4.1 DOK32025'!$S95*100</f>
        <v>4.0298507462686564</v>
      </c>
      <c r="Q81" s="87">
        <f>'Tabell 4.1 DOK32025'!Q95/'Tabell 4.1 DOK32025'!$S95*100</f>
        <v>2.5373134328358207</v>
      </c>
      <c r="R81" s="87">
        <f>'Tabell 4.1 DOK32025'!R95/'Tabell 4.1 DOK32025'!$S95*100</f>
        <v>13.880597014925373</v>
      </c>
      <c r="S81" s="87">
        <f>'Tabell 4.1 DOK32025'!S95/'Tabell 4.1 DOK32025'!$S95*100</f>
        <v>100</v>
      </c>
    </row>
    <row r="82" spans="1:38" ht="16.5" customHeight="1" thickBot="1" x14ac:dyDescent="0.4">
      <c r="A82" s="424" t="s">
        <v>258</v>
      </c>
      <c r="B82" s="424"/>
      <c r="C82" s="215" t="s">
        <v>202</v>
      </c>
      <c r="D82" s="216">
        <f t="shared" ref="D82:R82" si="17">SUMPRODUCT($C74:$C81,D74:D81)</f>
        <v>12.312852098749381</v>
      </c>
      <c r="E82" s="216">
        <f t="shared" si="17"/>
        <v>10.218465890237892</v>
      </c>
      <c r="F82" s="216">
        <f t="shared" si="17"/>
        <v>6.3810362626134278</v>
      </c>
      <c r="G82" s="216">
        <f t="shared" si="17"/>
        <v>5.0555898514839814</v>
      </c>
      <c r="H82" s="216">
        <f t="shared" si="17"/>
        <v>6.4236041019756742</v>
      </c>
      <c r="I82" s="216">
        <f t="shared" si="17"/>
        <v>2.3720273375877854</v>
      </c>
      <c r="J82" s="216">
        <f t="shared" si="17"/>
        <v>2.9162749828079506</v>
      </c>
      <c r="K82" s="216">
        <f t="shared" si="17"/>
        <v>3.9073009630827369</v>
      </c>
      <c r="L82" s="216">
        <f t="shared" si="17"/>
        <v>6.7044274863369537</v>
      </c>
      <c r="M82" s="216">
        <f t="shared" si="17"/>
        <v>5.8766562383106962</v>
      </c>
      <c r="N82" s="216">
        <f t="shared" si="17"/>
        <v>8.954088866704117</v>
      </c>
      <c r="O82" s="216">
        <f t="shared" si="17"/>
        <v>10.701703185948272</v>
      </c>
      <c r="P82" s="216">
        <f t="shared" si="17"/>
        <v>5.0765951428554734</v>
      </c>
      <c r="Q82" s="216">
        <f t="shared" si="17"/>
        <v>3.7541199106024279</v>
      </c>
      <c r="R82" s="216">
        <f t="shared" si="17"/>
        <v>9.3452576807032308</v>
      </c>
      <c r="S82" s="216">
        <f>SUM(D82:R82)</f>
        <v>100</v>
      </c>
      <c r="U82" s="83"/>
      <c r="V82" s="83"/>
      <c r="W82" s="83"/>
      <c r="X82" s="83"/>
      <c r="Y82" s="83"/>
      <c r="Z82" s="83"/>
      <c r="AA82" s="83"/>
      <c r="AB82" s="83"/>
      <c r="AC82" s="83"/>
      <c r="AD82" s="83"/>
      <c r="AE82" s="83"/>
      <c r="AF82" s="83"/>
      <c r="AG82" s="83"/>
      <c r="AH82" s="83"/>
      <c r="AI82" s="83"/>
      <c r="AJ82" s="83"/>
      <c r="AK82" s="83"/>
      <c r="AL82" s="83"/>
    </row>
    <row r="83" spans="1:38" ht="16.5" customHeight="1" thickBot="1" x14ac:dyDescent="0.4">
      <c r="A83" s="425"/>
      <c r="B83" s="425"/>
      <c r="C83" s="93"/>
      <c r="D83" s="94"/>
      <c r="E83" s="94"/>
      <c r="F83" s="94"/>
      <c r="G83" s="94"/>
      <c r="H83" s="94"/>
      <c r="I83" s="94"/>
      <c r="J83" s="94"/>
      <c r="K83" s="94"/>
      <c r="L83" s="94"/>
      <c r="M83" s="94"/>
      <c r="N83" s="94"/>
      <c r="O83" s="94"/>
      <c r="P83" s="94"/>
      <c r="Q83" s="94"/>
      <c r="R83" s="94"/>
      <c r="S83" s="94"/>
    </row>
    <row r="84" spans="1:38" ht="16.5" customHeight="1" x14ac:dyDescent="0.35">
      <c r="A84" s="423" t="s">
        <v>392</v>
      </c>
      <c r="B84" s="423"/>
      <c r="C84" s="213"/>
      <c r="D84" s="214"/>
      <c r="E84" s="214"/>
      <c r="F84" s="214"/>
      <c r="G84" s="214"/>
      <c r="H84" s="214"/>
      <c r="I84" s="214"/>
      <c r="J84" s="214"/>
      <c r="K84" s="214"/>
      <c r="L84" s="214"/>
      <c r="M84" s="214"/>
      <c r="N84" s="214"/>
      <c r="O84" s="214"/>
      <c r="P84" s="214"/>
      <c r="Q84" s="214"/>
      <c r="R84" s="214"/>
      <c r="S84" s="214"/>
    </row>
    <row r="85" spans="1:38" ht="16.5" customHeight="1" x14ac:dyDescent="0.35">
      <c r="A85" s="411" t="s">
        <v>393</v>
      </c>
      <c r="B85" s="411"/>
      <c r="C85" s="84">
        <f>'Tabell 4.1 DOK32025'!C99</f>
        <v>0.23</v>
      </c>
      <c r="D85" s="85">
        <f>'Tabell 4.1 DOK32025'!D99/'Tabell 4.1 DOK32025'!$S99*100</f>
        <v>14.818967879858514</v>
      </c>
      <c r="E85" s="85">
        <f>'Tabell 4.1 DOK32025'!E99/'Tabell 4.1 DOK32025'!$S99*100</f>
        <v>17.285949721616873</v>
      </c>
      <c r="F85" s="85">
        <f>'Tabell 4.1 DOK32025'!F99/'Tabell 4.1 DOK32025'!$S99*100</f>
        <v>11.582564090973424</v>
      </c>
      <c r="G85" s="85">
        <f>'Tabell 4.1 DOK32025'!G99/'Tabell 4.1 DOK32025'!$S99*100</f>
        <v>12.136812046837051</v>
      </c>
      <c r="H85" s="85">
        <f>'Tabell 4.1 DOK32025'!H99/'Tabell 4.1 DOK32025'!$S99*100</f>
        <v>10.328970848218495</v>
      </c>
      <c r="I85" s="85">
        <f>'Tabell 4.1 DOK32025'!I99/'Tabell 4.1 DOK32025'!$S99*100</f>
        <v>1.1548793265738482</v>
      </c>
      <c r="J85" s="85">
        <f>'Tabell 4.1 DOK32025'!J99/'Tabell 4.1 DOK32025'!$S99*100</f>
        <v>1.1961532598874103</v>
      </c>
      <c r="K85" s="85">
        <f>'Tabell 4.1 DOK32025'!K99/'Tabell 4.1 DOK32025'!$S99*100</f>
        <v>2.3165033946367202</v>
      </c>
      <c r="L85" s="85">
        <f>'Tabell 4.1 DOK32025'!L99/'Tabell 4.1 DOK32025'!$S99*100</f>
        <v>5.5624676285779078</v>
      </c>
      <c r="M85" s="85">
        <f>'Tabell 4.1 DOK32025'!M99/'Tabell 4.1 DOK32025'!$S99*100</f>
        <v>3.6969363126890418</v>
      </c>
      <c r="N85" s="85">
        <f>'Tabell 4.1 DOK32025'!N99/'Tabell 4.1 DOK32025'!$S99*100</f>
        <v>4.9107092775478067</v>
      </c>
      <c r="O85" s="85">
        <f>'Tabell 4.1 DOK32025'!O99/'Tabell 4.1 DOK32025'!$S99*100</f>
        <v>6.7268397914469524</v>
      </c>
      <c r="P85" s="85">
        <f>'Tabell 4.1 DOK32025'!P99/'Tabell 4.1 DOK32025'!$S99*100</f>
        <v>2.3081832313856694</v>
      </c>
      <c r="Q85" s="85">
        <f>'Tabell 4.1 DOK32025'!Q99/'Tabell 4.1 DOK32025'!$S99*100</f>
        <v>1.5864317719113408</v>
      </c>
      <c r="R85" s="85">
        <f>'Tabell 4.1 DOK32025'!R99/'Tabell 4.1 DOK32025'!$S99*100</f>
        <v>4.3876314178389251</v>
      </c>
      <c r="S85" s="85">
        <f>'Tabell 4.1 DOK32025'!S99/'Tabell 4.1 DOK32025'!$S99*100</f>
        <v>100</v>
      </c>
    </row>
    <row r="86" spans="1:38" ht="16.5" customHeight="1" x14ac:dyDescent="0.35">
      <c r="A86" s="411" t="s">
        <v>394</v>
      </c>
      <c r="B86" s="411"/>
      <c r="C86" s="86">
        <f>'Tabell 4.1 DOK32025'!C103</f>
        <v>0.12</v>
      </c>
      <c r="D86" s="87">
        <f>'Tabell 4.1 DOK32025'!D103/'Tabell 4.1 DOK32025'!$S103*100</f>
        <v>13.127771475714139</v>
      </c>
      <c r="E86" s="87">
        <f>'Tabell 4.1 DOK32025'!E103/'Tabell 4.1 DOK32025'!$S103*100</f>
        <v>12.003712488398474</v>
      </c>
      <c r="F86" s="87">
        <f>'Tabell 4.1 DOK32025'!F103/'Tabell 4.1 DOK32025'!$S103*100</f>
        <v>8.301536557698256</v>
      </c>
      <c r="G86" s="87">
        <f>'Tabell 4.1 DOK32025'!G103/'Tabell 4.1 DOK32025'!$S103*100</f>
        <v>7.1052902959678255</v>
      </c>
      <c r="H86" s="87">
        <f>'Tabell 4.1 DOK32025'!H103/'Tabell 4.1 DOK32025'!$S103*100</f>
        <v>8.0643497989068784</v>
      </c>
      <c r="I86" s="87">
        <f>'Tabell 4.1 DOK32025'!I103/'Tabell 4.1 DOK32025'!$S103*100</f>
        <v>2.5059296689697845</v>
      </c>
      <c r="J86" s="87">
        <f>'Tabell 4.1 DOK32025'!J103/'Tabell 4.1 DOK32025'!$S103*100</f>
        <v>3.1349902031556152</v>
      </c>
      <c r="K86" s="87">
        <f>'Tabell 4.1 DOK32025'!K103/'Tabell 4.1 DOK32025'!$S103*100</f>
        <v>5.3934206455604823</v>
      </c>
      <c r="L86" s="87">
        <f>'Tabell 4.1 DOK32025'!L103/'Tabell 4.1 DOK32025'!$S103*100</f>
        <v>6.2184180674435394</v>
      </c>
      <c r="M86" s="87">
        <f>'Tabell 4.1 DOK32025'!M103/'Tabell 4.1 DOK32025'!$S103*100</f>
        <v>4.8365473857894195</v>
      </c>
      <c r="N86" s="87">
        <f>'Tabell 4.1 DOK32025'!N103/'Tabell 4.1 DOK32025'!$S103*100</f>
        <v>6.3524801484995352</v>
      </c>
      <c r="O86" s="87">
        <f>'Tabell 4.1 DOK32025'!O103/'Tabell 4.1 DOK32025'!$S103*100</f>
        <v>8.219036815509952</v>
      </c>
      <c r="P86" s="87">
        <f>'Tabell 4.1 DOK32025'!P103/'Tabell 4.1 DOK32025'!$S103*100</f>
        <v>4.2899865937918946</v>
      </c>
      <c r="Q86" s="87">
        <f>'Tabell 4.1 DOK32025'!Q103/'Tabell 4.1 DOK32025'!$S103*100</f>
        <v>3.650613591832526</v>
      </c>
      <c r="R86" s="87">
        <f>'Tabell 4.1 DOK32025'!R103/'Tabell 4.1 DOK32025'!$S103*100</f>
        <v>6.7959162627616791</v>
      </c>
      <c r="S86" s="87">
        <f>'Tabell 4.1 DOK32025'!S103/'Tabell 4.1 DOK32025'!$S103*100</f>
        <v>100</v>
      </c>
    </row>
    <row r="87" spans="1:38" ht="16.5" customHeight="1" x14ac:dyDescent="0.35">
      <c r="A87" s="411" t="s">
        <v>395</v>
      </c>
      <c r="B87" s="411"/>
      <c r="C87" s="86">
        <f>'Tabell 4.1 DOK32025'!C104</f>
        <v>0.25</v>
      </c>
      <c r="D87" s="87">
        <f>'Tabell 4.1 DOK32025'!D104/'Tabell 4.1 DOK32025'!$S104*100</f>
        <v>13.068785746823911</v>
      </c>
      <c r="E87" s="87">
        <f>'Tabell 4.1 DOK32025'!E104/'Tabell 4.1 DOK32025'!$S104*100</f>
        <v>8.2957938958343878</v>
      </c>
      <c r="F87" s="87">
        <f>'Tabell 4.1 DOK32025'!F104/'Tabell 4.1 DOK32025'!$S104*100</f>
        <v>4.8286683200890819</v>
      </c>
      <c r="G87" s="87">
        <f>'Tabell 4.1 DOK32025'!G104/'Tabell 4.1 DOK32025'!$S104*100</f>
        <v>2.8091309409323277</v>
      </c>
      <c r="H87" s="87">
        <f>'Tabell 4.1 DOK32025'!H104/'Tabell 4.1 DOK32025'!$S104*100</f>
        <v>3.9277218201143898</v>
      </c>
      <c r="I87" s="87">
        <f>'Tabell 4.1 DOK32025'!I104/'Tabell 4.1 DOK32025'!$S104*100</f>
        <v>1.8272004859037305</v>
      </c>
      <c r="J87" s="87">
        <f>'Tabell 4.1 DOK32025'!J104/'Tabell 4.1 DOK32025'!$S104*100</f>
        <v>2.302981221845422</v>
      </c>
      <c r="K87" s="87">
        <f>'Tabell 4.1 DOK32025'!K104/'Tabell 4.1 DOK32025'!$S104*100</f>
        <v>3.2747886824922814</v>
      </c>
      <c r="L87" s="87">
        <f>'Tabell 4.1 DOK32025'!L104/'Tabell 4.1 DOK32025'!$S104*100</f>
        <v>7.1923875082249333</v>
      </c>
      <c r="M87" s="87">
        <f>'Tabell 4.1 DOK32025'!M104/'Tabell 4.1 DOK32025'!$S104*100</f>
        <v>6.7925292301462772</v>
      </c>
      <c r="N87" s="87">
        <f>'Tabell 4.1 DOK32025'!N104/'Tabell 4.1 DOK32025'!$S104*100</f>
        <v>12.16277774965835</v>
      </c>
      <c r="O87" s="87">
        <f>'Tabell 4.1 DOK32025'!O104/'Tabell 4.1 DOK32025'!$S104*100</f>
        <v>12.415852609201803</v>
      </c>
      <c r="P87" s="87">
        <f>'Tabell 4.1 DOK32025'!P104/'Tabell 4.1 DOK32025'!$S104*100</f>
        <v>5.1981576150225237</v>
      </c>
      <c r="Q87" s="87">
        <f>'Tabell 4.1 DOK32025'!Q104/'Tabell 4.1 DOK32025'!$S104*100</f>
        <v>3.2950346712557574</v>
      </c>
      <c r="R87" s="87">
        <f>'Tabell 4.1 DOK32025'!R104/'Tabell 4.1 DOK32025'!$S104*100</f>
        <v>12.608189502454826</v>
      </c>
      <c r="S87" s="87">
        <f>'Tabell 4.1 DOK32025'!S104/'Tabell 4.1 DOK32025'!$S104*100</f>
        <v>100</v>
      </c>
    </row>
    <row r="88" spans="1:38" ht="16.5" customHeight="1" x14ac:dyDescent="0.35">
      <c r="A88" s="411" t="s">
        <v>396</v>
      </c>
      <c r="B88" s="411"/>
      <c r="C88" s="86">
        <f>'Tabell 4.1 DOK32025'!C105</f>
        <v>0.06</v>
      </c>
      <c r="D88" s="87">
        <f>'Tabell 4.1 DOK32025'!D105/'Tabell 4.1 DOK32025'!$S105*100</f>
        <v>10.389356654416895</v>
      </c>
      <c r="E88" s="87">
        <f>'Tabell 4.1 DOK32025'!E105/'Tabell 4.1 DOK32025'!$S105*100</f>
        <v>9.3789831139228728</v>
      </c>
      <c r="F88" s="87">
        <f>'Tabell 4.1 DOK32025'!F105/'Tabell 4.1 DOK32025'!$S105*100</f>
        <v>5.393310694515514</v>
      </c>
      <c r="G88" s="87">
        <f>'Tabell 4.1 DOK32025'!G105/'Tabell 4.1 DOK32025'!$S105*100</f>
        <v>4.5857561520212125</v>
      </c>
      <c r="H88" s="87">
        <f>'Tabell 4.1 DOK32025'!H105/'Tabell 4.1 DOK32025'!$S105*100</f>
        <v>6.1813276271107593</v>
      </c>
      <c r="I88" s="87">
        <f>'Tabell 4.1 DOK32025'!I105/'Tabell 4.1 DOK32025'!$S105*100</f>
        <v>2.7129366888403035</v>
      </c>
      <c r="J88" s="87">
        <f>'Tabell 4.1 DOK32025'!J105/'Tabell 4.1 DOK32025'!$S105*100</f>
        <v>3.0562404056379959</v>
      </c>
      <c r="K88" s="87">
        <f>'Tabell 4.1 DOK32025'!K105/'Tabell 4.1 DOK32025'!$S105*100</f>
        <v>4.1987254035446808</v>
      </c>
      <c r="L88" s="87">
        <f>'Tabell 4.1 DOK32025'!L105/'Tabell 4.1 DOK32025'!$S105*100</f>
        <v>6.8465367260547989</v>
      </c>
      <c r="M88" s="87">
        <f>'Tabell 4.1 DOK32025'!M105/'Tabell 4.1 DOK32025'!$S105*100</f>
        <v>6.9349211517886218</v>
      </c>
      <c r="N88" s="87">
        <f>'Tabell 4.1 DOK32025'!N105/'Tabell 4.1 DOK32025'!$S105*100</f>
        <v>9.3454900683816344</v>
      </c>
      <c r="O88" s="87">
        <f>'Tabell 4.1 DOK32025'!O105/'Tabell 4.1 DOK32025'!$S105*100</f>
        <v>12.38498395124901</v>
      </c>
      <c r="P88" s="87">
        <f>'Tabell 4.1 DOK32025'!P105/'Tabell 4.1 DOK32025'!$S105*100</f>
        <v>5.7524305717076798</v>
      </c>
      <c r="Q88" s="87">
        <f>'Tabell 4.1 DOK32025'!Q105/'Tabell 4.1 DOK32025'!$S105*100</f>
        <v>3.6730706610224684</v>
      </c>
      <c r="R88" s="87">
        <f>'Tabell 4.1 DOK32025'!R105/'Tabell 4.1 DOK32025'!$S105*100</f>
        <v>9.1659301297855524</v>
      </c>
      <c r="S88" s="87">
        <f>'Tabell 4.1 DOK32025'!S105/'Tabell 4.1 DOK32025'!$S105*100</f>
        <v>100</v>
      </c>
    </row>
    <row r="89" spans="1:38" ht="16.5" customHeight="1" x14ac:dyDescent="0.35">
      <c r="A89" s="411" t="s">
        <v>397</v>
      </c>
      <c r="B89" s="411"/>
      <c r="C89" s="86">
        <f>'Tabell 4.1 DOK32025'!C106</f>
        <v>0.1</v>
      </c>
      <c r="D89" s="87">
        <f>'Tabell 4.1 DOK32025'!D106/'Tabell 4.1 DOK32025'!$S106*100</f>
        <v>12.127059522042453</v>
      </c>
      <c r="E89" s="87">
        <f>'Tabell 4.1 DOK32025'!E106/'Tabell 4.1 DOK32025'!$S106*100</f>
        <v>9.0099450794122014</v>
      </c>
      <c r="F89" s="87">
        <f>'Tabell 4.1 DOK32025'!F106/'Tabell 4.1 DOK32025'!$S106*100</f>
        <v>5.195190737717085</v>
      </c>
      <c r="G89" s="87">
        <f>'Tabell 4.1 DOK32025'!G106/'Tabell 4.1 DOK32025'!$S106*100</f>
        <v>3.6217901142941962</v>
      </c>
      <c r="H89" s="87">
        <f>'Tabell 4.1 DOK32025'!H106/'Tabell 4.1 DOK32025'!$S106*100</f>
        <v>5.5069021819801094</v>
      </c>
      <c r="I89" s="87">
        <f>'Tabell 4.1 DOK32025'!I106/'Tabell 4.1 DOK32025'!$S106*100</f>
        <v>2.5085349562119639</v>
      </c>
      <c r="J89" s="87">
        <f>'Tabell 4.1 DOK32025'!J106/'Tabell 4.1 DOK32025'!$S106*100</f>
        <v>3.2655484637078818</v>
      </c>
      <c r="K89" s="87">
        <f>'Tabell 4.1 DOK32025'!K106/'Tabell 4.1 DOK32025'!$S106*100</f>
        <v>3.9038147543416954</v>
      </c>
      <c r="L89" s="87">
        <f>'Tabell 4.1 DOK32025'!L106/'Tabell 4.1 DOK32025'!$S106*100</f>
        <v>7.4365444559893117</v>
      </c>
      <c r="M89" s="87">
        <f>'Tabell 4.1 DOK32025'!M106/'Tabell 4.1 DOK32025'!$S106*100</f>
        <v>6.1748552768294491</v>
      </c>
      <c r="N89" s="87">
        <f>'Tabell 4.1 DOK32025'!N106/'Tabell 4.1 DOK32025'!$S106*100</f>
        <v>9.8263321953391713</v>
      </c>
      <c r="O89" s="87">
        <f>'Tabell 4.1 DOK32025'!O106/'Tabell 4.1 DOK32025'!$S106*100</f>
        <v>10.791153332343773</v>
      </c>
      <c r="P89" s="87">
        <f>'Tabell 4.1 DOK32025'!P106/'Tabell 4.1 DOK32025'!$S106*100</f>
        <v>5.5514323883033994</v>
      </c>
      <c r="Q89" s="87">
        <f>'Tabell 4.1 DOK32025'!Q106/'Tabell 4.1 DOK32025'!$S106*100</f>
        <v>4.0225619712038005</v>
      </c>
      <c r="R89" s="87">
        <f>'Tabell 4.1 DOK32025'!R106/'Tabell 4.1 DOK32025'!$S106*100</f>
        <v>11.05833457028351</v>
      </c>
      <c r="S89" s="87">
        <f>'Tabell 4.1 DOK32025'!S106/'Tabell 4.1 DOK32025'!$S106*100</f>
        <v>100</v>
      </c>
    </row>
    <row r="90" spans="1:38" ht="16.5" customHeight="1" x14ac:dyDescent="0.35">
      <c r="A90" s="411" t="s">
        <v>398</v>
      </c>
      <c r="B90" s="411"/>
      <c r="C90" s="86">
        <f>'Tabell 4.1 DOK32025'!C107</f>
        <v>0.02</v>
      </c>
      <c r="D90" s="87">
        <f>'Tabell 4.1 DOK32025'!D107/'Tabell 4.1 DOK32025'!$S107*100</f>
        <v>14.504456463776949</v>
      </c>
      <c r="E90" s="87">
        <f>'Tabell 4.1 DOK32025'!E107/'Tabell 4.1 DOK32025'!$S107*100</f>
        <v>12.417155481069551</v>
      </c>
      <c r="F90" s="87">
        <f>'Tabell 4.1 DOK32025'!F107/'Tabell 4.1 DOK32025'!$S107*100</f>
        <v>16.568903786089738</v>
      </c>
      <c r="G90" s="87">
        <f>'Tabell 4.1 DOK32025'!G107/'Tabell 4.1 DOK32025'!$S107*100</f>
        <v>3.6261141159442372</v>
      </c>
      <c r="H90" s="87">
        <f>'Tabell 4.1 DOK32025'!H107/'Tabell 4.1 DOK32025'!$S107*100</f>
        <v>5.7134150986516339</v>
      </c>
      <c r="I90" s="87">
        <f>'Tabell 4.1 DOK32025'!I107/'Tabell 4.1 DOK32025'!$S107*100</f>
        <v>2.6357888321779539</v>
      </c>
      <c r="J90" s="87">
        <f>'Tabell 4.1 DOK32025'!J107/'Tabell 4.1 DOK32025'!$S107*100</f>
        <v>4.6773824940961379</v>
      </c>
      <c r="K90" s="87">
        <f>'Tabell 4.1 DOK32025'!K107/'Tabell 4.1 DOK32025'!$S107*100</f>
        <v>4.1288946446255812</v>
      </c>
      <c r="L90" s="87">
        <f>'Tabell 4.1 DOK32025'!L107/'Tabell 4.1 DOK32025'!$S107*100</f>
        <v>4.2888702673878267</v>
      </c>
      <c r="M90" s="87">
        <f>'Tabell 4.1 DOK32025'!M107/'Tabell 4.1 DOK32025'!$S107*100</f>
        <v>4.8906833244457983</v>
      </c>
      <c r="N90" s="87">
        <f>'Tabell 4.1 DOK32025'!N107/'Tabell 4.1 DOK32025'!$S107*100</f>
        <v>4.5783499657195099</v>
      </c>
      <c r="O90" s="87">
        <f>'Tabell 4.1 DOK32025'!O107/'Tabell 4.1 DOK32025'!$S107*100</f>
        <v>6.8256265711891517</v>
      </c>
      <c r="P90" s="87">
        <f>'Tabell 4.1 DOK32025'!P107/'Tabell 4.1 DOK32025'!$S107*100</f>
        <v>6.6656509484269062</v>
      </c>
      <c r="Q90" s="87">
        <f>'Tabell 4.1 DOK32025'!Q107/'Tabell 4.1 DOK32025'!$S107*100</f>
        <v>3.9689190218633352</v>
      </c>
      <c r="R90" s="87">
        <f>'Tabell 4.1 DOK32025'!R107/'Tabell 4.1 DOK32025'!$S107*100</f>
        <v>4.5097889845356898</v>
      </c>
      <c r="S90" s="87">
        <f>'Tabell 4.1 DOK32025'!S107/'Tabell 4.1 DOK32025'!$S107*100</f>
        <v>100</v>
      </c>
    </row>
    <row r="91" spans="1:38" ht="16.5" customHeight="1" x14ac:dyDescent="0.35">
      <c r="A91" s="411" t="s">
        <v>399</v>
      </c>
      <c r="B91" s="411"/>
      <c r="C91" s="86">
        <f>'Tabell 4.1 DOK32025'!C108</f>
        <v>0.05</v>
      </c>
      <c r="D91" s="87">
        <f>'Tabell 4.1 DOK32025'!D108/'Tabell 4.1 DOK32025'!$S108*100</f>
        <v>11.0445322075446</v>
      </c>
      <c r="E91" s="87">
        <f>'Tabell 4.1 DOK32025'!E108/'Tabell 4.1 DOK32025'!$S108*100</f>
        <v>12.106768350810295</v>
      </c>
      <c r="F91" s="87">
        <f>'Tabell 4.1 DOK32025'!F108/'Tabell 4.1 DOK32025'!$S108*100</f>
        <v>6.7547323982023695</v>
      </c>
      <c r="G91" s="87">
        <f>'Tabell 4.1 DOK32025'!G108/'Tabell 4.1 DOK32025'!$S108*100</f>
        <v>6.9590085795996179</v>
      </c>
      <c r="H91" s="87">
        <f>'Tabell 4.1 DOK32025'!H108/'Tabell 4.1 DOK32025'!$S108*100</f>
        <v>8.1029551954242134</v>
      </c>
      <c r="I91" s="87">
        <f>'Tabell 4.1 DOK32025'!I108/'Tabell 4.1 DOK32025'!$S108*100</f>
        <v>2.4149984111852558</v>
      </c>
      <c r="J91" s="87">
        <f>'Tabell 4.1 DOK32025'!J108/'Tabell 4.1 DOK32025'!$S108*100</f>
        <v>3.0777611330518861</v>
      </c>
      <c r="K91" s="87">
        <f>'Tabell 4.1 DOK32025'!K108/'Tabell 4.1 DOK32025'!$S108*100</f>
        <v>4.4804575786463294</v>
      </c>
      <c r="L91" s="87">
        <f>'Tabell 4.1 DOK32025'!L108/'Tabell 4.1 DOK32025'!$S108*100</f>
        <v>6.0238776158699894</v>
      </c>
      <c r="M91" s="87">
        <f>'Tabell 4.1 DOK32025'!M108/'Tabell 4.1 DOK32025'!$S108*100</f>
        <v>5.479141132143992</v>
      </c>
      <c r="N91" s="87">
        <f>'Tabell 4.1 DOK32025'!N108/'Tabell 4.1 DOK32025'!$S108*100</f>
        <v>7.0225611693676511</v>
      </c>
      <c r="O91" s="87">
        <f>'Tabell 4.1 DOK32025'!O108/'Tabell 4.1 DOK32025'!$S108*100</f>
        <v>9.6327568205547234</v>
      </c>
      <c r="P91" s="87">
        <f>'Tabell 4.1 DOK32025'!P108/'Tabell 4.1 DOK32025'!$S108*100</f>
        <v>4.8799310000453948</v>
      </c>
      <c r="Q91" s="87">
        <f>'Tabell 4.1 DOK32025'!Q108/'Tabell 4.1 DOK32025'!$S108*100</f>
        <v>4.4940759907394794</v>
      </c>
      <c r="R91" s="87">
        <f>'Tabell 4.1 DOK32025'!R108/'Tabell 4.1 DOK32025'!$S108*100</f>
        <v>7.5264424168141995</v>
      </c>
      <c r="S91" s="87">
        <f>'Tabell 4.1 DOK32025'!S108/'Tabell 4.1 DOK32025'!$S108*100</f>
        <v>100</v>
      </c>
    </row>
    <row r="92" spans="1:38" ht="16.5" customHeight="1" x14ac:dyDescent="0.35">
      <c r="A92" s="411" t="s">
        <v>400</v>
      </c>
      <c r="B92" s="411"/>
      <c r="C92" s="86">
        <f>'Tabell 4.1 DOK32025'!C109</f>
        <v>0.05</v>
      </c>
      <c r="D92" s="87">
        <f>'Tabell 4.1 DOK32025'!D109/'Tabell 4.1 DOK32025'!$S109*100</f>
        <v>12.698412698412698</v>
      </c>
      <c r="E92" s="87">
        <f>'Tabell 4.1 DOK32025'!E109/'Tabell 4.1 DOK32025'!$S109*100</f>
        <v>13.611111111111111</v>
      </c>
      <c r="F92" s="87">
        <f>'Tabell 4.1 DOK32025'!F109/'Tabell 4.1 DOK32025'!$S109*100</f>
        <v>7.242063492063493</v>
      </c>
      <c r="G92" s="87">
        <f>'Tabell 4.1 DOK32025'!G109/'Tabell 4.1 DOK32025'!$S109*100</f>
        <v>9.325396825396826</v>
      </c>
      <c r="H92" s="87">
        <f>'Tabell 4.1 DOK32025'!H109/'Tabell 4.1 DOK32025'!$S109*100</f>
        <v>11.845238095238095</v>
      </c>
      <c r="I92" s="87">
        <f>'Tabell 4.1 DOK32025'!I109/'Tabell 4.1 DOK32025'!$S109*100</f>
        <v>3.5912698412698409</v>
      </c>
      <c r="J92" s="87">
        <f>'Tabell 4.1 DOK32025'!J109/'Tabell 4.1 DOK32025'!$S109*100</f>
        <v>4.0476190476190474</v>
      </c>
      <c r="K92" s="87">
        <f>'Tabell 4.1 DOK32025'!K109/'Tabell 4.1 DOK32025'!$S109*100</f>
        <v>4.6428571428571432</v>
      </c>
      <c r="L92" s="87">
        <f>'Tabell 4.1 DOK32025'!L109/'Tabell 4.1 DOK32025'!$S109*100</f>
        <v>5.6349206349206353</v>
      </c>
      <c r="M92" s="87">
        <f>'Tabell 4.1 DOK32025'!M109/'Tabell 4.1 DOK32025'!$S109*100</f>
        <v>3.0158730158730158</v>
      </c>
      <c r="N92" s="87">
        <f>'Tabell 4.1 DOK32025'!N109/'Tabell 4.1 DOK32025'!$S109*100</f>
        <v>4.4047619047619051</v>
      </c>
      <c r="O92" s="87">
        <f>'Tabell 4.1 DOK32025'!O109/'Tabell 4.1 DOK32025'!$S109*100</f>
        <v>6.746031746031746</v>
      </c>
      <c r="P92" s="87">
        <f>'Tabell 4.1 DOK32025'!P109/'Tabell 4.1 DOK32025'!$S109*100</f>
        <v>3.6309523809523814</v>
      </c>
      <c r="Q92" s="87">
        <f>'Tabell 4.1 DOK32025'!Q109/'Tabell 4.1 DOK32025'!$S109*100</f>
        <v>4.9404761904761907</v>
      </c>
      <c r="R92" s="87">
        <f>'Tabell 4.1 DOK32025'!R109/'Tabell 4.1 DOK32025'!$S109*100</f>
        <v>4.6230158730158735</v>
      </c>
      <c r="S92" s="87">
        <f>'Tabell 4.1 DOK32025'!S109/'Tabell 4.1 DOK32025'!$S109*100</f>
        <v>100</v>
      </c>
    </row>
    <row r="93" spans="1:38" ht="16.5" customHeight="1" x14ac:dyDescent="0.35">
      <c r="A93" s="411" t="s">
        <v>401</v>
      </c>
      <c r="B93" s="411"/>
      <c r="C93" s="86">
        <f>'Tabell 4.1 DOK32025'!C110</f>
        <v>0.12</v>
      </c>
      <c r="D93" s="87">
        <f>'Tabell 4.1 DOK32025'!D110/'Tabell 4.1 DOK32025'!$S110*100</f>
        <v>16.865671641791042</v>
      </c>
      <c r="E93" s="87">
        <f>'Tabell 4.1 DOK32025'!E110/'Tabell 4.1 DOK32025'!$S110*100</f>
        <v>9.2537313432835813</v>
      </c>
      <c r="F93" s="87">
        <f>'Tabell 4.1 DOK32025'!F110/'Tabell 4.1 DOK32025'!$S110*100</f>
        <v>7.1641791044776122</v>
      </c>
      <c r="G93" s="87">
        <f>'Tabell 4.1 DOK32025'!G110/'Tabell 4.1 DOK32025'!$S110*100</f>
        <v>2.0895522388059704</v>
      </c>
      <c r="H93" s="87">
        <f>'Tabell 4.1 DOK32025'!H110/'Tabell 4.1 DOK32025'!$S110*100</f>
        <v>3.1343283582089549</v>
      </c>
      <c r="I93" s="87">
        <f>'Tabell 4.1 DOK32025'!I110/'Tabell 4.1 DOK32025'!$S110*100</f>
        <v>1.3432835820895521</v>
      </c>
      <c r="J93" s="87">
        <f>'Tabell 4.1 DOK32025'!J110/'Tabell 4.1 DOK32025'!$S110*100</f>
        <v>2.3880597014925375</v>
      </c>
      <c r="K93" s="87">
        <f>'Tabell 4.1 DOK32025'!K110/'Tabell 4.1 DOK32025'!$S110*100</f>
        <v>1.9402985074626864</v>
      </c>
      <c r="L93" s="87">
        <f>'Tabell 4.1 DOK32025'!L110/'Tabell 4.1 DOK32025'!$S110*100</f>
        <v>8.0597014925373127</v>
      </c>
      <c r="M93" s="87">
        <f>'Tabell 4.1 DOK32025'!M110/'Tabell 4.1 DOK32025'!$S110*100</f>
        <v>5.3731343283582085</v>
      </c>
      <c r="N93" s="87">
        <f>'Tabell 4.1 DOK32025'!N110/'Tabell 4.1 DOK32025'!$S110*100</f>
        <v>9.7014925373134329</v>
      </c>
      <c r="O93" s="87">
        <f>'Tabell 4.1 DOK32025'!O110/'Tabell 4.1 DOK32025'!$S110*100</f>
        <v>12.238805970149254</v>
      </c>
      <c r="P93" s="87">
        <f>'Tabell 4.1 DOK32025'!P110/'Tabell 4.1 DOK32025'!$S110*100</f>
        <v>4.0298507462686564</v>
      </c>
      <c r="Q93" s="87">
        <f>'Tabell 4.1 DOK32025'!Q110/'Tabell 4.1 DOK32025'!$S110*100</f>
        <v>2.5373134328358207</v>
      </c>
      <c r="R93" s="87">
        <f>'Tabell 4.1 DOK32025'!R110/'Tabell 4.1 DOK32025'!$S110*100</f>
        <v>13.880597014925373</v>
      </c>
      <c r="S93" s="87">
        <f>'Tabell 4.1 DOK32025'!S110/'Tabell 4.1 DOK32025'!$S110*100</f>
        <v>100</v>
      </c>
    </row>
    <row r="94" spans="1:38" ht="16.5" customHeight="1" thickBot="1" x14ac:dyDescent="0.4">
      <c r="A94" s="424" t="s">
        <v>402</v>
      </c>
      <c r="B94" s="424"/>
      <c r="C94" s="215" t="s">
        <v>202</v>
      </c>
      <c r="D94" s="216">
        <f>SUMPRODUCT($C85:$C93,D85:D93)</f>
        <v>13.588075949216721</v>
      </c>
      <c r="E94" s="216">
        <f t="shared" ref="E94:R94" si="18">SUMPRODUCT($C85:$C93,E85:E93)</f>
        <v>11.598580747226379</v>
      </c>
      <c r="F94" s="216">
        <f t="shared" si="18"/>
        <v>7.6013782860849899</v>
      </c>
      <c r="G94" s="216">
        <f t="shared" si="18"/>
        <v>6.1211975432978587</v>
      </c>
      <c r="H94" s="216">
        <f t="shared" si="18"/>
        <v>6.7346829713035561</v>
      </c>
      <c r="I94" s="216">
        <f t="shared" si="18"/>
        <v>1.9509868429329666</v>
      </c>
      <c r="J94" s="216">
        <f t="shared" si="18"/>
        <v>2.4733724734177756</v>
      </c>
      <c r="K94" s="216">
        <f t="shared" si="18"/>
        <v>3.4125878783668315</v>
      </c>
      <c r="L94" s="216">
        <f t="shared" si="18"/>
        <v>6.6140027458763608</v>
      </c>
      <c r="M94" s="216">
        <f t="shared" si="18"/>
        <v>5.3297346358327928</v>
      </c>
      <c r="N94" s="216">
        <f t="shared" si="18"/>
        <v>8.3029300702058215</v>
      </c>
      <c r="O94" s="216">
        <f t="shared" si="18"/>
        <v>9.8837437686747798</v>
      </c>
      <c r="P94" s="216">
        <f t="shared" si="18"/>
        <v>4.2879482889328289</v>
      </c>
      <c r="Q94" s="216">
        <f t="shared" si="18"/>
        <v>3.1049356445935277</v>
      </c>
      <c r="R94" s="216">
        <f t="shared" si="18"/>
        <v>8.9958421540368061</v>
      </c>
      <c r="S94" s="216">
        <f>SUM(D94:R94)</f>
        <v>99.999999999999986</v>
      </c>
      <c r="U94" s="83"/>
      <c r="V94" s="83"/>
      <c r="W94" s="83"/>
      <c r="X94" s="83"/>
      <c r="Y94" s="83"/>
      <c r="Z94" s="83"/>
      <c r="AA94" s="83"/>
      <c r="AB94" s="83"/>
      <c r="AC94" s="83"/>
      <c r="AD94" s="83"/>
      <c r="AE94" s="83"/>
      <c r="AF94" s="83"/>
      <c r="AG94" s="83"/>
      <c r="AH94" s="83"/>
      <c r="AI94" s="83"/>
      <c r="AJ94" s="83"/>
      <c r="AK94" s="83"/>
      <c r="AL94" s="83"/>
    </row>
    <row r="95" spans="1:38" ht="16.5" customHeight="1" x14ac:dyDescent="0.35">
      <c r="A95" s="426"/>
      <c r="B95" s="426"/>
      <c r="C95" s="78"/>
      <c r="D95" s="17"/>
      <c r="E95" s="17"/>
      <c r="F95" s="17"/>
      <c r="G95" s="17"/>
      <c r="H95" s="17"/>
      <c r="I95" s="17"/>
      <c r="J95" s="17"/>
      <c r="K95" s="17"/>
      <c r="L95" s="17"/>
      <c r="M95" s="17"/>
      <c r="N95" s="17"/>
      <c r="O95" s="17"/>
      <c r="P95" s="17"/>
      <c r="Q95" s="17"/>
      <c r="R95" s="17"/>
      <c r="S95" s="17"/>
    </row>
    <row r="96" spans="1:38" ht="16.5" customHeight="1" x14ac:dyDescent="0.35">
      <c r="A96" s="415" t="s">
        <v>402</v>
      </c>
      <c r="B96" s="415"/>
      <c r="C96" s="88">
        <f>'Tabell 4.1 DOK32025'!C113</f>
        <v>0.8</v>
      </c>
      <c r="D96" s="89">
        <f>D94</f>
        <v>13.588075949216721</v>
      </c>
      <c r="E96" s="89">
        <f t="shared" ref="E96:S96" si="19">E94</f>
        <v>11.598580747226379</v>
      </c>
      <c r="F96" s="89">
        <f t="shared" si="19"/>
        <v>7.6013782860849899</v>
      </c>
      <c r="G96" s="89">
        <f t="shared" si="19"/>
        <v>6.1211975432978587</v>
      </c>
      <c r="H96" s="89">
        <f t="shared" si="19"/>
        <v>6.7346829713035561</v>
      </c>
      <c r="I96" s="89">
        <f>I94</f>
        <v>1.9509868429329666</v>
      </c>
      <c r="J96" s="89">
        <f t="shared" si="19"/>
        <v>2.4733724734177756</v>
      </c>
      <c r="K96" s="89">
        <f t="shared" si="19"/>
        <v>3.4125878783668315</v>
      </c>
      <c r="L96" s="89">
        <f t="shared" si="19"/>
        <v>6.6140027458763608</v>
      </c>
      <c r="M96" s="89">
        <f t="shared" si="19"/>
        <v>5.3297346358327928</v>
      </c>
      <c r="N96" s="89">
        <f t="shared" si="19"/>
        <v>8.3029300702058215</v>
      </c>
      <c r="O96" s="89">
        <f t="shared" si="19"/>
        <v>9.8837437686747798</v>
      </c>
      <c r="P96" s="89">
        <f t="shared" si="19"/>
        <v>4.2879482889328289</v>
      </c>
      <c r="Q96" s="89">
        <f t="shared" si="19"/>
        <v>3.1049356445935277</v>
      </c>
      <c r="R96" s="89">
        <f t="shared" si="19"/>
        <v>8.9958421540368061</v>
      </c>
      <c r="S96" s="89">
        <f t="shared" si="19"/>
        <v>99.999999999999986</v>
      </c>
    </row>
    <row r="97" spans="1:38" ht="16.5" customHeight="1" x14ac:dyDescent="0.35">
      <c r="A97" s="411" t="str">
        <f>'Tabell 4.1 DOK32025'!A114:B114</f>
        <v>Regnskapsandeler 2023, FO4C</v>
      </c>
      <c r="B97" s="411"/>
      <c r="C97" s="88">
        <f>'Tabell 4.1 DOK32025'!C114</f>
        <v>0.2</v>
      </c>
      <c r="D97" s="89">
        <f>'Tabell 4.1 DOK32025'!D114</f>
        <v>12.246704325364249</v>
      </c>
      <c r="E97" s="89">
        <f>'Tabell 4.1 DOK32025'!E114</f>
        <v>12.103065483027985</v>
      </c>
      <c r="F97" s="89">
        <f>'Tabell 4.1 DOK32025'!F114</f>
        <v>7.2821439505606351</v>
      </c>
      <c r="G97" s="89">
        <f>'Tabell 4.1 DOK32025'!G114</f>
        <v>6.5056061833472789</v>
      </c>
      <c r="H97" s="89">
        <f>'Tabell 4.1 DOK32025'!H114</f>
        <v>5.054268508008418</v>
      </c>
      <c r="I97" s="89">
        <f>'Tabell 4.1 DOK32025'!I114</f>
        <v>2.5907578561740006</v>
      </c>
      <c r="J97" s="89">
        <f>'Tabell 4.1 DOK32025'!J114</f>
        <v>3.1504303953408272</v>
      </c>
      <c r="K97" s="89">
        <f>'Tabell 4.1 DOK32025'!K114</f>
        <v>4.4226897440869433</v>
      </c>
      <c r="L97" s="89">
        <f>'Tabell 4.1 DOK32025'!L114</f>
        <v>6.6831130222147204</v>
      </c>
      <c r="M97" s="89">
        <f>'Tabell 4.1 DOK32025'!M114</f>
        <v>5.5716287147930332</v>
      </c>
      <c r="N97" s="89">
        <f>'Tabell 4.1 DOK32025'!N114</f>
        <v>6.5529562999414068</v>
      </c>
      <c r="O97" s="89">
        <f>'Tabell 4.1 DOK32025'!O114</f>
        <v>9.0287378988464155</v>
      </c>
      <c r="P97" s="89">
        <f>'Tabell 4.1 DOK32025'!P114</f>
        <v>5.4498316293289051</v>
      </c>
      <c r="Q97" s="89">
        <f>'Tabell 4.1 DOK32025'!Q114</f>
        <v>3.2325250303290725</v>
      </c>
      <c r="R97" s="89">
        <f>'Tabell 4.1 DOK32025'!R114</f>
        <v>10.125540958636106</v>
      </c>
      <c r="S97" s="89">
        <v>100</v>
      </c>
    </row>
    <row r="98" spans="1:38" ht="16.5" customHeight="1" thickBot="1" x14ac:dyDescent="0.4">
      <c r="A98" s="424" t="s">
        <v>260</v>
      </c>
      <c r="B98" s="424"/>
      <c r="C98" s="215" t="s">
        <v>202</v>
      </c>
      <c r="D98" s="216">
        <f>SUMPRODUCT($C96:$C97,D96:D97)</f>
        <v>13.319801624446228</v>
      </c>
      <c r="E98" s="216">
        <f t="shared" ref="E98:R98" si="20">SUMPRODUCT($C96:$C97,E96:E97)</f>
        <v>11.699477694386701</v>
      </c>
      <c r="F98" s="216">
        <f t="shared" si="20"/>
        <v>7.5375314189801195</v>
      </c>
      <c r="G98" s="216">
        <f t="shared" si="20"/>
        <v>6.1980792713077433</v>
      </c>
      <c r="H98" s="216">
        <f t="shared" si="20"/>
        <v>6.3986000786445283</v>
      </c>
      <c r="I98" s="216">
        <f>SUMPRODUCT($C96:$C97,I96:I97)</f>
        <v>2.0789410455811739</v>
      </c>
      <c r="J98" s="216">
        <f t="shared" si="20"/>
        <v>2.608784057802386</v>
      </c>
      <c r="K98" s="216">
        <f t="shared" si="20"/>
        <v>3.614608251510854</v>
      </c>
      <c r="L98" s="216">
        <f t="shared" si="20"/>
        <v>6.6278248011440333</v>
      </c>
      <c r="M98" s="216">
        <f t="shared" si="20"/>
        <v>5.3781134516248414</v>
      </c>
      <c r="N98" s="216">
        <f t="shared" si="20"/>
        <v>7.9529353161529386</v>
      </c>
      <c r="O98" s="216">
        <f t="shared" si="20"/>
        <v>9.7127425947091073</v>
      </c>
      <c r="P98" s="216">
        <f t="shared" si="20"/>
        <v>4.5203249570120443</v>
      </c>
      <c r="Q98" s="216">
        <f t="shared" si="20"/>
        <v>3.1304535217406366</v>
      </c>
      <c r="R98" s="216">
        <f t="shared" si="20"/>
        <v>9.2217819149566669</v>
      </c>
      <c r="S98" s="216">
        <v>100.00000000000003</v>
      </c>
      <c r="U98" s="83"/>
      <c r="V98" s="83"/>
      <c r="W98" s="83"/>
      <c r="X98" s="83"/>
      <c r="Y98" s="83"/>
      <c r="Z98" s="83"/>
      <c r="AA98" s="83"/>
      <c r="AB98" s="83"/>
      <c r="AC98" s="83"/>
      <c r="AD98" s="83"/>
      <c r="AE98" s="83"/>
      <c r="AF98" s="83"/>
      <c r="AG98" s="83"/>
      <c r="AH98" s="83"/>
      <c r="AI98" s="83"/>
      <c r="AJ98" s="83"/>
      <c r="AK98" s="83"/>
      <c r="AL98" s="83"/>
    </row>
    <row r="100" spans="1:38" x14ac:dyDescent="0.35">
      <c r="D100" s="95"/>
      <c r="E100" s="95"/>
      <c r="F100" s="95"/>
      <c r="G100" s="95"/>
      <c r="H100" s="95"/>
      <c r="I100" s="95"/>
      <c r="J100" s="95"/>
      <c r="K100" s="95"/>
      <c r="L100" s="96"/>
      <c r="M100" s="96"/>
      <c r="N100" s="96"/>
      <c r="O100" s="96"/>
      <c r="P100" s="96"/>
      <c r="Q100" s="96"/>
      <c r="R100" s="96"/>
      <c r="S100" s="96"/>
    </row>
    <row r="101" spans="1:38" x14ac:dyDescent="0.35">
      <c r="D101" s="96"/>
      <c r="E101" s="96"/>
      <c r="F101" s="96"/>
      <c r="G101" s="96"/>
      <c r="H101" s="96"/>
      <c r="I101" s="96"/>
      <c r="J101" s="96"/>
      <c r="K101" s="96"/>
      <c r="L101" s="96"/>
      <c r="M101" s="96"/>
      <c r="N101" s="96"/>
      <c r="O101" s="96"/>
      <c r="P101" s="96"/>
      <c r="Q101" s="96"/>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AC10-2D69-45BD-93BB-9AC4C0ABEA97}">
  <sheetPr>
    <tabColor theme="7" tint="-0.249977111117893"/>
  </sheetPr>
  <dimension ref="A1:AM151"/>
  <sheetViews>
    <sheetView topLeftCell="S97" zoomScale="66" zoomScaleNormal="66" zoomScaleSheetLayoutView="40" zoomScalePageLayoutView="40" workbookViewId="0">
      <selection activeCell="X100" sqref="X100:AL102"/>
    </sheetView>
  </sheetViews>
  <sheetFormatPr baseColWidth="10" defaultColWidth="11.42578125" defaultRowHeight="15.75" x14ac:dyDescent="0.35"/>
  <cols>
    <col min="1" max="1" width="25.140625" style="18" customWidth="1"/>
    <col min="2" max="2" width="34.7109375" style="18" customWidth="1"/>
    <col min="3" max="3" width="14" style="18" customWidth="1"/>
    <col min="4" max="19" width="13.28515625" style="18" customWidth="1"/>
    <col min="20" max="16384" width="11.42578125" style="18"/>
  </cols>
  <sheetData>
    <row r="1" spans="1:39" ht="16.5" customHeight="1" x14ac:dyDescent="0.35">
      <c r="A1" s="381" t="s">
        <v>7</v>
      </c>
      <c r="B1" s="381"/>
      <c r="C1" s="17"/>
      <c r="D1" s="17"/>
      <c r="E1" s="17"/>
      <c r="F1" s="17"/>
      <c r="G1" s="17"/>
      <c r="H1" s="17"/>
      <c r="I1" s="17"/>
      <c r="J1" s="17"/>
      <c r="K1" s="17"/>
      <c r="L1" s="17"/>
      <c r="M1" s="17"/>
      <c r="N1" s="17"/>
      <c r="O1" s="17"/>
      <c r="P1" s="17"/>
      <c r="Q1" s="17"/>
      <c r="R1" s="17"/>
      <c r="S1" s="17"/>
      <c r="U1" s="381" t="s">
        <v>7</v>
      </c>
      <c r="V1" s="381"/>
      <c r="W1" s="17"/>
      <c r="X1" s="17"/>
      <c r="Y1" s="17"/>
      <c r="Z1" s="17"/>
      <c r="AA1" s="17"/>
      <c r="AB1" s="17"/>
      <c r="AC1" s="17"/>
      <c r="AD1" s="17"/>
      <c r="AE1" s="17"/>
      <c r="AF1" s="17"/>
      <c r="AG1" s="17"/>
      <c r="AH1" s="17"/>
      <c r="AI1" s="17"/>
      <c r="AJ1" s="17"/>
      <c r="AK1" s="17"/>
      <c r="AL1" s="17"/>
      <c r="AM1" s="17"/>
    </row>
    <row r="2" spans="1:39" ht="54.75" customHeight="1" x14ac:dyDescent="0.35">
      <c r="A2" s="382"/>
      <c r="B2" s="382"/>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c r="U2" s="382"/>
      <c r="V2" s="382"/>
      <c r="W2" s="45" t="s">
        <v>198</v>
      </c>
      <c r="X2" s="45" t="s">
        <v>97</v>
      </c>
      <c r="Y2" s="45" t="s">
        <v>98</v>
      </c>
      <c r="Z2" s="45" t="s">
        <v>99</v>
      </c>
      <c r="AA2" s="45" t="s">
        <v>100</v>
      </c>
      <c r="AB2" s="45" t="s">
        <v>101</v>
      </c>
      <c r="AC2" s="45" t="s">
        <v>102</v>
      </c>
      <c r="AD2" s="45" t="s">
        <v>103</v>
      </c>
      <c r="AE2" s="45" t="s">
        <v>104</v>
      </c>
      <c r="AF2" s="45" t="s">
        <v>105</v>
      </c>
      <c r="AG2" s="45" t="s">
        <v>106</v>
      </c>
      <c r="AH2" s="45" t="s">
        <v>107</v>
      </c>
      <c r="AI2" s="45" t="s">
        <v>108</v>
      </c>
      <c r="AJ2" s="45" t="s">
        <v>109</v>
      </c>
      <c r="AK2" s="45" t="s">
        <v>110</v>
      </c>
      <c r="AL2" s="45" t="s">
        <v>111</v>
      </c>
      <c r="AM2" s="45" t="s">
        <v>112</v>
      </c>
    </row>
    <row r="3" spans="1:39" ht="16.5" customHeight="1" thickBot="1" x14ac:dyDescent="0.4">
      <c r="A3" s="428"/>
      <c r="B3" s="428"/>
      <c r="C3" s="97"/>
      <c r="D3" s="51"/>
      <c r="E3" s="74"/>
      <c r="F3" s="74"/>
      <c r="G3" s="74"/>
      <c r="H3" s="51"/>
      <c r="I3" s="51"/>
      <c r="J3" s="51"/>
      <c r="K3" s="51"/>
      <c r="L3" s="51"/>
      <c r="M3" s="51"/>
      <c r="N3" s="51"/>
      <c r="O3" s="51"/>
      <c r="P3" s="51"/>
      <c r="Q3" s="51"/>
      <c r="R3" s="51"/>
      <c r="S3" s="51"/>
      <c r="U3" s="428"/>
      <c r="V3" s="428"/>
      <c r="W3" s="97"/>
      <c r="X3" s="51"/>
      <c r="Y3" s="74"/>
      <c r="Z3" s="74"/>
      <c r="AA3" s="74"/>
      <c r="AB3" s="51"/>
      <c r="AC3" s="51"/>
      <c r="AD3" s="51"/>
      <c r="AE3" s="51"/>
      <c r="AF3" s="51"/>
      <c r="AG3" s="51"/>
      <c r="AH3" s="51"/>
      <c r="AI3" s="51"/>
      <c r="AJ3" s="51"/>
      <c r="AK3" s="51"/>
      <c r="AL3" s="51"/>
      <c r="AM3" s="51"/>
    </row>
    <row r="4" spans="1:39" ht="16.5" customHeight="1" x14ac:dyDescent="0.35">
      <c r="A4" s="379" t="str">
        <f>'Tabell 2.1 DOK32025'!A12</f>
        <v>FO1 Administrasjon og fellestjenester</v>
      </c>
      <c r="B4" s="379"/>
      <c r="C4" s="153"/>
      <c r="D4" s="153"/>
      <c r="E4" s="153"/>
      <c r="F4" s="153"/>
      <c r="G4" s="153"/>
      <c r="H4" s="153"/>
      <c r="I4" s="153"/>
      <c r="J4" s="153"/>
      <c r="K4" s="153"/>
      <c r="L4" s="153"/>
      <c r="M4" s="153"/>
      <c r="N4" s="153"/>
      <c r="O4" s="153"/>
      <c r="P4" s="153"/>
      <c r="Q4" s="153"/>
      <c r="R4" s="153"/>
      <c r="S4" s="153"/>
      <c r="U4" s="379" t="str">
        <f>A4</f>
        <v>FO1 Administrasjon og fellestjenester</v>
      </c>
      <c r="V4" s="379"/>
      <c r="W4" s="153"/>
      <c r="X4" s="153"/>
      <c r="Y4" s="153"/>
      <c r="Z4" s="153"/>
      <c r="AA4" s="153"/>
      <c r="AB4" s="153"/>
      <c r="AC4" s="153"/>
      <c r="AD4" s="153"/>
      <c r="AE4" s="153"/>
      <c r="AF4" s="153"/>
      <c r="AG4" s="153"/>
      <c r="AH4" s="153"/>
      <c r="AI4" s="153"/>
      <c r="AJ4" s="153"/>
      <c r="AK4" s="153"/>
      <c r="AL4" s="153"/>
      <c r="AM4" s="153"/>
    </row>
    <row r="5" spans="1:39" ht="16.5" customHeight="1" x14ac:dyDescent="0.35">
      <c r="A5" s="402" t="s">
        <v>199</v>
      </c>
      <c r="B5" s="402"/>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98">
        <f>SUM(D5:R5)</f>
        <v>100.00000000000001</v>
      </c>
      <c r="U5" s="402" t="s">
        <v>199</v>
      </c>
      <c r="V5" s="402"/>
      <c r="W5" s="76">
        <v>0.5</v>
      </c>
      <c r="X5" s="339">
        <v>6.666666666666667</v>
      </c>
      <c r="Y5" s="339">
        <v>6.666666666666667</v>
      </c>
      <c r="Z5" s="339">
        <v>6.666666666666667</v>
      </c>
      <c r="AA5" s="339">
        <v>6.666666666666667</v>
      </c>
      <c r="AB5" s="339">
        <v>6.666666666666667</v>
      </c>
      <c r="AC5" s="339">
        <v>6.666666666666667</v>
      </c>
      <c r="AD5" s="339">
        <v>6.666666666666667</v>
      </c>
      <c r="AE5" s="339">
        <v>6.666666666666667</v>
      </c>
      <c r="AF5" s="339">
        <v>6.666666666666667</v>
      </c>
      <c r="AG5" s="339">
        <v>6.666666666666667</v>
      </c>
      <c r="AH5" s="339">
        <v>6.666666666666667</v>
      </c>
      <c r="AI5" s="339">
        <v>6.666666666666667</v>
      </c>
      <c r="AJ5" s="339">
        <v>6.666666666666667</v>
      </c>
      <c r="AK5" s="339">
        <v>6.666666666666667</v>
      </c>
      <c r="AL5" s="339">
        <v>6.666666666666667</v>
      </c>
      <c r="AM5" s="98">
        <f>SUM(X5:AL5)</f>
        <v>100.00000000000001</v>
      </c>
    </row>
    <row r="6" spans="1:39" ht="16.5" customHeight="1" x14ac:dyDescent="0.35">
      <c r="A6" s="402" t="s">
        <v>261</v>
      </c>
      <c r="B6" s="402"/>
      <c r="C6" s="76">
        <v>0.5</v>
      </c>
      <c r="D6" s="310">
        <v>2314.0445986757409</v>
      </c>
      <c r="E6" s="310">
        <v>2038.319736081063</v>
      </c>
      <c r="F6" s="310">
        <v>1694.9907153260106</v>
      </c>
      <c r="G6" s="310">
        <v>1254.2931650004932</v>
      </c>
      <c r="H6" s="310">
        <v>1826.862143506934</v>
      </c>
      <c r="I6" s="310">
        <v>1424.8729037403104</v>
      </c>
      <c r="J6" s="310">
        <v>1952.9191699216128</v>
      </c>
      <c r="K6" s="310">
        <v>2072.1419603599575</v>
      </c>
      <c r="L6" s="310">
        <v>1541.5216139131039</v>
      </c>
      <c r="M6" s="310">
        <v>1390.5063185495724</v>
      </c>
      <c r="N6" s="310">
        <v>1726.4769019942846</v>
      </c>
      <c r="O6" s="310">
        <v>2458.1475432763532</v>
      </c>
      <c r="P6" s="310">
        <v>2288.3545093108414</v>
      </c>
      <c r="Q6" s="310">
        <v>2115.5355894513555</v>
      </c>
      <c r="R6" s="310">
        <v>1878.7028485637961</v>
      </c>
      <c r="S6" s="100">
        <f>SUM(D6:R6)</f>
        <v>27977.68971767143</v>
      </c>
      <c r="U6" s="402" t="s">
        <v>261</v>
      </c>
      <c r="V6" s="402"/>
      <c r="W6" s="76">
        <v>0.5</v>
      </c>
      <c r="X6" s="338">
        <v>2434.3555391058635</v>
      </c>
      <c r="Y6" s="338">
        <v>2121.6336858297773</v>
      </c>
      <c r="Z6" s="338">
        <v>1768.6187498841357</v>
      </c>
      <c r="AA6" s="338">
        <v>1308.4722923350287</v>
      </c>
      <c r="AB6" s="338">
        <v>1907.9633693176986</v>
      </c>
      <c r="AC6" s="338">
        <v>1520.1440641496167</v>
      </c>
      <c r="AD6" s="338">
        <v>2055.2442663499701</v>
      </c>
      <c r="AE6" s="338">
        <v>2183.1259458699674</v>
      </c>
      <c r="AF6" s="338">
        <v>1620.8172588374139</v>
      </c>
      <c r="AG6" s="338">
        <v>1461.0356609067937</v>
      </c>
      <c r="AH6" s="338">
        <v>1795.1280673972394</v>
      </c>
      <c r="AI6" s="338">
        <v>2569.617923858706</v>
      </c>
      <c r="AJ6" s="338">
        <v>2393.3903764223323</v>
      </c>
      <c r="AK6" s="338">
        <v>2222.8129867489724</v>
      </c>
      <c r="AL6" s="338">
        <v>1964.4583824076501</v>
      </c>
      <c r="AM6" s="100">
        <f>SUM(X6:AL6)</f>
        <v>29326.818569421168</v>
      </c>
    </row>
    <row r="7" spans="1:39" ht="16.5" customHeight="1" thickBot="1" x14ac:dyDescent="0.4">
      <c r="A7" s="431" t="s">
        <v>201</v>
      </c>
      <c r="B7" s="431"/>
      <c r="C7" s="217" t="s">
        <v>202</v>
      </c>
      <c r="D7" s="202">
        <f t="shared" ref="D7:Q7" si="0">(D5/$S$5*$C$5+D6/$S$6*$C$6)*100</f>
        <v>7.4688509940609284</v>
      </c>
      <c r="E7" s="202">
        <f t="shared" si="0"/>
        <v>6.9760925401337577</v>
      </c>
      <c r="F7" s="202">
        <f t="shared" si="0"/>
        <v>6.3625161079485846</v>
      </c>
      <c r="G7" s="202">
        <f t="shared" si="0"/>
        <v>5.5749286502766209</v>
      </c>
      <c r="H7" s="202">
        <f t="shared" si="0"/>
        <v>6.5981885839672714</v>
      </c>
      <c r="I7" s="202">
        <f t="shared" si="0"/>
        <v>5.8797782294612713</v>
      </c>
      <c r="J7" s="202">
        <f t="shared" si="0"/>
        <v>6.823469920072478</v>
      </c>
      <c r="K7" s="202">
        <f t="shared" si="0"/>
        <v>7.0365375315183236</v>
      </c>
      <c r="L7" s="202">
        <f t="shared" si="0"/>
        <v>6.0882456035545571</v>
      </c>
      <c r="M7" s="202">
        <f t="shared" si="0"/>
        <v>5.8183603898584701</v>
      </c>
      <c r="N7" s="202">
        <f t="shared" si="0"/>
        <v>6.4187862771191053</v>
      </c>
      <c r="O7" s="202">
        <f t="shared" si="0"/>
        <v>7.7263828811730964</v>
      </c>
      <c r="P7" s="202">
        <f t="shared" si="0"/>
        <v>7.4229392521977804</v>
      </c>
      <c r="Q7" s="202">
        <f t="shared" si="0"/>
        <v>7.1140879467407601</v>
      </c>
      <c r="R7" s="202">
        <f>(R5/$S$5*$C$5+R6/$S$6*$C$6)*100</f>
        <v>6.6908350919169939</v>
      </c>
      <c r="S7" s="202">
        <f>SUM(D7:R7)</f>
        <v>100</v>
      </c>
      <c r="U7" s="431" t="s">
        <v>201</v>
      </c>
      <c r="V7" s="431"/>
      <c r="W7" s="217" t="s">
        <v>202</v>
      </c>
      <c r="X7" s="202">
        <f t="shared" ref="X7:AL7" si="1">(X5/$AM$5*$W$5+X6/$AM$6*$W$6)*100</f>
        <v>7.4837247802326337</v>
      </c>
      <c r="Y7" s="202">
        <f t="shared" si="1"/>
        <v>6.9505577533766099</v>
      </c>
      <c r="Z7" s="202">
        <f t="shared" si="1"/>
        <v>6.3486940784778136</v>
      </c>
      <c r="AA7" s="202">
        <f t="shared" si="1"/>
        <v>5.5641792896338265</v>
      </c>
      <c r="AB7" s="202">
        <f t="shared" si="1"/>
        <v>6.5862660795179409</v>
      </c>
      <c r="AC7" s="202">
        <f t="shared" si="1"/>
        <v>5.9250635964561438</v>
      </c>
      <c r="AD7" s="202">
        <f t="shared" si="1"/>
        <v>6.8373688315666064</v>
      </c>
      <c r="AE7" s="202">
        <f t="shared" si="1"/>
        <v>7.0553973899956102</v>
      </c>
      <c r="AF7" s="202">
        <f t="shared" si="1"/>
        <v>6.0967037531432524</v>
      </c>
      <c r="AG7" s="202">
        <f t="shared" si="1"/>
        <v>5.82428825476181</v>
      </c>
      <c r="AH7" s="202">
        <f t="shared" si="1"/>
        <v>6.3938904530016156</v>
      </c>
      <c r="AI7" s="202">
        <f t="shared" si="1"/>
        <v>7.7143368809496877</v>
      </c>
      <c r="AJ7" s="202">
        <f t="shared" si="1"/>
        <v>7.4138822867712975</v>
      </c>
      <c r="AK7" s="202">
        <f t="shared" si="1"/>
        <v>7.123060782779012</v>
      </c>
      <c r="AL7" s="202">
        <f t="shared" si="1"/>
        <v>6.6825857893361373</v>
      </c>
      <c r="AM7" s="202">
        <f>SUM(X7:AL7)</f>
        <v>100</v>
      </c>
    </row>
    <row r="8" spans="1:39" ht="16.5" customHeight="1" thickBot="1" x14ac:dyDescent="0.4">
      <c r="A8" s="388"/>
      <c r="B8" s="388"/>
      <c r="C8" s="17"/>
      <c r="D8" s="17"/>
      <c r="E8" s="17"/>
      <c r="F8" s="17"/>
      <c r="G8" s="17"/>
      <c r="H8" s="17"/>
      <c r="I8" s="17"/>
      <c r="J8" s="17"/>
      <c r="K8" s="17"/>
      <c r="L8" s="17"/>
      <c r="M8" s="17"/>
      <c r="N8" s="17"/>
      <c r="O8" s="17"/>
      <c r="P8" s="17"/>
      <c r="Q8" s="17"/>
      <c r="R8" s="17"/>
      <c r="S8" s="17"/>
      <c r="U8" s="388"/>
      <c r="V8" s="388"/>
      <c r="W8" s="17"/>
      <c r="X8" s="17"/>
      <c r="Y8" s="17"/>
      <c r="Z8" s="17"/>
      <c r="AA8" s="17"/>
      <c r="AB8" s="17"/>
      <c r="AC8" s="17"/>
      <c r="AD8" s="17"/>
      <c r="AE8" s="17"/>
      <c r="AF8" s="17"/>
      <c r="AG8" s="17"/>
      <c r="AH8" s="17"/>
      <c r="AI8" s="17"/>
      <c r="AJ8" s="17"/>
      <c r="AK8" s="17"/>
      <c r="AL8" s="17"/>
      <c r="AM8" s="17"/>
    </row>
    <row r="9" spans="1:39" ht="16.5" customHeight="1" x14ac:dyDescent="0.35">
      <c r="A9" s="386" t="str">
        <f>'Tabell 3.1 DOK32025'!A9</f>
        <v xml:space="preserve">FO2A Barnehage - kommunale </v>
      </c>
      <c r="B9" s="386"/>
      <c r="C9" s="193"/>
      <c r="D9" s="193"/>
      <c r="E9" s="193"/>
      <c r="F9" s="193"/>
      <c r="G9" s="193"/>
      <c r="H9" s="193"/>
      <c r="I9" s="193"/>
      <c r="J9" s="193"/>
      <c r="K9" s="193"/>
      <c r="L9" s="193"/>
      <c r="M9" s="193"/>
      <c r="N9" s="193"/>
      <c r="O9" s="193"/>
      <c r="P9" s="193"/>
      <c r="Q9" s="193"/>
      <c r="R9" s="193"/>
      <c r="S9" s="193"/>
      <c r="U9" s="386" t="str">
        <f>A9</f>
        <v xml:space="preserve">FO2A Barnehage - kommunale </v>
      </c>
      <c r="V9" s="386"/>
      <c r="W9" s="193"/>
      <c r="X9" s="193"/>
      <c r="Y9" s="193"/>
      <c r="Z9" s="193"/>
      <c r="AA9" s="193"/>
      <c r="AB9" s="193"/>
      <c r="AC9" s="193"/>
      <c r="AD9" s="193"/>
      <c r="AE9" s="193"/>
      <c r="AF9" s="193"/>
      <c r="AG9" s="193"/>
      <c r="AH9" s="193"/>
      <c r="AI9" s="193"/>
      <c r="AJ9" s="193"/>
      <c r="AK9" s="193"/>
      <c r="AL9" s="193"/>
      <c r="AM9" s="193"/>
    </row>
    <row r="10" spans="1:39" ht="16.5" customHeight="1" x14ac:dyDescent="0.35">
      <c r="A10" s="402" t="s">
        <v>262</v>
      </c>
      <c r="B10" s="402"/>
      <c r="C10" s="80">
        <f>S10/(S10+S11)</f>
        <v>0.56300325187345646</v>
      </c>
      <c r="D10" s="103">
        <f>'Tabell 4.5-4.7 DOK32025'!D54</f>
        <v>1719.81</v>
      </c>
      <c r="E10" s="103">
        <f>'Tabell 4.5-4.7 DOK32025'!E54</f>
        <v>1717.84</v>
      </c>
      <c r="F10" s="103">
        <f>'Tabell 4.5-4.7 DOK32025'!F54</f>
        <v>1386.8799999999999</v>
      </c>
      <c r="G10" s="103">
        <f>'Tabell 4.5-4.7 DOK32025'!G54</f>
        <v>695.41</v>
      </c>
      <c r="H10" s="103">
        <f>'Tabell 4.5-4.7 DOK32025'!H54</f>
        <v>770.27</v>
      </c>
      <c r="I10" s="103">
        <f>'Tabell 4.5-4.7 DOK32025'!I54</f>
        <v>908.17</v>
      </c>
      <c r="J10" s="103">
        <f>'Tabell 4.5-4.7 DOK32025'!J54</f>
        <v>937.72</v>
      </c>
      <c r="K10" s="103">
        <f>'Tabell 4.5-4.7 DOK32025'!K54</f>
        <v>961.36</v>
      </c>
      <c r="L10" s="103">
        <f>'Tabell 4.5-4.7 DOK32025'!L54</f>
        <v>921.96</v>
      </c>
      <c r="M10" s="103">
        <f>'Tabell 4.5-4.7 DOK32025'!M54</f>
        <v>713.14</v>
      </c>
      <c r="N10" s="103">
        <f>'Tabell 4.5-4.7 DOK32025'!N54</f>
        <v>722.99</v>
      </c>
      <c r="O10" s="103">
        <f>'Tabell 4.5-4.7 DOK32025'!O54</f>
        <v>914.08</v>
      </c>
      <c r="P10" s="103">
        <f>'Tabell 4.5-4.7 DOK32025'!P54</f>
        <v>1404.61</v>
      </c>
      <c r="Q10" s="103">
        <f>'Tabell 4.5-4.7 DOK32025'!Q54</f>
        <v>1272.6199999999999</v>
      </c>
      <c r="R10" s="103">
        <f>'Tabell 4.5-4.7 DOK32025'!R54</f>
        <v>754.51</v>
      </c>
      <c r="S10" s="103">
        <f>SUM(D10:R10)</f>
        <v>15801.369999999997</v>
      </c>
      <c r="T10" s="29"/>
      <c r="U10" s="402" t="s">
        <v>262</v>
      </c>
      <c r="V10" s="402"/>
      <c r="W10" s="80">
        <f>AM10/(AM10+AM11)</f>
        <v>0.54924794313075831</v>
      </c>
      <c r="X10" s="103">
        <f>'Tabell 4.5-4.6'!D22</f>
        <v>1648.8899999999999</v>
      </c>
      <c r="Y10" s="103">
        <f>'Tabell 4.5-4.6'!E22</f>
        <v>1696.17</v>
      </c>
      <c r="Z10" s="103">
        <f>'Tabell 4.5-4.6'!F22</f>
        <v>1375.06</v>
      </c>
      <c r="AA10" s="103">
        <f>'Tabell 4.5-4.6'!G22</f>
        <v>657.98</v>
      </c>
      <c r="AB10" s="103">
        <f>'Tabell 4.5-4.6'!H22</f>
        <v>646.16</v>
      </c>
      <c r="AC10" s="103">
        <f>'Tabell 4.5-4.6'!I22</f>
        <v>876.65</v>
      </c>
      <c r="AD10" s="103">
        <f>'Tabell 4.5-4.6'!J22</f>
        <v>888.47</v>
      </c>
      <c r="AE10" s="103">
        <f>'Tabell 4.5-4.6'!K22</f>
        <v>921.96</v>
      </c>
      <c r="AF10" s="103">
        <f>'Tabell 4.5-4.6'!L22</f>
        <v>908.17</v>
      </c>
      <c r="AG10" s="103">
        <f>'Tabell 4.5-4.6'!M22</f>
        <v>730.87</v>
      </c>
      <c r="AH10" s="103">
        <f>'Tabell 4.5-4.6'!N22</f>
        <v>701.31999999999994</v>
      </c>
      <c r="AI10" s="103">
        <f>'Tabell 4.5-4.6'!O22</f>
        <v>862.86</v>
      </c>
      <c r="AJ10" s="103">
        <f>'Tabell 4.5-4.6'!P22</f>
        <v>1384.91</v>
      </c>
      <c r="AK10" s="103">
        <f>'Tabell 4.5-4.6'!Q22</f>
        <v>1258.83</v>
      </c>
      <c r="AL10" s="103">
        <f>'Tabell 4.5-4.6'!R22</f>
        <v>709.2</v>
      </c>
      <c r="AM10" s="103">
        <f>SUM(X10:AL10)</f>
        <v>15267.500000000002</v>
      </c>
    </row>
    <row r="11" spans="1:39" ht="16.5" customHeight="1" x14ac:dyDescent="0.35">
      <c r="A11" s="402" t="s">
        <v>263</v>
      </c>
      <c r="B11" s="402"/>
      <c r="C11" s="80">
        <f>1-C10</f>
        <v>0.43699674812654354</v>
      </c>
      <c r="D11" s="103">
        <f>'Tabell 4.5-4.7 DOK32025'!D55</f>
        <v>951.82222222222219</v>
      </c>
      <c r="E11" s="103">
        <f>'Tabell 4.5-4.7 DOK32025'!E55</f>
        <v>1044</v>
      </c>
      <c r="F11" s="103">
        <f>'Tabell 4.5-4.7 DOK32025'!F55</f>
        <v>688</v>
      </c>
      <c r="G11" s="103">
        <f>'Tabell 4.5-4.7 DOK32025'!G55</f>
        <v>418</v>
      </c>
      <c r="H11" s="103">
        <f>'Tabell 4.5-4.7 DOK32025'!H55</f>
        <v>427</v>
      </c>
      <c r="I11" s="103">
        <f>'Tabell 4.5-4.7 DOK32025'!I55</f>
        <v>688</v>
      </c>
      <c r="J11" s="103">
        <f>'Tabell 4.5-4.7 DOK32025'!J55</f>
        <v>676</v>
      </c>
      <c r="K11" s="103">
        <f>'Tabell 4.5-4.7 DOK32025'!K55</f>
        <v>894</v>
      </c>
      <c r="L11" s="103">
        <f>'Tabell 4.5-4.7 DOK32025'!L55</f>
        <v>772.02222222222224</v>
      </c>
      <c r="M11" s="103">
        <f>'Tabell 4.5-4.7 DOK32025'!M55</f>
        <v>747</v>
      </c>
      <c r="N11" s="103">
        <f>'Tabell 4.5-4.7 DOK32025'!N55</f>
        <v>931</v>
      </c>
      <c r="O11" s="103">
        <f>'Tabell 4.5-4.7 DOK32025'!O55</f>
        <v>929</v>
      </c>
      <c r="P11" s="103">
        <f>'Tabell 4.5-4.7 DOK32025'!P55</f>
        <v>1208</v>
      </c>
      <c r="Q11" s="103">
        <f>'Tabell 4.5-4.7 DOK32025'!Q55</f>
        <v>1117</v>
      </c>
      <c r="R11" s="103">
        <f>'Tabell 4.5-4.7 DOK32025'!R55</f>
        <v>774</v>
      </c>
      <c r="S11" s="103">
        <f>SUM(D11:R11)</f>
        <v>12264.844444444443</v>
      </c>
      <c r="T11" s="29"/>
      <c r="U11" s="402" t="s">
        <v>263</v>
      </c>
      <c r="V11" s="402"/>
      <c r="W11" s="80">
        <f>1-W10</f>
        <v>0.45075205686924169</v>
      </c>
      <c r="X11" s="103">
        <f>'Tabell 4.5-4.6'!D23</f>
        <v>1047</v>
      </c>
      <c r="Y11" s="103">
        <f>'Tabell 4.5-4.6'!E23</f>
        <v>1091</v>
      </c>
      <c r="Z11" s="103">
        <f>'Tabell 4.5-4.6'!F23</f>
        <v>671</v>
      </c>
      <c r="AA11" s="103">
        <f>'Tabell 4.5-4.6'!G23</f>
        <v>443</v>
      </c>
      <c r="AB11" s="103">
        <f>'Tabell 4.5-4.6'!H23</f>
        <v>441</v>
      </c>
      <c r="AC11" s="103">
        <f>'Tabell 4.5-4.6'!I23</f>
        <v>703</v>
      </c>
      <c r="AD11" s="103">
        <f>'Tabell 4.5-4.6'!J23</f>
        <v>723</v>
      </c>
      <c r="AE11" s="103">
        <f>'Tabell 4.5-4.6'!K23</f>
        <v>909</v>
      </c>
      <c r="AF11" s="103">
        <f>'Tabell 4.5-4.6'!L23</f>
        <v>785.6</v>
      </c>
      <c r="AG11" s="103">
        <f>'Tabell 4.5-4.6'!M23</f>
        <v>734</v>
      </c>
      <c r="AH11" s="103">
        <f>'Tabell 4.5-4.6'!N23</f>
        <v>956</v>
      </c>
      <c r="AI11" s="103">
        <f>'Tabell 4.5-4.6'!O23</f>
        <v>882</v>
      </c>
      <c r="AJ11" s="103">
        <f>'Tabell 4.5-4.6'!P23</f>
        <v>1214</v>
      </c>
      <c r="AK11" s="103">
        <f>'Tabell 4.5-4.6'!Q23</f>
        <v>1134</v>
      </c>
      <c r="AL11" s="103">
        <f>'Tabell 4.5-4.6'!R23</f>
        <v>796</v>
      </c>
      <c r="AM11" s="103">
        <f>SUM(X11:AL11)</f>
        <v>12529.6</v>
      </c>
    </row>
    <row r="12" spans="1:39" ht="16.5" customHeight="1" x14ac:dyDescent="0.35">
      <c r="A12" s="429" t="str">
        <f>'Tabell 3.1'!A12</f>
        <v>Fordelingsnøkkel FO2A  - kommunale barnehager</v>
      </c>
      <c r="B12" s="429"/>
      <c r="C12" s="218" t="s">
        <v>202</v>
      </c>
      <c r="D12" s="219">
        <f>(D10/$S$10*$C$10+D11/$S$11*$C$11)*100</f>
        <v>9.5190330263832852</v>
      </c>
      <c r="E12" s="219">
        <f t="shared" ref="E12:R12" si="2">(E10/$S$10*$C$10+E11/$S$11*$C$11)*100</f>
        <v>9.8404435890950417</v>
      </c>
      <c r="F12" s="219">
        <f t="shared" si="2"/>
        <v>7.3928032015401044</v>
      </c>
      <c r="G12" s="219">
        <f t="shared" si="2"/>
        <v>3.9670829217240353</v>
      </c>
      <c r="H12" s="219">
        <f t="shared" si="2"/>
        <v>4.2658763345870225</v>
      </c>
      <c r="I12" s="219">
        <f t="shared" si="2"/>
        <v>5.687158142255103</v>
      </c>
      <c r="J12" s="219">
        <f t="shared" si="2"/>
        <v>5.7496888409880569</v>
      </c>
      <c r="K12" s="219">
        <f t="shared" si="2"/>
        <v>6.6106528319755595</v>
      </c>
      <c r="L12" s="219">
        <f t="shared" si="2"/>
        <v>6.0356633616384894</v>
      </c>
      <c r="M12" s="219">
        <f t="shared" si="2"/>
        <v>5.202482874526126</v>
      </c>
      <c r="N12" s="219">
        <f t="shared" si="2"/>
        <v>5.8931709628100508</v>
      </c>
      <c r="O12" s="219">
        <f t="shared" si="2"/>
        <v>6.5668991578763771</v>
      </c>
      <c r="P12" s="219">
        <f t="shared" si="2"/>
        <v>9.3087366847122208</v>
      </c>
      <c r="Q12" s="219">
        <f t="shared" si="2"/>
        <v>8.5142226955121583</v>
      </c>
      <c r="R12" s="219">
        <f t="shared" si="2"/>
        <v>5.4460853743763815</v>
      </c>
      <c r="S12" s="219">
        <f>SUM(D12:R12)</f>
        <v>100</v>
      </c>
      <c r="T12" s="29"/>
      <c r="U12" s="429" t="str">
        <f>A12</f>
        <v>Fordelingsnøkkel FO2A  - kommunale barnehager</v>
      </c>
      <c r="V12" s="429"/>
      <c r="W12" s="218" t="s">
        <v>202</v>
      </c>
      <c r="X12" s="219">
        <f t="shared" ref="X12:AL12" si="3">(X10/$AM$10*$W$10+X11/$AM$11*$W$11)*100</f>
        <v>9.69845775278716</v>
      </c>
      <c r="Y12" s="219">
        <f t="shared" si="3"/>
        <v>10.026837331951894</v>
      </c>
      <c r="Z12" s="219">
        <f t="shared" si="3"/>
        <v>7.3606958999320069</v>
      </c>
      <c r="AA12" s="219">
        <f t="shared" si="3"/>
        <v>3.9607728863802336</v>
      </c>
      <c r="AB12" s="219">
        <f t="shared" si="3"/>
        <v>3.9110554698151958</v>
      </c>
      <c r="AC12" s="219">
        <f t="shared" si="3"/>
        <v>5.6827870533257059</v>
      </c>
      <c r="AD12" s="219">
        <f t="shared" si="3"/>
        <v>5.797259426343035</v>
      </c>
      <c r="AE12" s="219">
        <f t="shared" si="3"/>
        <v>6.5868741703271203</v>
      </c>
      <c r="AF12" s="219">
        <f t="shared" si="3"/>
        <v>6.0933334772332355</v>
      </c>
      <c r="AG12" s="219">
        <f t="shared" si="3"/>
        <v>5.2698662810149255</v>
      </c>
      <c r="AH12" s="219">
        <f t="shared" si="3"/>
        <v>5.9622046904173445</v>
      </c>
      <c r="AI12" s="219">
        <f t="shared" si="3"/>
        <v>6.2771296286303233</v>
      </c>
      <c r="AJ12" s="219">
        <f t="shared" si="3"/>
        <v>9.3495724374125349</v>
      </c>
      <c r="AK12" s="219">
        <f t="shared" si="3"/>
        <v>8.6082001359854079</v>
      </c>
      <c r="AL12" s="219">
        <f t="shared" si="3"/>
        <v>5.4149533584438663</v>
      </c>
      <c r="AM12" s="219">
        <f>SUM(X12:AL12)</f>
        <v>100</v>
      </c>
    </row>
    <row r="13" spans="1:39" ht="16.5" customHeight="1" thickBot="1" x14ac:dyDescent="0.4">
      <c r="A13" s="458"/>
      <c r="B13" s="458"/>
      <c r="C13" s="17"/>
      <c r="D13" s="17"/>
      <c r="E13" s="17"/>
      <c r="F13" s="17"/>
      <c r="G13" s="17"/>
      <c r="H13" s="17"/>
      <c r="I13" s="17"/>
      <c r="J13" s="17"/>
      <c r="K13" s="17"/>
      <c r="L13" s="17"/>
      <c r="M13" s="17"/>
      <c r="N13" s="17"/>
      <c r="O13" s="17"/>
      <c r="P13" s="17"/>
      <c r="Q13" s="17"/>
      <c r="R13" s="17"/>
      <c r="S13" s="17"/>
      <c r="U13" s="458"/>
      <c r="V13" s="458"/>
      <c r="W13" s="17"/>
      <c r="X13" s="17"/>
      <c r="Y13" s="17"/>
      <c r="Z13" s="17"/>
      <c r="AA13" s="17"/>
      <c r="AB13" s="17"/>
      <c r="AC13" s="17"/>
      <c r="AD13" s="17"/>
      <c r="AE13" s="17"/>
      <c r="AF13" s="17"/>
      <c r="AG13" s="17"/>
      <c r="AH13" s="17"/>
      <c r="AI13" s="17"/>
      <c r="AJ13" s="17"/>
      <c r="AK13" s="17"/>
      <c r="AL13" s="17"/>
      <c r="AM13" s="17"/>
    </row>
    <row r="14" spans="1:39" ht="16.5" customHeight="1" x14ac:dyDescent="0.35">
      <c r="A14" s="386" t="str">
        <f>'Tabell 3.1 DOK32025'!A14</f>
        <v xml:space="preserve">FO2A Barnehage - ordinære private </v>
      </c>
      <c r="B14" s="386"/>
      <c r="C14" s="191"/>
      <c r="D14" s="191"/>
      <c r="E14" s="191"/>
      <c r="F14" s="191"/>
      <c r="G14" s="191"/>
      <c r="H14" s="191"/>
      <c r="I14" s="191"/>
      <c r="J14" s="191"/>
      <c r="K14" s="191"/>
      <c r="L14" s="191"/>
      <c r="M14" s="191"/>
      <c r="N14" s="191"/>
      <c r="O14" s="191"/>
      <c r="P14" s="191"/>
      <c r="Q14" s="191"/>
      <c r="R14" s="191"/>
      <c r="S14" s="191"/>
      <c r="U14" s="386" t="str">
        <f>A14</f>
        <v xml:space="preserve">FO2A Barnehage - ordinære private </v>
      </c>
      <c r="V14" s="386"/>
      <c r="W14" s="191"/>
      <c r="X14" s="191"/>
      <c r="Y14" s="191"/>
      <c r="Z14" s="191"/>
      <c r="AA14" s="191"/>
      <c r="AB14" s="191"/>
      <c r="AC14" s="191"/>
      <c r="AD14" s="191"/>
      <c r="AE14" s="191"/>
      <c r="AF14" s="191"/>
      <c r="AG14" s="191"/>
      <c r="AH14" s="191"/>
      <c r="AI14" s="191"/>
      <c r="AJ14" s="191"/>
      <c r="AK14" s="191"/>
      <c r="AL14" s="191"/>
      <c r="AM14" s="191"/>
    </row>
    <row r="15" spans="1:39" ht="16.5" customHeight="1" x14ac:dyDescent="0.35">
      <c r="A15" s="402" t="s">
        <v>262</v>
      </c>
      <c r="B15" s="402"/>
      <c r="C15" s="80">
        <f>S15/(S15+S16)</f>
        <v>0.55791363315452813</v>
      </c>
      <c r="D15" s="103">
        <f>'Tabell 4.5-4.7 DOK32025'!D58</f>
        <v>926.68799999999999</v>
      </c>
      <c r="E15" s="103">
        <f>'Tabell 4.5-4.7 DOK32025'!E58</f>
        <v>671.84879999999998</v>
      </c>
      <c r="F15" s="103">
        <f>'Tabell 4.5-4.7 DOK32025'!F58</f>
        <v>818.57439999999997</v>
      </c>
      <c r="G15" s="103">
        <f>'Tabell 4.5-4.7 DOK32025'!G58</f>
        <v>992.75742222222209</v>
      </c>
      <c r="H15" s="103">
        <f>'Tabell 4.5-4.7 DOK32025'!H58</f>
        <v>743.28100000000006</v>
      </c>
      <c r="I15" s="103">
        <f>'Tabell 4.5-4.7 DOK32025'!I58</f>
        <v>612.00019999999995</v>
      </c>
      <c r="J15" s="103">
        <f>'Tabell 4.5-4.7 DOK32025'!J58</f>
        <v>1183.4577999999999</v>
      </c>
      <c r="K15" s="103">
        <f>'Tabell 4.5-4.7 DOK32025'!K58</f>
        <v>1612.0509999999999</v>
      </c>
      <c r="L15" s="103">
        <f>'Tabell 4.5-4.7 DOK32025'!L58</f>
        <v>488.44179999999994</v>
      </c>
      <c r="M15" s="103">
        <f>'Tabell 4.5-4.7 DOK32025'!M58</f>
        <v>75.293399999999991</v>
      </c>
      <c r="N15" s="103">
        <f>'Tabell 4.5-4.7 DOK32025'!N58</f>
        <v>108.11359999999999</v>
      </c>
      <c r="O15" s="103">
        <f>'Tabell 4.5-4.7 DOK32025'!O58</f>
        <v>799.26840000000004</v>
      </c>
      <c r="P15" s="103">
        <f>'Tabell 4.5-4.7 DOK32025'!P58</f>
        <v>484.58059999999995</v>
      </c>
      <c r="Q15" s="103">
        <f>'Tabell 4.5-4.7 DOK32025'!Q58</f>
        <v>762.58699999999999</v>
      </c>
      <c r="R15" s="103">
        <f>'Tabell 4.5-4.7 DOK32025'!R58</f>
        <v>534.7761999999999</v>
      </c>
      <c r="S15" s="103">
        <f>SUM(D15:R15)</f>
        <v>10813.719622222221</v>
      </c>
      <c r="T15" s="29"/>
      <c r="U15" s="402" t="s">
        <v>262</v>
      </c>
      <c r="V15" s="402"/>
      <c r="W15" s="80"/>
      <c r="X15" s="103"/>
      <c r="Y15" s="103"/>
      <c r="Z15" s="103"/>
      <c r="AA15" s="103"/>
      <c r="AB15" s="103"/>
      <c r="AC15" s="103"/>
      <c r="AD15" s="103"/>
      <c r="AE15" s="103"/>
      <c r="AF15" s="103"/>
      <c r="AG15" s="103"/>
      <c r="AH15" s="103"/>
      <c r="AI15" s="103"/>
      <c r="AJ15" s="103"/>
      <c r="AK15" s="103"/>
      <c r="AL15" s="103"/>
      <c r="AM15" s="103">
        <f>SUM(X15:AL15)</f>
        <v>0</v>
      </c>
    </row>
    <row r="16" spans="1:39" ht="16.5" customHeight="1" x14ac:dyDescent="0.35">
      <c r="A16" s="402" t="s">
        <v>263</v>
      </c>
      <c r="B16" s="402"/>
      <c r="C16" s="80">
        <f>1-C15</f>
        <v>0.44208636684547187</v>
      </c>
      <c r="D16" s="103">
        <f>'Tabell 4.5-4.7 DOK32025'!D59</f>
        <v>671.3</v>
      </c>
      <c r="E16" s="103">
        <f>'Tabell 4.5-4.7 DOK32025'!E59</f>
        <v>517.43999999999994</v>
      </c>
      <c r="F16" s="103">
        <f>'Tabell 4.5-4.7 DOK32025'!F59</f>
        <v>508.62</v>
      </c>
      <c r="G16" s="103">
        <f>'Tabell 4.5-4.7 DOK32025'!G59</f>
        <v>509.18622222222223</v>
      </c>
      <c r="H16" s="103">
        <f>'Tabell 4.5-4.7 DOK32025'!H59</f>
        <v>621.31999999999994</v>
      </c>
      <c r="I16" s="103">
        <f>'Tabell 4.5-4.7 DOK32025'!I59</f>
        <v>518.41999999999996</v>
      </c>
      <c r="J16" s="103">
        <f>'Tabell 4.5-4.7 DOK32025'!J59</f>
        <v>1125.04</v>
      </c>
      <c r="K16" s="103">
        <f>'Tabell 4.5-4.7 DOK32025'!K59</f>
        <v>1158.3599999999999</v>
      </c>
      <c r="L16" s="103">
        <f>'Tabell 4.5-4.7 DOK32025'!L59</f>
        <v>412.58</v>
      </c>
      <c r="M16" s="103">
        <f>'Tabell 4.5-4.7 DOK32025'!M59</f>
        <v>79.38</v>
      </c>
      <c r="N16" s="103">
        <f>'Tabell 4.5-4.7 DOK32025'!N59</f>
        <v>119.56</v>
      </c>
      <c r="O16" s="103">
        <f>'Tabell 4.5-4.7 DOK32025'!O59</f>
        <v>690.9</v>
      </c>
      <c r="P16" s="103">
        <f>'Tabell 4.5-4.7 DOK32025'!P59</f>
        <v>423.36</v>
      </c>
      <c r="Q16" s="103">
        <f>'Tabell 4.5-4.7 DOK32025'!Q59</f>
        <v>725.19999999999993</v>
      </c>
      <c r="R16" s="103">
        <f>'Tabell 4.5-4.7 DOK32025'!R59</f>
        <v>488.03999999999996</v>
      </c>
      <c r="S16" s="103">
        <f>SUM(D16:R16)</f>
        <v>8568.7062222222212</v>
      </c>
      <c r="T16" s="29"/>
      <c r="U16" s="402" t="s">
        <v>263</v>
      </c>
      <c r="V16" s="402"/>
      <c r="W16" s="80"/>
      <c r="X16" s="103"/>
      <c r="Y16" s="103"/>
      <c r="Z16" s="103"/>
      <c r="AA16" s="103"/>
      <c r="AB16" s="103"/>
      <c r="AC16" s="103"/>
      <c r="AD16" s="103"/>
      <c r="AE16" s="103"/>
      <c r="AF16" s="103"/>
      <c r="AG16" s="103"/>
      <c r="AH16" s="103"/>
      <c r="AI16" s="103"/>
      <c r="AJ16" s="103"/>
      <c r="AK16" s="103"/>
      <c r="AL16" s="103"/>
      <c r="AM16" s="103">
        <f>SUM(X16:AL16)</f>
        <v>0</v>
      </c>
    </row>
    <row r="17" spans="1:39" ht="16.5" customHeight="1" x14ac:dyDescent="0.35">
      <c r="A17" s="429" t="str">
        <f>'Tabell 3.1 DOK32025'!A17</f>
        <v>Kriterienøkkel FO2A - ordinære private barnehager</v>
      </c>
      <c r="B17" s="429"/>
      <c r="C17" s="218" t="s">
        <v>202</v>
      </c>
      <c r="D17" s="219">
        <f>(D15/$S$15*$C$15+D16/$S$16*$C$16)*100</f>
        <v>8.2445201277941642</v>
      </c>
      <c r="E17" s="219">
        <f t="shared" ref="E17:R17" si="4">(E15/$S$15*$C$15+E16/$S$16*$C$16)*100</f>
        <v>6.135913066531268</v>
      </c>
      <c r="F17" s="219">
        <f t="shared" si="4"/>
        <v>6.8474112097811108</v>
      </c>
      <c r="G17" s="219">
        <f t="shared" si="4"/>
        <v>7.7489972436806411</v>
      </c>
      <c r="H17" s="219">
        <f t="shared" si="4"/>
        <v>7.0404035642996341</v>
      </c>
      <c r="I17" s="219">
        <f t="shared" si="4"/>
        <v>5.8321915382124914</v>
      </c>
      <c r="J17" s="219">
        <f t="shared" si="4"/>
        <v>11.910262515781437</v>
      </c>
      <c r="K17" s="219">
        <f t="shared" si="4"/>
        <v>14.293417254549068</v>
      </c>
      <c r="L17" s="219">
        <f t="shared" si="4"/>
        <v>4.6486534102141732</v>
      </c>
      <c r="M17" s="219">
        <f t="shared" si="4"/>
        <v>0.79800847036045186</v>
      </c>
      <c r="N17" s="219">
        <f t="shared" si="4"/>
        <v>1.1746393450810375</v>
      </c>
      <c r="O17" s="219">
        <f t="shared" si="4"/>
        <v>7.688245072930977</v>
      </c>
      <c r="P17" s="219">
        <f t="shared" si="4"/>
        <v>4.6843496644164473</v>
      </c>
      <c r="Q17" s="219">
        <f t="shared" si="4"/>
        <v>7.6759586851531392</v>
      </c>
      <c r="R17" s="219">
        <f t="shared" si="4"/>
        <v>5.2770288312139648</v>
      </c>
      <c r="S17" s="219">
        <f>SUM(D17:R17)</f>
        <v>100.00000000000001</v>
      </c>
      <c r="T17" s="29"/>
      <c r="U17" s="429" t="str">
        <f>A17</f>
        <v>Kriterienøkkel FO2A - ordinære private barnehager</v>
      </c>
      <c r="V17" s="429"/>
      <c r="W17" s="218" t="s">
        <v>202</v>
      </c>
      <c r="X17" s="219"/>
      <c r="Y17" s="219"/>
      <c r="Z17" s="219"/>
      <c r="AA17" s="219"/>
      <c r="AB17" s="219"/>
      <c r="AC17" s="219"/>
      <c r="AD17" s="219"/>
      <c r="AE17" s="219"/>
      <c r="AF17" s="219"/>
      <c r="AG17" s="219"/>
      <c r="AH17" s="219"/>
      <c r="AI17" s="219"/>
      <c r="AJ17" s="219"/>
      <c r="AK17" s="219"/>
      <c r="AL17" s="219"/>
      <c r="AM17" s="219">
        <f>SUM(X17:AL17)</f>
        <v>0</v>
      </c>
    </row>
    <row r="18" spans="1:39" ht="16.5" customHeight="1" x14ac:dyDescent="0.35">
      <c r="A18" s="441"/>
      <c r="B18" s="441"/>
      <c r="C18" s="17"/>
      <c r="D18" s="17"/>
      <c r="E18" s="17"/>
      <c r="F18" s="17"/>
      <c r="G18" s="17"/>
      <c r="H18" s="17"/>
      <c r="I18" s="17"/>
      <c r="J18" s="17"/>
      <c r="K18" s="17"/>
      <c r="L18" s="17"/>
      <c r="M18" s="17"/>
      <c r="N18" s="17"/>
      <c r="O18" s="17"/>
      <c r="P18" s="17"/>
      <c r="Q18" s="17"/>
      <c r="R18" s="17"/>
      <c r="S18" s="17"/>
      <c r="U18" s="441"/>
      <c r="V18" s="441"/>
      <c r="W18" s="17"/>
      <c r="X18" s="17"/>
      <c r="Y18" s="17"/>
      <c r="Z18" s="17"/>
      <c r="AA18" s="17"/>
      <c r="AB18" s="17"/>
      <c r="AC18" s="17"/>
      <c r="AD18" s="17"/>
      <c r="AE18" s="17"/>
      <c r="AF18" s="17"/>
      <c r="AG18" s="17"/>
      <c r="AH18" s="17"/>
      <c r="AI18" s="17"/>
      <c r="AJ18" s="17"/>
      <c r="AK18" s="17"/>
      <c r="AL18" s="17"/>
      <c r="AM18" s="17"/>
    </row>
    <row r="19" spans="1:39" ht="16.5" customHeight="1" x14ac:dyDescent="0.35">
      <c r="A19" s="456" t="str">
        <f>'Tabell 3.1 DOK32025'!A19</f>
        <v>Kriterienøkkel FO2A - kommunale barnehager</v>
      </c>
      <c r="B19" s="456"/>
      <c r="C19" s="80">
        <f>SUM(S10:S11)/(SUM(S10:S11)+SUM(S15:S16))</f>
        <v>0.59150724390761411</v>
      </c>
      <c r="D19" s="80">
        <f>D12</f>
        <v>9.5190330263832852</v>
      </c>
      <c r="E19" s="80">
        <f>E12</f>
        <v>9.8404435890950417</v>
      </c>
      <c r="F19" s="80">
        <f t="shared" ref="F19:S19" si="5">F12</f>
        <v>7.3928032015401044</v>
      </c>
      <c r="G19" s="80">
        <f t="shared" si="5"/>
        <v>3.9670829217240353</v>
      </c>
      <c r="H19" s="80">
        <f t="shared" si="5"/>
        <v>4.2658763345870225</v>
      </c>
      <c r="I19" s="80">
        <f t="shared" si="5"/>
        <v>5.687158142255103</v>
      </c>
      <c r="J19" s="80">
        <f t="shared" si="5"/>
        <v>5.7496888409880569</v>
      </c>
      <c r="K19" s="80">
        <f t="shared" si="5"/>
        <v>6.6106528319755595</v>
      </c>
      <c r="L19" s="80">
        <f t="shared" si="5"/>
        <v>6.0356633616384894</v>
      </c>
      <c r="M19" s="80">
        <f t="shared" si="5"/>
        <v>5.202482874526126</v>
      </c>
      <c r="N19" s="80">
        <f t="shared" si="5"/>
        <v>5.8931709628100508</v>
      </c>
      <c r="O19" s="80">
        <f t="shared" si="5"/>
        <v>6.5668991578763771</v>
      </c>
      <c r="P19" s="80">
        <f t="shared" si="5"/>
        <v>9.3087366847122208</v>
      </c>
      <c r="Q19" s="80">
        <f t="shared" si="5"/>
        <v>8.5142226955121583</v>
      </c>
      <c r="R19" s="80">
        <f t="shared" si="5"/>
        <v>5.4460853743763815</v>
      </c>
      <c r="S19" s="80">
        <f t="shared" si="5"/>
        <v>100</v>
      </c>
      <c r="T19" s="29"/>
      <c r="U19" s="456" t="str">
        <f>A19</f>
        <v>Kriterienøkkel FO2A - kommunale barnehager</v>
      </c>
      <c r="V19" s="456"/>
      <c r="W19" s="80">
        <f>SUM(AM10:AM11)/(SUM(AM10:AM11)+SUM(AM15:AM16))</f>
        <v>1</v>
      </c>
      <c r="X19" s="80">
        <f>X12</f>
        <v>9.69845775278716</v>
      </c>
      <c r="Y19" s="80">
        <f>Y12</f>
        <v>10.026837331951894</v>
      </c>
      <c r="Z19" s="80">
        <f t="shared" ref="Z19:AM19" si="6">Z12</f>
        <v>7.3606958999320069</v>
      </c>
      <c r="AA19" s="80">
        <f t="shared" si="6"/>
        <v>3.9607728863802336</v>
      </c>
      <c r="AB19" s="80">
        <f t="shared" si="6"/>
        <v>3.9110554698151958</v>
      </c>
      <c r="AC19" s="80">
        <f t="shared" si="6"/>
        <v>5.6827870533257059</v>
      </c>
      <c r="AD19" s="80">
        <f t="shared" si="6"/>
        <v>5.797259426343035</v>
      </c>
      <c r="AE19" s="80">
        <f t="shared" si="6"/>
        <v>6.5868741703271203</v>
      </c>
      <c r="AF19" s="80">
        <f t="shared" si="6"/>
        <v>6.0933334772332355</v>
      </c>
      <c r="AG19" s="80">
        <f t="shared" si="6"/>
        <v>5.2698662810149255</v>
      </c>
      <c r="AH19" s="80">
        <f t="shared" si="6"/>
        <v>5.9622046904173445</v>
      </c>
      <c r="AI19" s="80">
        <f t="shared" si="6"/>
        <v>6.2771296286303233</v>
      </c>
      <c r="AJ19" s="80">
        <f t="shared" si="6"/>
        <v>9.3495724374125349</v>
      </c>
      <c r="AK19" s="80">
        <f t="shared" si="6"/>
        <v>8.6082001359854079</v>
      </c>
      <c r="AL19" s="80">
        <f t="shared" si="6"/>
        <v>5.4149533584438663</v>
      </c>
      <c r="AM19" s="80">
        <f t="shared" si="6"/>
        <v>100</v>
      </c>
    </row>
    <row r="20" spans="1:39" ht="16.5" customHeight="1" x14ac:dyDescent="0.35">
      <c r="A20" s="457" t="str">
        <f>'Tabell 3.1 DOK32025'!A20</f>
        <v>Kriterienøkkel FO2A - ordinære private barnehager</v>
      </c>
      <c r="B20" s="457"/>
      <c r="C20" s="80">
        <f>1-C19</f>
        <v>0.40849275609238589</v>
      </c>
      <c r="D20" s="80">
        <f>D17</f>
        <v>8.2445201277941642</v>
      </c>
      <c r="E20" s="80">
        <f>E17</f>
        <v>6.135913066531268</v>
      </c>
      <c r="F20" s="80">
        <f t="shared" ref="F20:S20" si="7">F17</f>
        <v>6.8474112097811108</v>
      </c>
      <c r="G20" s="80">
        <f t="shared" si="7"/>
        <v>7.7489972436806411</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0.79800847036045186</v>
      </c>
      <c r="N20" s="80">
        <f t="shared" si="7"/>
        <v>1.1746393450810375</v>
      </c>
      <c r="O20" s="80">
        <f t="shared" si="7"/>
        <v>7.688245072930977</v>
      </c>
      <c r="P20" s="80">
        <f t="shared" si="7"/>
        <v>4.6843496644164473</v>
      </c>
      <c r="Q20" s="80">
        <f t="shared" si="7"/>
        <v>7.6759586851531392</v>
      </c>
      <c r="R20" s="80">
        <f t="shared" si="7"/>
        <v>5.2770288312139648</v>
      </c>
      <c r="S20" s="80">
        <f t="shared" si="7"/>
        <v>100.00000000000001</v>
      </c>
      <c r="T20" s="29"/>
      <c r="U20" s="457" t="str">
        <f>A20</f>
        <v>Kriterienøkkel FO2A - ordinære private barnehager</v>
      </c>
      <c r="V20" s="457"/>
      <c r="W20" s="80">
        <f>1-W19</f>
        <v>0</v>
      </c>
      <c r="X20" s="80">
        <f>X17</f>
        <v>0</v>
      </c>
      <c r="Y20" s="80">
        <f>Y17</f>
        <v>0</v>
      </c>
      <c r="Z20" s="80">
        <f t="shared" ref="Z20:AM20" si="8">Z17</f>
        <v>0</v>
      </c>
      <c r="AA20" s="80">
        <f t="shared" si="8"/>
        <v>0</v>
      </c>
      <c r="AB20" s="80">
        <f t="shared" si="8"/>
        <v>0</v>
      </c>
      <c r="AC20" s="80">
        <f t="shared" si="8"/>
        <v>0</v>
      </c>
      <c r="AD20" s="80">
        <f t="shared" si="8"/>
        <v>0</v>
      </c>
      <c r="AE20" s="80">
        <f t="shared" si="8"/>
        <v>0</v>
      </c>
      <c r="AF20" s="80">
        <f t="shared" si="8"/>
        <v>0</v>
      </c>
      <c r="AG20" s="80">
        <f t="shared" si="8"/>
        <v>0</v>
      </c>
      <c r="AH20" s="80">
        <f t="shared" si="8"/>
        <v>0</v>
      </c>
      <c r="AI20" s="80">
        <f t="shared" si="8"/>
        <v>0</v>
      </c>
      <c r="AJ20" s="80">
        <f t="shared" si="8"/>
        <v>0</v>
      </c>
      <c r="AK20" s="80">
        <f t="shared" si="8"/>
        <v>0</v>
      </c>
      <c r="AL20" s="80">
        <f t="shared" si="8"/>
        <v>0</v>
      </c>
      <c r="AM20" s="80">
        <f t="shared" si="8"/>
        <v>0</v>
      </c>
    </row>
    <row r="21" spans="1:39" ht="16.5" customHeight="1" thickBot="1" x14ac:dyDescent="0.4">
      <c r="A21" s="410" t="s">
        <v>441</v>
      </c>
      <c r="B21" s="410"/>
      <c r="C21" s="203" t="s">
        <v>202</v>
      </c>
      <c r="D21" s="220">
        <f>D19*$C$19+D20*$C$20</f>
        <v>8.9984037397633188</v>
      </c>
      <c r="E21" s="220">
        <f t="shared" ref="E21:R21" si="9">E19*$C$19+E20*$C$20</f>
        <v>8.3271697059045984</v>
      </c>
      <c r="F21" s="220">
        <f t="shared" si="9"/>
        <v>7.1700145236757571</v>
      </c>
      <c r="G21" s="220">
        <f t="shared" si="9"/>
        <v>5.511967526405356</v>
      </c>
      <c r="H21" s="220">
        <f t="shared" si="9"/>
        <v>5.3992506095056996</v>
      </c>
      <c r="I21" s="220">
        <f t="shared" si="9"/>
        <v>5.7464032338951743</v>
      </c>
      <c r="J21" s="220">
        <f t="shared" si="9"/>
        <v>8.2662385605146032</v>
      </c>
      <c r="K21" s="220">
        <f t="shared" si="9"/>
        <v>9.7490064453611396</v>
      </c>
      <c r="L21" s="220">
        <f t="shared" si="9"/>
        <v>5.4690798438536046</v>
      </c>
      <c r="M21" s="220">
        <f t="shared" si="9"/>
        <v>3.4032869860301207</v>
      </c>
      <c r="N21" s="220">
        <f t="shared" si="9"/>
        <v>3.9656849775748619</v>
      </c>
      <c r="O21" s="220">
        <f t="shared" si="9"/>
        <v>7.0249608412499693</v>
      </c>
      <c r="P21" s="220">
        <f t="shared" si="9"/>
        <v>7.4197080855537436</v>
      </c>
      <c r="Q21" s="220">
        <f t="shared" si="9"/>
        <v>8.1717979195875472</v>
      </c>
      <c r="R21" s="220">
        <f t="shared" si="9"/>
        <v>5.3770270011245138</v>
      </c>
      <c r="S21" s="220">
        <f t="shared" ref="S21" si="10">SUM(D21:R21)</f>
        <v>100</v>
      </c>
      <c r="T21" s="29"/>
      <c r="U21" s="410" t="str">
        <f>A21</f>
        <v>Fordelingsnøkkel FO2A</v>
      </c>
      <c r="V21" s="410"/>
      <c r="W21" s="203" t="s">
        <v>202</v>
      </c>
      <c r="X21" s="220">
        <f>X19*$W$19+X20*$W$20</f>
        <v>9.69845775278716</v>
      </c>
      <c r="Y21" s="220">
        <f t="shared" ref="Y21:AL21" si="11">Y19*$W$19+Y20*$W$20</f>
        <v>10.026837331951894</v>
      </c>
      <c r="Z21" s="220">
        <f t="shared" si="11"/>
        <v>7.3606958999320069</v>
      </c>
      <c r="AA21" s="220">
        <f t="shared" si="11"/>
        <v>3.9607728863802336</v>
      </c>
      <c r="AB21" s="220">
        <f t="shared" si="11"/>
        <v>3.9110554698151958</v>
      </c>
      <c r="AC21" s="220">
        <f t="shared" si="11"/>
        <v>5.6827870533257059</v>
      </c>
      <c r="AD21" s="220">
        <f t="shared" si="11"/>
        <v>5.797259426343035</v>
      </c>
      <c r="AE21" s="220">
        <f t="shared" si="11"/>
        <v>6.5868741703271203</v>
      </c>
      <c r="AF21" s="220">
        <f t="shared" si="11"/>
        <v>6.0933334772332355</v>
      </c>
      <c r="AG21" s="220">
        <f t="shared" si="11"/>
        <v>5.2698662810149255</v>
      </c>
      <c r="AH21" s="220">
        <f t="shared" si="11"/>
        <v>5.9622046904173445</v>
      </c>
      <c r="AI21" s="220">
        <f t="shared" si="11"/>
        <v>6.2771296286303233</v>
      </c>
      <c r="AJ21" s="220">
        <f t="shared" si="11"/>
        <v>9.3495724374125349</v>
      </c>
      <c r="AK21" s="220">
        <f t="shared" si="11"/>
        <v>8.6082001359854079</v>
      </c>
      <c r="AL21" s="220">
        <f t="shared" si="11"/>
        <v>5.4149533584438663</v>
      </c>
      <c r="AM21" s="220">
        <f t="shared" ref="AM21" si="12">SUM(X21:AL21)</f>
        <v>100</v>
      </c>
    </row>
    <row r="22" spans="1:39" ht="16.5" customHeight="1" thickBot="1" x14ac:dyDescent="0.4">
      <c r="A22" s="430"/>
      <c r="B22" s="430"/>
      <c r="C22" s="82"/>
      <c r="D22" s="104"/>
      <c r="E22" s="104"/>
      <c r="F22" s="104"/>
      <c r="G22" s="104"/>
      <c r="H22" s="104"/>
      <c r="I22" s="104"/>
      <c r="J22" s="104"/>
      <c r="K22" s="104"/>
      <c r="L22" s="104"/>
      <c r="M22" s="104"/>
      <c r="N22" s="104"/>
      <c r="O22" s="104"/>
      <c r="P22" s="104"/>
      <c r="Q22" s="17"/>
      <c r="R22" s="17"/>
      <c r="S22" s="17"/>
      <c r="U22" s="430"/>
      <c r="V22" s="430"/>
      <c r="W22" s="82"/>
      <c r="X22" s="104"/>
      <c r="Y22" s="104"/>
      <c r="Z22" s="104"/>
      <c r="AA22" s="104"/>
      <c r="AB22" s="104"/>
      <c r="AC22" s="104"/>
      <c r="AD22" s="104"/>
      <c r="AE22" s="104"/>
      <c r="AF22" s="104"/>
      <c r="AG22" s="104"/>
      <c r="AH22" s="104"/>
      <c r="AI22" s="104"/>
      <c r="AJ22" s="104"/>
      <c r="AK22" s="17"/>
      <c r="AL22" s="17"/>
      <c r="AM22" s="17"/>
    </row>
    <row r="23" spans="1:39" ht="16.5" customHeight="1" x14ac:dyDescent="0.35">
      <c r="A23" s="389" t="str">
        <f>'Tabell 2.1 DOK32025'!A24</f>
        <v xml:space="preserve">FO2B  Barnevern </v>
      </c>
      <c r="B23" s="389"/>
      <c r="C23" s="165"/>
      <c r="D23" s="166"/>
      <c r="E23" s="166"/>
      <c r="F23" s="166"/>
      <c r="G23" s="166"/>
      <c r="H23" s="166"/>
      <c r="I23" s="166"/>
      <c r="J23" s="166"/>
      <c r="K23" s="166"/>
      <c r="L23" s="166"/>
      <c r="M23" s="166"/>
      <c r="N23" s="166"/>
      <c r="O23" s="166"/>
      <c r="P23" s="166"/>
      <c r="Q23" s="166"/>
      <c r="R23" s="166"/>
      <c r="S23" s="166"/>
      <c r="U23" s="389" t="str">
        <f>A23</f>
        <v xml:space="preserve">FO2B  Barnevern </v>
      </c>
      <c r="V23" s="389"/>
      <c r="W23" s="165"/>
      <c r="X23" s="166"/>
      <c r="Y23" s="166"/>
      <c r="Z23" s="166"/>
      <c r="AA23" s="166"/>
      <c r="AB23" s="166"/>
      <c r="AC23" s="166"/>
      <c r="AD23" s="166"/>
      <c r="AE23" s="166"/>
      <c r="AF23" s="166"/>
      <c r="AG23" s="166"/>
      <c r="AH23" s="166"/>
      <c r="AI23" s="166"/>
      <c r="AJ23" s="166"/>
      <c r="AK23" s="166"/>
      <c r="AL23" s="166"/>
      <c r="AM23" s="166"/>
    </row>
    <row r="24" spans="1:39" ht="16.5" customHeight="1" x14ac:dyDescent="0.35">
      <c r="A24" s="421" t="s">
        <v>211</v>
      </c>
      <c r="B24" s="421"/>
      <c r="C24" s="87">
        <v>0.01</v>
      </c>
      <c r="D24" s="311">
        <v>3366</v>
      </c>
      <c r="E24" s="311">
        <v>3134</v>
      </c>
      <c r="F24" s="311">
        <v>2308</v>
      </c>
      <c r="G24" s="311">
        <v>1440</v>
      </c>
      <c r="H24" s="311">
        <v>1828</v>
      </c>
      <c r="I24" s="311">
        <v>1933</v>
      </c>
      <c r="J24" s="311">
        <v>3396</v>
      </c>
      <c r="K24" s="311">
        <v>3159</v>
      </c>
      <c r="L24" s="311">
        <v>2326</v>
      </c>
      <c r="M24" s="311">
        <v>1512</v>
      </c>
      <c r="N24" s="311">
        <v>1976</v>
      </c>
      <c r="O24" s="311">
        <v>2785</v>
      </c>
      <c r="P24" s="311">
        <v>2993</v>
      </c>
      <c r="Q24" s="311">
        <v>3099</v>
      </c>
      <c r="R24" s="311">
        <v>2293</v>
      </c>
      <c r="S24" s="101">
        <f>SUM(D24:R24)</f>
        <v>37548</v>
      </c>
      <c r="U24" s="421" t="s">
        <v>211</v>
      </c>
      <c r="V24" s="421"/>
      <c r="W24" s="87">
        <v>0.01</v>
      </c>
      <c r="X24" s="340">
        <v>3367</v>
      </c>
      <c r="Y24" s="340">
        <v>3124</v>
      </c>
      <c r="Z24" s="340">
        <v>2251</v>
      </c>
      <c r="AA24" s="340">
        <v>1369</v>
      </c>
      <c r="AB24" s="340">
        <v>1741</v>
      </c>
      <c r="AC24" s="340">
        <v>1939</v>
      </c>
      <c r="AD24" s="340">
        <v>3318</v>
      </c>
      <c r="AE24" s="340">
        <v>3111</v>
      </c>
      <c r="AF24" s="340">
        <v>2327</v>
      </c>
      <c r="AG24" s="340">
        <v>1463</v>
      </c>
      <c r="AH24" s="340">
        <v>2010</v>
      </c>
      <c r="AI24" s="340">
        <v>2751</v>
      </c>
      <c r="AJ24" s="340">
        <v>2929</v>
      </c>
      <c r="AK24" s="340">
        <v>3120</v>
      </c>
      <c r="AL24" s="340">
        <v>2268</v>
      </c>
      <c r="AM24" s="101">
        <f>SUM(X24:AL24)</f>
        <v>37088</v>
      </c>
    </row>
    <row r="25" spans="1:39" ht="16.5" customHeight="1" x14ac:dyDescent="0.35">
      <c r="A25" s="421" t="s">
        <v>212</v>
      </c>
      <c r="B25" s="421"/>
      <c r="C25" s="87">
        <v>0.03</v>
      </c>
      <c r="D25" s="311">
        <v>3415</v>
      </c>
      <c r="E25" s="311">
        <v>2938</v>
      </c>
      <c r="F25" s="311">
        <v>2118</v>
      </c>
      <c r="G25" s="311">
        <v>1488</v>
      </c>
      <c r="H25" s="311">
        <v>2301</v>
      </c>
      <c r="I25" s="311">
        <v>2760</v>
      </c>
      <c r="J25" s="311">
        <v>4834</v>
      </c>
      <c r="K25" s="311">
        <v>4642</v>
      </c>
      <c r="L25" s="311">
        <v>3124</v>
      </c>
      <c r="M25" s="311">
        <v>2225</v>
      </c>
      <c r="N25" s="311">
        <v>2954</v>
      </c>
      <c r="O25" s="311">
        <v>4145</v>
      </c>
      <c r="P25" s="311">
        <v>4601</v>
      </c>
      <c r="Q25" s="311">
        <v>4714</v>
      </c>
      <c r="R25" s="311">
        <v>3693</v>
      </c>
      <c r="S25" s="101">
        <f>SUM(D25:R25)</f>
        <v>49952</v>
      </c>
      <c r="U25" s="421" t="s">
        <v>212</v>
      </c>
      <c r="V25" s="421"/>
      <c r="W25" s="87">
        <v>0.03</v>
      </c>
      <c r="X25" s="340">
        <v>3357</v>
      </c>
      <c r="Y25" s="340">
        <v>2843</v>
      </c>
      <c r="Z25" s="340">
        <v>2098</v>
      </c>
      <c r="AA25" s="340">
        <v>1470</v>
      </c>
      <c r="AB25" s="340">
        <v>2227</v>
      </c>
      <c r="AC25" s="340">
        <v>2683</v>
      </c>
      <c r="AD25" s="340">
        <v>4810</v>
      </c>
      <c r="AE25" s="340">
        <v>4679</v>
      </c>
      <c r="AF25" s="340">
        <v>3114</v>
      </c>
      <c r="AG25" s="340">
        <v>2238</v>
      </c>
      <c r="AH25" s="340">
        <v>2955</v>
      </c>
      <c r="AI25" s="340">
        <v>4082</v>
      </c>
      <c r="AJ25" s="340">
        <v>4542</v>
      </c>
      <c r="AK25" s="340">
        <v>4719</v>
      </c>
      <c r="AL25" s="340">
        <v>3574</v>
      </c>
      <c r="AM25" s="101">
        <f>SUM(X25:AL25)</f>
        <v>49391</v>
      </c>
    </row>
    <row r="26" spans="1:39" ht="16.5" customHeight="1" x14ac:dyDescent="0.35">
      <c r="A26" s="421" t="s">
        <v>213</v>
      </c>
      <c r="B26" s="421"/>
      <c r="C26" s="87">
        <v>0.06</v>
      </c>
      <c r="D26" s="311">
        <v>2211</v>
      </c>
      <c r="E26" s="311">
        <v>1733</v>
      </c>
      <c r="F26" s="311">
        <v>1104</v>
      </c>
      <c r="G26" s="311">
        <v>1022</v>
      </c>
      <c r="H26" s="311">
        <v>1786</v>
      </c>
      <c r="I26" s="311">
        <v>2077</v>
      </c>
      <c r="J26" s="311">
        <v>3509</v>
      </c>
      <c r="K26" s="311">
        <v>3444</v>
      </c>
      <c r="L26" s="311">
        <v>2234</v>
      </c>
      <c r="M26" s="311">
        <v>1627</v>
      </c>
      <c r="N26" s="311">
        <v>2341</v>
      </c>
      <c r="O26" s="311">
        <v>3033</v>
      </c>
      <c r="P26" s="311">
        <v>3306</v>
      </c>
      <c r="Q26" s="311">
        <v>3509</v>
      </c>
      <c r="R26" s="311">
        <v>2881</v>
      </c>
      <c r="S26" s="101">
        <f t="shared" ref="S26:S36" si="13">SUM(D26:R26)</f>
        <v>35817</v>
      </c>
      <c r="U26" s="421" t="s">
        <v>213</v>
      </c>
      <c r="V26" s="421"/>
      <c r="W26" s="87">
        <v>0.06</v>
      </c>
      <c r="X26" s="340">
        <v>2261</v>
      </c>
      <c r="Y26" s="340">
        <v>1831</v>
      </c>
      <c r="Z26" s="340">
        <v>1206</v>
      </c>
      <c r="AA26" s="340">
        <v>1037</v>
      </c>
      <c r="AB26" s="340">
        <v>1780</v>
      </c>
      <c r="AC26" s="340">
        <v>2076</v>
      </c>
      <c r="AD26" s="340">
        <v>3554</v>
      </c>
      <c r="AE26" s="340">
        <v>3489</v>
      </c>
      <c r="AF26" s="340">
        <v>2240</v>
      </c>
      <c r="AG26" s="340">
        <v>1621</v>
      </c>
      <c r="AH26" s="340">
        <v>2322</v>
      </c>
      <c r="AI26" s="340">
        <v>3154</v>
      </c>
      <c r="AJ26" s="340">
        <v>3332</v>
      </c>
      <c r="AK26" s="340">
        <v>3554</v>
      </c>
      <c r="AL26" s="340">
        <v>2914</v>
      </c>
      <c r="AM26" s="101">
        <f t="shared" ref="AM26:AM28" si="14">SUM(X26:AL26)</f>
        <v>36371</v>
      </c>
    </row>
    <row r="27" spans="1:39" ht="16.5" customHeight="1" x14ac:dyDescent="0.35">
      <c r="A27" s="421" t="s">
        <v>214</v>
      </c>
      <c r="B27" s="421"/>
      <c r="C27" s="87">
        <v>0.24</v>
      </c>
      <c r="D27" s="311">
        <f>D28*D29</f>
        <v>2013.59783148735</v>
      </c>
      <c r="E27" s="311">
        <f t="shared" ref="E27:R27" si="15">E28*E29</f>
        <v>1282.6708796252792</v>
      </c>
      <c r="F27" s="311">
        <f t="shared" si="15"/>
        <v>1007.0277167258585</v>
      </c>
      <c r="G27" s="311">
        <f t="shared" si="15"/>
        <v>587.44797382667309</v>
      </c>
      <c r="H27" s="311">
        <f t="shared" si="15"/>
        <v>734.90547213356081</v>
      </c>
      <c r="I27" s="311">
        <f t="shared" si="15"/>
        <v>336.23463077696954</v>
      </c>
      <c r="J27" s="311">
        <f t="shared" si="15"/>
        <v>410.84413750348301</v>
      </c>
      <c r="K27" s="311">
        <f t="shared" si="15"/>
        <v>420.25087072207492</v>
      </c>
      <c r="L27" s="311">
        <f t="shared" si="15"/>
        <v>1488.8433802354994</v>
      </c>
      <c r="M27" s="311">
        <f t="shared" si="15"/>
        <v>1821.4175506387992</v>
      </c>
      <c r="N27" s="311">
        <f t="shared" si="15"/>
        <v>2272.6320693823204</v>
      </c>
      <c r="O27" s="311">
        <f t="shared" si="15"/>
        <v>2957.7086405278992</v>
      </c>
      <c r="P27" s="311">
        <f t="shared" si="15"/>
        <v>1202.591246257055</v>
      </c>
      <c r="Q27" s="311">
        <f t="shared" si="15"/>
        <v>648.18307615381934</v>
      </c>
      <c r="R27" s="311">
        <f t="shared" si="15"/>
        <v>2627.9195812657326</v>
      </c>
      <c r="S27" s="101">
        <f t="shared" si="13"/>
        <v>19812.27505726237</v>
      </c>
      <c r="U27" s="421" t="s">
        <v>214</v>
      </c>
      <c r="V27" s="421"/>
      <c r="W27" s="87">
        <v>0.24</v>
      </c>
      <c r="X27" s="345">
        <f>X28*X29</f>
        <v>1964.8163953564574</v>
      </c>
      <c r="Y27" s="345">
        <f t="shared" ref="Y27:AL27" si="16">Y28*Y29</f>
        <v>1327.4628167135279</v>
      </c>
      <c r="Z27" s="345">
        <f t="shared" si="16"/>
        <v>976.032809581989</v>
      </c>
      <c r="AA27" s="345">
        <f t="shared" si="16"/>
        <v>562.64545341658982</v>
      </c>
      <c r="AB27" s="345">
        <f t="shared" si="16"/>
        <v>731.48640862117657</v>
      </c>
      <c r="AC27" s="345">
        <f t="shared" si="16"/>
        <v>329.36928294032094</v>
      </c>
      <c r="AD27" s="345">
        <f t="shared" si="16"/>
        <v>391.60310510920033</v>
      </c>
      <c r="AE27" s="345">
        <f t="shared" si="16"/>
        <v>404.4486309244067</v>
      </c>
      <c r="AF27" s="345">
        <f t="shared" si="16"/>
        <v>1493.8223160434261</v>
      </c>
      <c r="AG27" s="345">
        <f t="shared" si="16"/>
        <v>1821.567820753022</v>
      </c>
      <c r="AH27" s="345">
        <f t="shared" si="16"/>
        <v>2382.7716019137692</v>
      </c>
      <c r="AI27" s="345">
        <f t="shared" si="16"/>
        <v>3021.7339013747392</v>
      </c>
      <c r="AJ27" s="345">
        <f t="shared" si="16"/>
        <v>1217.8640865987238</v>
      </c>
      <c r="AK27" s="345">
        <f t="shared" si="16"/>
        <v>690.74194517433546</v>
      </c>
      <c r="AL27" s="345">
        <f t="shared" si="16"/>
        <v>2670.4608933482814</v>
      </c>
      <c r="AM27" s="101">
        <f t="shared" si="14"/>
        <v>19986.827467869967</v>
      </c>
    </row>
    <row r="28" spans="1:39" ht="16.5" customHeight="1" x14ac:dyDescent="0.35">
      <c r="A28" s="421" t="s">
        <v>264</v>
      </c>
      <c r="B28" s="421"/>
      <c r="C28" s="86" t="s">
        <v>202</v>
      </c>
      <c r="D28" s="311">
        <v>1815</v>
      </c>
      <c r="E28" s="311">
        <v>1391</v>
      </c>
      <c r="F28" s="311">
        <v>1134</v>
      </c>
      <c r="G28" s="311">
        <v>722</v>
      </c>
      <c r="H28" s="311">
        <v>1000</v>
      </c>
      <c r="I28" s="311">
        <v>743</v>
      </c>
      <c r="J28" s="311">
        <v>1081</v>
      </c>
      <c r="K28" s="311">
        <v>1031</v>
      </c>
      <c r="L28" s="311">
        <v>1172</v>
      </c>
      <c r="M28" s="311">
        <v>1021</v>
      </c>
      <c r="N28" s="311">
        <v>1032</v>
      </c>
      <c r="O28" s="311">
        <v>1649</v>
      </c>
      <c r="P28" s="311">
        <v>1490</v>
      </c>
      <c r="Q28" s="311">
        <v>1220</v>
      </c>
      <c r="R28" s="311">
        <v>1452</v>
      </c>
      <c r="S28" s="101">
        <f t="shared" si="13"/>
        <v>17953</v>
      </c>
      <c r="U28" s="421" t="s">
        <v>417</v>
      </c>
      <c r="V28" s="421"/>
      <c r="W28" s="86" t="s">
        <v>202</v>
      </c>
      <c r="X28" s="342">
        <v>1818</v>
      </c>
      <c r="Y28" s="342">
        <v>1423</v>
      </c>
      <c r="Z28" s="342">
        <v>1085</v>
      </c>
      <c r="AA28" s="342">
        <v>704</v>
      </c>
      <c r="AB28" s="342">
        <v>1000</v>
      </c>
      <c r="AC28" s="342">
        <v>731</v>
      </c>
      <c r="AD28" s="342">
        <v>1085</v>
      </c>
      <c r="AE28" s="342">
        <v>976</v>
      </c>
      <c r="AF28" s="342">
        <v>1209</v>
      </c>
      <c r="AG28" s="342">
        <v>1014</v>
      </c>
      <c r="AH28" s="342">
        <v>1073</v>
      </c>
      <c r="AI28" s="342">
        <v>1673</v>
      </c>
      <c r="AJ28" s="342">
        <v>1509</v>
      </c>
      <c r="AK28" s="342">
        <v>1282</v>
      </c>
      <c r="AL28" s="342">
        <v>1475</v>
      </c>
      <c r="AM28" s="101">
        <f t="shared" si="14"/>
        <v>18057</v>
      </c>
    </row>
    <row r="29" spans="1:39" ht="16.5" customHeight="1" x14ac:dyDescent="0.35">
      <c r="A29" s="412" t="s">
        <v>265</v>
      </c>
      <c r="B29" s="412"/>
      <c r="C29" s="86" t="s">
        <v>202</v>
      </c>
      <c r="D29" s="312">
        <f>'Tabell 4.2-4.4 DOK32025'!D7</f>
        <v>1.1094202928304959</v>
      </c>
      <c r="E29" s="312">
        <f>'Tabell 4.2-4.4 DOK32025'!E7</f>
        <v>0.92212140878884197</v>
      </c>
      <c r="F29" s="312">
        <f>'Tabell 4.2-4.4 DOK32025'!F7</f>
        <v>0.88803149623091571</v>
      </c>
      <c r="G29" s="312">
        <f>'Tabell 4.2-4.4 DOK32025'!G7</f>
        <v>0.81363985294553065</v>
      </c>
      <c r="H29" s="312">
        <f>'Tabell 4.2-4.4 DOK32025'!H7</f>
        <v>0.73490547213356083</v>
      </c>
      <c r="I29" s="312">
        <f>'Tabell 4.2-4.4 DOK32025'!I7</f>
        <v>0.45253651517761712</v>
      </c>
      <c r="J29" s="312">
        <f>'Tabell 4.2-4.4 DOK32025'!J7</f>
        <v>0.38005933164059486</v>
      </c>
      <c r="K29" s="312">
        <f>'Tabell 4.2-4.4 DOK32025'!K7</f>
        <v>0.40761481156360324</v>
      </c>
      <c r="L29" s="312">
        <f>'Tabell 4.2-4.4 DOK32025'!L7</f>
        <v>1.27034418108831</v>
      </c>
      <c r="M29" s="312">
        <f>'Tabell 4.2-4.4 DOK32025'!M7</f>
        <v>1.7839545060125359</v>
      </c>
      <c r="N29" s="312">
        <f>'Tabell 4.2-4.4 DOK32025'!N7</f>
        <v>2.202162857928605</v>
      </c>
      <c r="O29" s="312">
        <f>'Tabell 4.2-4.4 DOK32025'!O7</f>
        <v>1.7936377444074585</v>
      </c>
      <c r="P29" s="312">
        <f>'Tabell 4.2-4.4 DOK32025'!P7</f>
        <v>0.8071082189644665</v>
      </c>
      <c r="Q29" s="312">
        <f>'Tabell 4.2-4.4 DOK32025'!Q7</f>
        <v>0.53129760340476995</v>
      </c>
      <c r="R29" s="312">
        <f>'Tabell 4.2-4.4 DOK32025'!R7</f>
        <v>1.8098619705686863</v>
      </c>
      <c r="S29" s="262">
        <v>1</v>
      </c>
      <c r="U29" s="412" t="s">
        <v>418</v>
      </c>
      <c r="V29" s="412"/>
      <c r="W29" s="86" t="s">
        <v>202</v>
      </c>
      <c r="X29" s="347">
        <f>'Tabell 4.2-4.4'!D7</f>
        <v>1.0807570931553672</v>
      </c>
      <c r="Y29" s="347">
        <f>'Tabell 4.2-4.4'!E7</f>
        <v>0.9328621340221559</v>
      </c>
      <c r="Z29" s="347">
        <f>'Tabell 4.2-4.4'!F7</f>
        <v>0.89956940975298527</v>
      </c>
      <c r="AA29" s="347">
        <f>'Tabell 4.2-4.4'!G7</f>
        <v>0.7992122917849287</v>
      </c>
      <c r="AB29" s="347">
        <f>'Tabell 4.2-4.4'!H7</f>
        <v>0.73148640862117653</v>
      </c>
      <c r="AC29" s="347">
        <f>'Tabell 4.2-4.4'!I7</f>
        <v>0.45057357447376328</v>
      </c>
      <c r="AD29" s="347">
        <f>'Tabell 4.2-4.4'!J7</f>
        <v>0.36092452083797266</v>
      </c>
      <c r="AE29" s="347">
        <f>'Tabell 4.2-4.4'!K7</f>
        <v>0.41439408906189212</v>
      </c>
      <c r="AF29" s="347">
        <f>'Tabell 4.2-4.4'!L7</f>
        <v>1.2355850422195418</v>
      </c>
      <c r="AG29" s="347">
        <f>'Tabell 4.2-4.4'!M7</f>
        <v>1.79641796918444</v>
      </c>
      <c r="AH29" s="347">
        <f>'Tabell 4.2-4.4'!N7</f>
        <v>2.2206631891088251</v>
      </c>
      <c r="AI29" s="347">
        <f>'Tabell 4.2-4.4'!O7</f>
        <v>1.8061768687236934</v>
      </c>
      <c r="AJ29" s="347">
        <f>'Tabell 4.2-4.4'!P7</f>
        <v>0.8070669891310297</v>
      </c>
      <c r="AK29" s="347">
        <f>'Tabell 4.2-4.4'!Q7</f>
        <v>0.53880026924675151</v>
      </c>
      <c r="AL29" s="347">
        <f>'Tabell 4.2-4.4'!R7</f>
        <v>1.8104819615920553</v>
      </c>
      <c r="AM29" s="262">
        <v>1</v>
      </c>
    </row>
    <row r="30" spans="1:39" ht="16.5" customHeight="1" x14ac:dyDescent="0.35">
      <c r="A30" s="421" t="s">
        <v>215</v>
      </c>
      <c r="B30" s="421"/>
      <c r="C30" s="87">
        <v>0.08</v>
      </c>
      <c r="D30" s="311">
        <v>144</v>
      </c>
      <c r="E30" s="311">
        <v>73</v>
      </c>
      <c r="F30" s="311">
        <v>61</v>
      </c>
      <c r="G30" s="311">
        <v>30</v>
      </c>
      <c r="H30" s="311">
        <v>35</v>
      </c>
      <c r="I30" s="311">
        <v>23</v>
      </c>
      <c r="J30" s="311">
        <v>45</v>
      </c>
      <c r="K30" s="311">
        <v>37</v>
      </c>
      <c r="L30" s="311">
        <v>71</v>
      </c>
      <c r="M30" s="311">
        <v>54</v>
      </c>
      <c r="N30" s="311">
        <v>103</v>
      </c>
      <c r="O30" s="311">
        <v>127</v>
      </c>
      <c r="P30" s="311">
        <v>46</v>
      </c>
      <c r="Q30" s="311">
        <v>41</v>
      </c>
      <c r="R30" s="311">
        <v>140</v>
      </c>
      <c r="S30" s="105">
        <f t="shared" ref="S30" si="17">SUM(D30:R30)</f>
        <v>1030</v>
      </c>
      <c r="U30" s="421" t="s">
        <v>215</v>
      </c>
      <c r="V30" s="421"/>
      <c r="W30" s="87">
        <v>0.08</v>
      </c>
      <c r="X30" s="340">
        <v>130</v>
      </c>
      <c r="Y30" s="340">
        <v>71</v>
      </c>
      <c r="Z30" s="340">
        <v>55</v>
      </c>
      <c r="AA30" s="340">
        <v>33</v>
      </c>
      <c r="AB30" s="340">
        <v>37</v>
      </c>
      <c r="AC30" s="340">
        <v>23</v>
      </c>
      <c r="AD30" s="340">
        <v>51</v>
      </c>
      <c r="AE30" s="340">
        <v>41</v>
      </c>
      <c r="AF30" s="340">
        <v>83</v>
      </c>
      <c r="AG30" s="340">
        <v>57</v>
      </c>
      <c r="AH30" s="340">
        <v>109</v>
      </c>
      <c r="AI30" s="340">
        <v>128</v>
      </c>
      <c r="AJ30" s="340">
        <v>47</v>
      </c>
      <c r="AK30" s="340">
        <v>39</v>
      </c>
      <c r="AL30" s="340">
        <v>129</v>
      </c>
      <c r="AM30" s="105">
        <f t="shared" ref="AM30:AM36" si="18">SUM(X30:AL30)</f>
        <v>1033</v>
      </c>
    </row>
    <row r="31" spans="1:39" ht="16.5" customHeight="1" x14ac:dyDescent="0.35">
      <c r="A31" s="421" t="s">
        <v>216</v>
      </c>
      <c r="B31" s="421"/>
      <c r="C31" s="87">
        <v>0.1</v>
      </c>
      <c r="D31" s="311">
        <v>1049</v>
      </c>
      <c r="E31" s="311">
        <v>1092</v>
      </c>
      <c r="F31" s="311">
        <v>590</v>
      </c>
      <c r="G31" s="311">
        <v>531</v>
      </c>
      <c r="H31" s="311">
        <v>782</v>
      </c>
      <c r="I31" s="311">
        <v>413</v>
      </c>
      <c r="J31" s="311">
        <v>386</v>
      </c>
      <c r="K31" s="311">
        <v>799</v>
      </c>
      <c r="L31" s="311">
        <v>808</v>
      </c>
      <c r="M31" s="311">
        <v>772</v>
      </c>
      <c r="N31" s="311">
        <v>1034</v>
      </c>
      <c r="O31" s="311">
        <v>1231</v>
      </c>
      <c r="P31" s="311">
        <v>680</v>
      </c>
      <c r="Q31" s="311">
        <v>444</v>
      </c>
      <c r="R31" s="311">
        <v>1076</v>
      </c>
      <c r="S31" s="101">
        <f t="shared" si="13"/>
        <v>11687</v>
      </c>
      <c r="U31" s="421" t="s">
        <v>216</v>
      </c>
      <c r="V31" s="421"/>
      <c r="W31" s="87">
        <v>0.1</v>
      </c>
      <c r="X31" s="342">
        <v>1070</v>
      </c>
      <c r="Y31" s="342">
        <v>1075</v>
      </c>
      <c r="Z31" s="342">
        <v>599</v>
      </c>
      <c r="AA31" s="342">
        <v>526</v>
      </c>
      <c r="AB31" s="342">
        <v>705</v>
      </c>
      <c r="AC31" s="342">
        <v>420</v>
      </c>
      <c r="AD31" s="342">
        <v>423</v>
      </c>
      <c r="AE31" s="342">
        <v>792</v>
      </c>
      <c r="AF31" s="342">
        <v>842</v>
      </c>
      <c r="AG31" s="342">
        <v>785</v>
      </c>
      <c r="AH31" s="342">
        <v>1106</v>
      </c>
      <c r="AI31" s="342">
        <v>1272</v>
      </c>
      <c r="AJ31" s="342">
        <v>718</v>
      </c>
      <c r="AK31" s="342">
        <v>492</v>
      </c>
      <c r="AL31" s="342">
        <v>1107</v>
      </c>
      <c r="AM31" s="101">
        <f t="shared" si="18"/>
        <v>11932</v>
      </c>
    </row>
    <row r="32" spans="1:39" ht="16.5" customHeight="1" x14ac:dyDescent="0.35">
      <c r="A32" s="421" t="s">
        <v>217</v>
      </c>
      <c r="B32" s="421"/>
      <c r="C32" s="87">
        <v>0.2</v>
      </c>
      <c r="D32" s="311">
        <v>2029</v>
      </c>
      <c r="E32" s="311">
        <v>1398</v>
      </c>
      <c r="F32" s="311">
        <v>806</v>
      </c>
      <c r="G32" s="311">
        <v>411</v>
      </c>
      <c r="H32" s="311">
        <v>600</v>
      </c>
      <c r="I32" s="311">
        <v>393</v>
      </c>
      <c r="J32" s="311">
        <v>405</v>
      </c>
      <c r="K32" s="311">
        <v>506</v>
      </c>
      <c r="L32" s="311">
        <v>1579</v>
      </c>
      <c r="M32" s="311">
        <v>1618</v>
      </c>
      <c r="N32" s="311">
        <v>2525</v>
      </c>
      <c r="O32" s="311">
        <v>3204</v>
      </c>
      <c r="P32" s="311">
        <v>1276</v>
      </c>
      <c r="Q32" s="311">
        <v>633</v>
      </c>
      <c r="R32" s="311">
        <v>2384</v>
      </c>
      <c r="S32" s="101">
        <f t="shared" si="13"/>
        <v>19767</v>
      </c>
      <c r="U32" s="421" t="s">
        <v>217</v>
      </c>
      <c r="V32" s="421"/>
      <c r="W32" s="87">
        <v>0.2</v>
      </c>
      <c r="X32" s="342">
        <v>1935</v>
      </c>
      <c r="Y32" s="342">
        <v>1366</v>
      </c>
      <c r="Z32" s="342">
        <v>785</v>
      </c>
      <c r="AA32" s="342">
        <v>413</v>
      </c>
      <c r="AB32" s="342">
        <v>605</v>
      </c>
      <c r="AC32" s="342">
        <v>375</v>
      </c>
      <c r="AD32" s="342">
        <v>404</v>
      </c>
      <c r="AE32" s="342">
        <v>516</v>
      </c>
      <c r="AF32" s="342">
        <v>1535</v>
      </c>
      <c r="AG32" s="342">
        <v>1572</v>
      </c>
      <c r="AH32" s="342">
        <v>2504</v>
      </c>
      <c r="AI32" s="342">
        <v>3097</v>
      </c>
      <c r="AJ32" s="342">
        <v>1215</v>
      </c>
      <c r="AK32" s="342">
        <v>659</v>
      </c>
      <c r="AL32" s="342">
        <v>2296</v>
      </c>
      <c r="AM32" s="101">
        <f t="shared" si="18"/>
        <v>19277</v>
      </c>
    </row>
    <row r="33" spans="1:39" ht="16.5" customHeight="1" x14ac:dyDescent="0.35">
      <c r="A33" s="421" t="s">
        <v>218</v>
      </c>
      <c r="B33" s="421"/>
      <c r="C33" s="87">
        <v>0.14000000000000001</v>
      </c>
      <c r="D33" s="311">
        <v>1566</v>
      </c>
      <c r="E33" s="311">
        <v>1212</v>
      </c>
      <c r="F33" s="311">
        <v>1618</v>
      </c>
      <c r="G33" s="311">
        <v>371</v>
      </c>
      <c r="H33" s="311">
        <v>514</v>
      </c>
      <c r="I33" s="311">
        <v>270</v>
      </c>
      <c r="J33" s="311">
        <v>353</v>
      </c>
      <c r="K33" s="311">
        <v>318</v>
      </c>
      <c r="L33" s="311">
        <v>380</v>
      </c>
      <c r="M33" s="311">
        <v>452</v>
      </c>
      <c r="N33" s="311">
        <v>561</v>
      </c>
      <c r="O33" s="311">
        <v>714</v>
      </c>
      <c r="P33" s="311">
        <v>664</v>
      </c>
      <c r="Q33" s="311">
        <v>403</v>
      </c>
      <c r="R33" s="311">
        <v>466</v>
      </c>
      <c r="S33" s="101">
        <f t="shared" si="13"/>
        <v>9862</v>
      </c>
      <c r="U33" s="421" t="s">
        <v>218</v>
      </c>
      <c r="V33" s="421"/>
      <c r="W33" s="87">
        <v>0.14000000000000001</v>
      </c>
      <c r="X33" s="342">
        <v>1572</v>
      </c>
      <c r="Y33" s="342">
        <v>1222</v>
      </c>
      <c r="Z33" s="342">
        <v>1621</v>
      </c>
      <c r="AA33" s="342">
        <v>384</v>
      </c>
      <c r="AB33" s="342">
        <v>514</v>
      </c>
      <c r="AC33" s="342">
        <v>269</v>
      </c>
      <c r="AD33" s="342">
        <v>356</v>
      </c>
      <c r="AE33" s="342">
        <v>335</v>
      </c>
      <c r="AF33" s="342">
        <v>384</v>
      </c>
      <c r="AG33" s="342">
        <v>452</v>
      </c>
      <c r="AH33" s="342">
        <v>558</v>
      </c>
      <c r="AI33" s="342">
        <v>724</v>
      </c>
      <c r="AJ33" s="342">
        <v>674</v>
      </c>
      <c r="AK33" s="342">
        <v>408</v>
      </c>
      <c r="AL33" s="342">
        <v>461</v>
      </c>
      <c r="AM33" s="101">
        <f t="shared" si="18"/>
        <v>9934</v>
      </c>
    </row>
    <row r="34" spans="1:39" ht="16.5" customHeight="1" x14ac:dyDescent="0.35">
      <c r="A34" s="432" t="s">
        <v>219</v>
      </c>
      <c r="B34" s="432"/>
      <c r="C34" s="87">
        <v>0.06</v>
      </c>
      <c r="D34" s="311">
        <v>1946</v>
      </c>
      <c r="E34" s="311">
        <v>1265</v>
      </c>
      <c r="F34" s="311">
        <v>772</v>
      </c>
      <c r="G34" s="311">
        <v>467</v>
      </c>
      <c r="H34" s="311">
        <v>682</v>
      </c>
      <c r="I34" s="311">
        <v>319</v>
      </c>
      <c r="J34" s="311">
        <v>439</v>
      </c>
      <c r="K34" s="311">
        <v>520</v>
      </c>
      <c r="L34" s="311">
        <v>1119</v>
      </c>
      <c r="M34" s="311">
        <v>985</v>
      </c>
      <c r="N34" s="311">
        <v>1673</v>
      </c>
      <c r="O34" s="311">
        <v>1815</v>
      </c>
      <c r="P34" s="311">
        <v>826</v>
      </c>
      <c r="Q34" s="311">
        <v>581</v>
      </c>
      <c r="R34" s="311">
        <v>1932</v>
      </c>
      <c r="S34" s="105">
        <f t="shared" si="13"/>
        <v>15341</v>
      </c>
      <c r="U34" s="432" t="s">
        <v>219</v>
      </c>
      <c r="V34" s="432"/>
      <c r="W34" s="87">
        <v>0.06</v>
      </c>
      <c r="X34" s="342">
        <v>1761</v>
      </c>
      <c r="Y34" s="342">
        <v>1170</v>
      </c>
      <c r="Z34" s="342">
        <v>770</v>
      </c>
      <c r="AA34" s="342">
        <v>457</v>
      </c>
      <c r="AB34" s="342">
        <v>625</v>
      </c>
      <c r="AC34" s="342">
        <v>340</v>
      </c>
      <c r="AD34" s="342">
        <v>418</v>
      </c>
      <c r="AE34" s="342">
        <v>535</v>
      </c>
      <c r="AF34" s="342">
        <v>1025</v>
      </c>
      <c r="AG34" s="342">
        <v>860</v>
      </c>
      <c r="AH34" s="342">
        <v>1597</v>
      </c>
      <c r="AI34" s="342">
        <v>1561</v>
      </c>
      <c r="AJ34" s="342">
        <v>775</v>
      </c>
      <c r="AK34" s="342">
        <v>586</v>
      </c>
      <c r="AL34" s="342">
        <v>1714</v>
      </c>
      <c r="AM34" s="105">
        <f t="shared" si="18"/>
        <v>14194</v>
      </c>
    </row>
    <row r="35" spans="1:39" ht="16.5" customHeight="1" x14ac:dyDescent="0.35">
      <c r="A35" s="412" t="s">
        <v>220</v>
      </c>
      <c r="B35" s="412"/>
      <c r="C35" s="87">
        <v>0.05</v>
      </c>
      <c r="D35" s="311">
        <v>83</v>
      </c>
      <c r="E35" s="311">
        <v>56</v>
      </c>
      <c r="F35" s="311">
        <v>45</v>
      </c>
      <c r="G35" s="311">
        <v>27</v>
      </c>
      <c r="H35" s="311">
        <v>37</v>
      </c>
      <c r="I35" s="311">
        <v>30</v>
      </c>
      <c r="J35" s="311">
        <v>56</v>
      </c>
      <c r="K35" s="311">
        <v>47</v>
      </c>
      <c r="L35" s="311">
        <v>67</v>
      </c>
      <c r="M35" s="311">
        <v>64</v>
      </c>
      <c r="N35" s="311">
        <v>109</v>
      </c>
      <c r="O35" s="311">
        <v>130</v>
      </c>
      <c r="P35" s="311">
        <v>76</v>
      </c>
      <c r="Q35" s="311">
        <v>60</v>
      </c>
      <c r="R35" s="311">
        <v>116</v>
      </c>
      <c r="S35" s="105">
        <f t="shared" si="13"/>
        <v>1003</v>
      </c>
      <c r="U35" s="412" t="s">
        <v>220</v>
      </c>
      <c r="V35" s="412"/>
      <c r="W35" s="87">
        <v>0.05</v>
      </c>
      <c r="X35" s="342">
        <v>85</v>
      </c>
      <c r="Y35" s="342">
        <v>61</v>
      </c>
      <c r="Z35" s="342">
        <v>42</v>
      </c>
      <c r="AA35" s="342">
        <v>22</v>
      </c>
      <c r="AB35" s="342">
        <v>35</v>
      </c>
      <c r="AC35" s="342">
        <v>26</v>
      </c>
      <c r="AD35" s="342">
        <v>47</v>
      </c>
      <c r="AE35" s="342">
        <v>44</v>
      </c>
      <c r="AF35" s="342">
        <v>55</v>
      </c>
      <c r="AG35" s="342">
        <v>63</v>
      </c>
      <c r="AH35" s="342">
        <v>89</v>
      </c>
      <c r="AI35" s="342">
        <v>115</v>
      </c>
      <c r="AJ35" s="342">
        <v>63</v>
      </c>
      <c r="AK35" s="342">
        <v>53</v>
      </c>
      <c r="AL35" s="342">
        <v>116</v>
      </c>
      <c r="AM35" s="105">
        <f t="shared" si="18"/>
        <v>916</v>
      </c>
    </row>
    <row r="36" spans="1:39" ht="16.5" customHeight="1" x14ac:dyDescent="0.35">
      <c r="A36" s="412" t="s">
        <v>221</v>
      </c>
      <c r="B36" s="412"/>
      <c r="C36" s="87">
        <v>0.03</v>
      </c>
      <c r="D36" s="311">
        <v>888</v>
      </c>
      <c r="E36" s="311">
        <v>872</v>
      </c>
      <c r="F36" s="311">
        <v>659</v>
      </c>
      <c r="G36" s="311">
        <v>559</v>
      </c>
      <c r="H36" s="311">
        <v>639</v>
      </c>
      <c r="I36" s="311">
        <v>213</v>
      </c>
      <c r="J36" s="311">
        <v>334</v>
      </c>
      <c r="K36" s="311">
        <v>385</v>
      </c>
      <c r="L36" s="311">
        <v>385</v>
      </c>
      <c r="M36" s="311">
        <v>369</v>
      </c>
      <c r="N36" s="311">
        <v>380</v>
      </c>
      <c r="O36" s="311">
        <v>614</v>
      </c>
      <c r="P36" s="311">
        <v>443</v>
      </c>
      <c r="Q36" s="311">
        <v>354</v>
      </c>
      <c r="R36" s="311">
        <v>424</v>
      </c>
      <c r="S36" s="105">
        <f t="shared" si="13"/>
        <v>7518</v>
      </c>
      <c r="U36" s="412" t="s">
        <v>221</v>
      </c>
      <c r="V36" s="412"/>
      <c r="W36" s="87">
        <v>0.03</v>
      </c>
      <c r="X36" s="342">
        <v>913</v>
      </c>
      <c r="Y36" s="342">
        <v>899</v>
      </c>
      <c r="Z36" s="342">
        <v>670</v>
      </c>
      <c r="AA36" s="342">
        <v>589</v>
      </c>
      <c r="AB36" s="342">
        <v>655</v>
      </c>
      <c r="AC36" s="342">
        <v>224</v>
      </c>
      <c r="AD36" s="342">
        <v>353</v>
      </c>
      <c r="AE36" s="342">
        <v>392</v>
      </c>
      <c r="AF36" s="342">
        <v>393</v>
      </c>
      <c r="AG36" s="342">
        <v>362</v>
      </c>
      <c r="AH36" s="342">
        <v>383</v>
      </c>
      <c r="AI36" s="342">
        <v>609</v>
      </c>
      <c r="AJ36" s="342">
        <v>460</v>
      </c>
      <c r="AK36" s="342">
        <v>378</v>
      </c>
      <c r="AL36" s="342">
        <v>435</v>
      </c>
      <c r="AM36" s="105">
        <f t="shared" si="18"/>
        <v>7715</v>
      </c>
    </row>
    <row r="37" spans="1:39" ht="16.5" customHeight="1" x14ac:dyDescent="0.35">
      <c r="A37" s="433" t="str">
        <f>'Tabell 3.1 DOK32025'!A35</f>
        <v>Kriterienøkkel FO2B</v>
      </c>
      <c r="B37" s="433"/>
      <c r="C37" s="206" t="s">
        <v>202</v>
      </c>
      <c r="D37" s="207">
        <f>(D24/$S$24*$C$24+D25/$S$25*$C$25+D26/$S$26*$C$26+D27/$S$27*$C$27+D30/$S$30*$C$30+D31/$S$31*$C$31+D32/$S$32*$C$32+D33/$S$33*$C$33+D34/$S$34*$C$34+D35/$S$35*$C$35+D36/$S$36*$C$36)*100</f>
        <v>10.925563439758985</v>
      </c>
      <c r="E37" s="207">
        <f t="shared" ref="E37:Q37" si="19">(E24/$S$24*$C$24+E25/$S$25*$C$25+E26/$S$26*$C$26+E27/$S$27*$C$27+E30/$S$30*$C$30+E31/$S$31*$C$31+E32/$S$32*$C$32+E33/$S$33*$C$33+E34/$S$34*$C$34+E35/$S$35*$C$35+E36/$S$36*$C$36)*100</f>
        <v>7.8622782772127549</v>
      </c>
      <c r="F37" s="207">
        <f t="shared" si="19"/>
        <v>6.4737440851636912</v>
      </c>
      <c r="G37" s="207">
        <f t="shared" si="19"/>
        <v>3.1807192697237912</v>
      </c>
      <c r="H37" s="207">
        <f t="shared" si="19"/>
        <v>4.3601840681709199</v>
      </c>
      <c r="I37" s="207">
        <f t="shared" si="19"/>
        <v>2.6447376073886586</v>
      </c>
      <c r="J37" s="207">
        <f t="shared" si="19"/>
        <v>3.6410934471589949</v>
      </c>
      <c r="K37" s="207">
        <f t="shared" si="19"/>
        <v>3.974675411717731</v>
      </c>
      <c r="L37" s="207">
        <f t="shared" si="19"/>
        <v>6.7325030516161206</v>
      </c>
      <c r="M37" s="207">
        <f t="shared" si="19"/>
        <v>6.8630987188361452</v>
      </c>
      <c r="N37" s="207">
        <f t="shared" si="19"/>
        <v>9.760423124746568</v>
      </c>
      <c r="O37" s="207">
        <f t="shared" si="19"/>
        <v>12.312072842081303</v>
      </c>
      <c r="P37" s="207">
        <f t="shared" si="19"/>
        <v>6.4181032771929258</v>
      </c>
      <c r="Q37" s="207">
        <f t="shared" si="19"/>
        <v>4.3171673068683534</v>
      </c>
      <c r="R37" s="207">
        <f>(R24/$S$24*$C$24+R25/$S$25*$C$25+R26/$S$26*$C$26+R27/$S$27*$C$27+R30/$S$30*$C$30+R31/$S$31*$C$31+R32/$S$32*$C$32+R33/$S$33*$C$33+R34/$S$34*$C$34+R35/$S$35*$C$35+R36/$S$36*$C$36)*100</f>
        <v>10.533636072363063</v>
      </c>
      <c r="S37" s="207">
        <f>SUM(D37:R37)</f>
        <v>100.00000000000001</v>
      </c>
      <c r="U37" s="433" t="str">
        <f>A37</f>
        <v>Kriterienøkkel FO2B</v>
      </c>
      <c r="V37" s="433"/>
      <c r="W37" s="206" t="s">
        <v>202</v>
      </c>
      <c r="X37" s="207">
        <f>(X24/$AM$24*$W$24+X25/$AM$25*$W$25+X26/$AM$26*$W$26+X27/$AM$27*$W$27+X30/$AM$30*$W$30+X31/$AM$31*$W$31+X32/$AM$32*$W$32+X33/$AM$33*$W$33+X34/$AM$34*$W$34+X35/$AM$35*$W$35+X36/$AM$36*$W$36)*100</f>
        <v>10.716926410163428</v>
      </c>
      <c r="Y37" s="207">
        <f>(Y24/$AM$24*$W$24+Y25/$AM$25*$W$25+Y26/$AM$26*$W$26+Y27/$AM$27*$W$27+Y30/$AM$30*$W$30+Y31/$AM$31*$W$31+Y32/$AM$32*$W$32+Y33/$AM$33*$W$33+Y34/$AM$34*$W$34+Y35/$AM$35*$W$35+Y36/$AM$36*$W$36)*100</f>
        <v>7.920290508790151</v>
      </c>
      <c r="Z37" s="207">
        <f t="shared" ref="Z37:AL37" si="20">(Z24/$AM$24*$W$24+Z25/$AM$25*$W$25+Z26/$AM$26*$W$26+Z27/$AM$27*$W$27+Z30/$AM$30*$W$30+Z31/$AM$31*$W$31+Z32/$AM$32*$W$32+Z33/$AM$33*$W$33+Z34/$AM$34*$W$34+Z35/$AM$35*$W$35+Z36/$AM$36*$W$36)*100</f>
        <v>6.4012402125884549</v>
      </c>
      <c r="AA37" s="207">
        <f t="shared" si="20"/>
        <v>3.1812508492928755</v>
      </c>
      <c r="AB37" s="207">
        <f t="shared" si="20"/>
        <v>4.2936196508495632</v>
      </c>
      <c r="AC37" s="207">
        <f t="shared" si="20"/>
        <v>2.6242507687347452</v>
      </c>
      <c r="AD37" s="207">
        <f t="shared" si="20"/>
        <v>3.67899441821173</v>
      </c>
      <c r="AE37" s="207">
        <f t="shared" si="20"/>
        <v>4.0368187963063731</v>
      </c>
      <c r="AF37" s="207">
        <f t="shared" si="20"/>
        <v>6.7836956286858525</v>
      </c>
      <c r="AG37" s="207">
        <f t="shared" si="20"/>
        <v>6.8455912343493432</v>
      </c>
      <c r="AH37" s="207">
        <f t="shared" si="20"/>
        <v>9.9431241508110233</v>
      </c>
      <c r="AI37" s="207">
        <f>(AI24/$AM$24*$W$24+AI25/$AM$25*$W$25+AI26/$AM$26*$W$26+AI27/$AM$27*$W$27+AI30/$AM$30*$W$30+AI31/$AM$31*$W$31+AI32/$AM$32*$W$32+AI33/$AM$33*$W$33+AI34/$AM$34*$W$34+AI35/$AM$35*$W$35+AI36/$AM$36*$W$36)*100</f>
        <v>12.286105102111398</v>
      </c>
      <c r="AJ37" s="207">
        <f t="shared" si="20"/>
        <v>6.3934556480516367</v>
      </c>
      <c r="AK37" s="207">
        <f t="shared" si="20"/>
        <v>4.4435621126815272</v>
      </c>
      <c r="AL37" s="207">
        <f t="shared" si="20"/>
        <v>10.451074508371896</v>
      </c>
      <c r="AM37" s="207">
        <f>SUM(X37:AL37)</f>
        <v>100</v>
      </c>
    </row>
    <row r="38" spans="1:39" ht="16.5" customHeight="1" x14ac:dyDescent="0.35">
      <c r="A38" s="392"/>
      <c r="B38" s="392"/>
      <c r="C38" s="17"/>
      <c r="D38" s="17"/>
      <c r="E38" s="17"/>
      <c r="F38" s="17"/>
      <c r="G38" s="17"/>
      <c r="H38" s="17"/>
      <c r="I38" s="17"/>
      <c r="J38" s="17"/>
      <c r="K38" s="17"/>
      <c r="L38" s="17"/>
      <c r="M38" s="17"/>
      <c r="N38" s="17"/>
      <c r="O38" s="17"/>
      <c r="P38" s="17"/>
      <c r="Q38" s="17"/>
      <c r="R38" s="17"/>
      <c r="S38" s="17"/>
      <c r="U38" s="392"/>
      <c r="V38" s="392"/>
      <c r="W38" s="17"/>
      <c r="X38" s="17"/>
      <c r="Y38" s="17"/>
      <c r="Z38" s="17"/>
      <c r="AA38" s="17"/>
      <c r="AB38" s="17"/>
      <c r="AC38" s="17"/>
      <c r="AD38" s="17"/>
      <c r="AE38" s="17"/>
      <c r="AF38" s="17"/>
      <c r="AG38" s="17"/>
      <c r="AH38" s="17"/>
      <c r="AI38" s="17"/>
      <c r="AJ38" s="17"/>
      <c r="AK38" s="17"/>
      <c r="AL38" s="17"/>
      <c r="AM38" s="17"/>
    </row>
    <row r="39" spans="1:39" ht="16.5" customHeight="1" x14ac:dyDescent="0.35">
      <c r="A39" s="434" t="s">
        <v>266</v>
      </c>
      <c r="B39" s="434"/>
      <c r="C39" s="89">
        <v>0.8</v>
      </c>
      <c r="D39" s="89">
        <f>D37</f>
        <v>10.925563439758985</v>
      </c>
      <c r="E39" s="89">
        <f t="shared" ref="E39:R39" si="21">E37</f>
        <v>7.8622782772127549</v>
      </c>
      <c r="F39" s="89">
        <f t="shared" si="21"/>
        <v>6.4737440851636912</v>
      </c>
      <c r="G39" s="89">
        <f t="shared" si="21"/>
        <v>3.1807192697237912</v>
      </c>
      <c r="H39" s="89">
        <f t="shared" si="21"/>
        <v>4.3601840681709199</v>
      </c>
      <c r="I39" s="89">
        <f t="shared" si="21"/>
        <v>2.6447376073886586</v>
      </c>
      <c r="J39" s="89">
        <f t="shared" si="21"/>
        <v>3.6410934471589949</v>
      </c>
      <c r="K39" s="89">
        <f t="shared" si="21"/>
        <v>3.974675411717731</v>
      </c>
      <c r="L39" s="89">
        <f t="shared" si="21"/>
        <v>6.7325030516161206</v>
      </c>
      <c r="M39" s="89">
        <f t="shared" si="21"/>
        <v>6.8630987188361452</v>
      </c>
      <c r="N39" s="89">
        <f t="shared" si="21"/>
        <v>9.760423124746568</v>
      </c>
      <c r="O39" s="89">
        <f t="shared" si="21"/>
        <v>12.312072842081303</v>
      </c>
      <c r="P39" s="89">
        <f t="shared" si="21"/>
        <v>6.4181032771929258</v>
      </c>
      <c r="Q39" s="89">
        <f t="shared" si="21"/>
        <v>4.3171673068683534</v>
      </c>
      <c r="R39" s="89">
        <f t="shared" si="21"/>
        <v>10.533636072363063</v>
      </c>
      <c r="S39" s="77">
        <f>SUM(D39:R39)</f>
        <v>100.00000000000001</v>
      </c>
      <c r="U39" s="434" t="s">
        <v>266</v>
      </c>
      <c r="V39" s="434"/>
      <c r="W39" s="89">
        <v>0.8</v>
      </c>
      <c r="X39" s="89">
        <f>X37</f>
        <v>10.716926410163428</v>
      </c>
      <c r="Y39" s="89">
        <f t="shared" ref="Y39:AL39" si="22">Y37</f>
        <v>7.920290508790151</v>
      </c>
      <c r="Z39" s="89">
        <f t="shared" si="22"/>
        <v>6.4012402125884549</v>
      </c>
      <c r="AA39" s="89">
        <f t="shared" si="22"/>
        <v>3.1812508492928755</v>
      </c>
      <c r="AB39" s="89">
        <f t="shared" si="22"/>
        <v>4.2936196508495632</v>
      </c>
      <c r="AC39" s="89">
        <f t="shared" si="22"/>
        <v>2.6242507687347452</v>
      </c>
      <c r="AD39" s="89">
        <f t="shared" si="22"/>
        <v>3.67899441821173</v>
      </c>
      <c r="AE39" s="89">
        <f t="shared" si="22"/>
        <v>4.0368187963063731</v>
      </c>
      <c r="AF39" s="89">
        <f t="shared" si="22"/>
        <v>6.7836956286858525</v>
      </c>
      <c r="AG39" s="89">
        <f t="shared" si="22"/>
        <v>6.8455912343493432</v>
      </c>
      <c r="AH39" s="89">
        <f t="shared" si="22"/>
        <v>9.9431241508110233</v>
      </c>
      <c r="AI39" s="89">
        <f t="shared" si="22"/>
        <v>12.286105102111398</v>
      </c>
      <c r="AJ39" s="89">
        <f t="shared" si="22"/>
        <v>6.3934556480516367</v>
      </c>
      <c r="AK39" s="89">
        <f t="shared" si="22"/>
        <v>4.4435621126815272</v>
      </c>
      <c r="AL39" s="89">
        <f t="shared" si="22"/>
        <v>10.451074508371896</v>
      </c>
      <c r="AM39" s="77">
        <f>SUM(X39:AL39)</f>
        <v>100</v>
      </c>
    </row>
    <row r="40" spans="1:39" ht="16.5" customHeight="1" x14ac:dyDescent="0.35">
      <c r="A40" s="432" t="s">
        <v>267</v>
      </c>
      <c r="B40" s="432"/>
      <c r="C40" s="89">
        <v>0.2</v>
      </c>
      <c r="D40" s="115">
        <v>10.464845298451216</v>
      </c>
      <c r="E40" s="115">
        <v>8.4925720984354793</v>
      </c>
      <c r="F40" s="115">
        <v>6.7783927735513601</v>
      </c>
      <c r="G40" s="115">
        <v>3.6447743025716526</v>
      </c>
      <c r="H40" s="115">
        <v>4.0136712971846196</v>
      </c>
      <c r="I40" s="115">
        <v>2.6104548894074124</v>
      </c>
      <c r="J40" s="115">
        <v>2.5175913369392542</v>
      </c>
      <c r="K40" s="115">
        <v>2.9282483343001782</v>
      </c>
      <c r="L40" s="115">
        <v>5.2176410156777342</v>
      </c>
      <c r="M40" s="115">
        <v>6.7053421371522202</v>
      </c>
      <c r="N40" s="115">
        <v>8.2294775236281268</v>
      </c>
      <c r="O40" s="115">
        <v>10.596185481693732</v>
      </c>
      <c r="P40" s="115">
        <v>8.15088382673874</v>
      </c>
      <c r="Q40" s="115">
        <v>4.7421926446742662</v>
      </c>
      <c r="R40" s="115">
        <v>14.907727039594015</v>
      </c>
      <c r="S40" s="77">
        <f>SUM(D40:R40)</f>
        <v>100</v>
      </c>
      <c r="U40" s="432" t="s">
        <v>419</v>
      </c>
      <c r="V40" s="432"/>
      <c r="W40" s="89">
        <v>0.2</v>
      </c>
      <c r="X40" s="89">
        <v>10.568127909999999</v>
      </c>
      <c r="Y40" s="89">
        <v>7.6400287990000004</v>
      </c>
      <c r="Z40" s="89">
        <v>5.8876691269999997</v>
      </c>
      <c r="AA40" s="89">
        <v>4.7575350749999998</v>
      </c>
      <c r="AB40" s="89">
        <v>3.826521241</v>
      </c>
      <c r="AC40" s="89">
        <v>2.340765727</v>
      </c>
      <c r="AD40" s="89">
        <v>2.498866526</v>
      </c>
      <c r="AE40" s="89">
        <v>2.793381144</v>
      </c>
      <c r="AF40" s="89">
        <v>4.6232721950000002</v>
      </c>
      <c r="AG40" s="89">
        <v>6.4667088499999998</v>
      </c>
      <c r="AH40" s="89">
        <v>9.2706452440000007</v>
      </c>
      <c r="AI40" s="89">
        <v>12.02235344</v>
      </c>
      <c r="AJ40" s="89">
        <v>9.6579933780000005</v>
      </c>
      <c r="AK40" s="89">
        <v>4.8087646140000002</v>
      </c>
      <c r="AL40" s="89">
        <v>12.837366729999999</v>
      </c>
      <c r="AM40" s="77">
        <f>SUM(X40:AL40)</f>
        <v>99.999999999999986</v>
      </c>
    </row>
    <row r="41" spans="1:39" ht="16.5" customHeight="1" thickBot="1" x14ac:dyDescent="0.4">
      <c r="A41" s="416" t="str">
        <f>'Tabell 3.1 DOK32025'!A39</f>
        <v>Fordelingsnøkkel FO2B</v>
      </c>
      <c r="B41" s="416"/>
      <c r="C41" s="208" t="s">
        <v>202</v>
      </c>
      <c r="D41" s="209">
        <f>(D40/$S$40*$C$40+D39/$S$39*$C$39)*100</f>
        <v>10.833419811497432</v>
      </c>
      <c r="E41" s="209">
        <f>(E40/$S$40*$C$40+E39/$S$39*$C$39)*100</f>
        <v>7.9883370414572985</v>
      </c>
      <c r="F41" s="209">
        <f t="shared" ref="F41:R41" si="23">(F40/$S$40*$C$40+F39/$S$39*$C$39)*100</f>
        <v>6.5346738228412251</v>
      </c>
      <c r="G41" s="209">
        <f t="shared" si="23"/>
        <v>3.2735302762933625</v>
      </c>
      <c r="H41" s="209">
        <f t="shared" si="23"/>
        <v>4.2908815139736589</v>
      </c>
      <c r="I41" s="209">
        <f t="shared" si="23"/>
        <v>2.6378810637924093</v>
      </c>
      <c r="J41" s="209">
        <f t="shared" si="23"/>
        <v>3.4163930251150472</v>
      </c>
      <c r="K41" s="209">
        <f t="shared" si="23"/>
        <v>3.7653899962342203</v>
      </c>
      <c r="L41" s="209">
        <f t="shared" si="23"/>
        <v>6.4295306444284428</v>
      </c>
      <c r="M41" s="209">
        <f t="shared" si="23"/>
        <v>6.8315474024993605</v>
      </c>
      <c r="N41" s="209">
        <f t="shared" si="23"/>
        <v>9.4542340045228794</v>
      </c>
      <c r="O41" s="209">
        <f t="shared" si="23"/>
        <v>11.968895370003787</v>
      </c>
      <c r="P41" s="209">
        <f t="shared" si="23"/>
        <v>6.7646593871020899</v>
      </c>
      <c r="Q41" s="209">
        <f t="shared" si="23"/>
        <v>4.4021723744295365</v>
      </c>
      <c r="R41" s="209">
        <f t="shared" si="23"/>
        <v>11.408454265809254</v>
      </c>
      <c r="S41" s="209">
        <f>SUM(D41:R41)</f>
        <v>100.00000000000001</v>
      </c>
      <c r="U41" s="416" t="str">
        <f>A41</f>
        <v>Fordelingsnøkkel FO2B</v>
      </c>
      <c r="V41" s="416"/>
      <c r="W41" s="208" t="s">
        <v>202</v>
      </c>
      <c r="X41" s="209">
        <f t="shared" ref="X41:AL41" si="24">(X40/$AM$40*$W$40+X39/$AM$39*$W$39)*100</f>
        <v>10.687166710130743</v>
      </c>
      <c r="Y41" s="209">
        <f t="shared" si="24"/>
        <v>7.8642381668321217</v>
      </c>
      <c r="Z41" s="209">
        <f t="shared" si="24"/>
        <v>6.2985259954707651</v>
      </c>
      <c r="AA41" s="209">
        <f t="shared" si="24"/>
        <v>3.4965076944343005</v>
      </c>
      <c r="AB41" s="209">
        <f t="shared" si="24"/>
        <v>4.2001999688796507</v>
      </c>
      <c r="AC41" s="209">
        <f t="shared" si="24"/>
        <v>2.5675537603877965</v>
      </c>
      <c r="AD41" s="209">
        <f t="shared" si="24"/>
        <v>3.4429688397693843</v>
      </c>
      <c r="AE41" s="209">
        <f t="shared" si="24"/>
        <v>3.7881312658450987</v>
      </c>
      <c r="AF41" s="209">
        <f t="shared" si="24"/>
        <v>6.3516109419486817</v>
      </c>
      <c r="AG41" s="209">
        <f t="shared" si="24"/>
        <v>6.7698147574794749</v>
      </c>
      <c r="AH41" s="209">
        <f t="shared" si="24"/>
        <v>9.8086283694488205</v>
      </c>
      <c r="AI41" s="209">
        <f t="shared" si="24"/>
        <v>12.233354769689118</v>
      </c>
      <c r="AJ41" s="209">
        <f t="shared" si="24"/>
        <v>7.0463631940413105</v>
      </c>
      <c r="AK41" s="209">
        <f t="shared" si="24"/>
        <v>4.5166026129452224</v>
      </c>
      <c r="AL41" s="209">
        <f t="shared" si="24"/>
        <v>10.928332952697518</v>
      </c>
      <c r="AM41" s="209">
        <f>SUM(X41:AL41)</f>
        <v>99.999999999999986</v>
      </c>
    </row>
    <row r="42" spans="1:39" ht="16.5" customHeight="1" thickBot="1" x14ac:dyDescent="0.4">
      <c r="A42" s="435"/>
      <c r="B42" s="435"/>
      <c r="C42" s="109"/>
      <c r="D42" s="26"/>
      <c r="E42" s="26"/>
      <c r="F42" s="26"/>
      <c r="G42" s="26"/>
      <c r="H42" s="26"/>
      <c r="I42" s="26"/>
      <c r="J42" s="26"/>
      <c r="K42" s="26"/>
      <c r="L42" s="26"/>
      <c r="M42" s="26"/>
      <c r="N42" s="26"/>
      <c r="O42" s="26"/>
      <c r="P42" s="26"/>
      <c r="Q42" s="26"/>
      <c r="R42" s="26"/>
      <c r="S42" s="26"/>
      <c r="U42" s="435"/>
      <c r="V42" s="435"/>
      <c r="W42" s="109"/>
      <c r="X42" s="26"/>
      <c r="Y42" s="26"/>
      <c r="Z42" s="26"/>
      <c r="AA42" s="26"/>
      <c r="AB42" s="26"/>
      <c r="AC42" s="26"/>
      <c r="AD42" s="26"/>
      <c r="AE42" s="26"/>
      <c r="AF42" s="26"/>
      <c r="AG42" s="26"/>
      <c r="AH42" s="26"/>
      <c r="AI42" s="26"/>
      <c r="AJ42" s="26"/>
      <c r="AK42" s="26"/>
      <c r="AL42" s="26"/>
      <c r="AM42" s="26"/>
    </row>
    <row r="43" spans="1:39" ht="16.5" customHeight="1" x14ac:dyDescent="0.35">
      <c r="A43" s="389" t="str">
        <f>'Tabell 2.1 DOK32025'!A30</f>
        <v>FO2C Aktivitetstilbud for barn og unge, helsestasjon og skolehelsetjeneste</v>
      </c>
      <c r="B43" s="389"/>
      <c r="C43" s="165"/>
      <c r="D43" s="166"/>
      <c r="E43" s="166"/>
      <c r="F43" s="166"/>
      <c r="G43" s="166"/>
      <c r="H43" s="166"/>
      <c r="I43" s="166"/>
      <c r="J43" s="166"/>
      <c r="K43" s="166"/>
      <c r="L43" s="166"/>
      <c r="M43" s="166"/>
      <c r="N43" s="166"/>
      <c r="O43" s="166"/>
      <c r="P43" s="166"/>
      <c r="Q43" s="166"/>
      <c r="R43" s="166"/>
      <c r="S43" s="166"/>
      <c r="U43" s="389" t="str">
        <f>A43</f>
        <v>FO2C Aktivitetstilbud for barn og unge, helsestasjon og skolehelsetjeneste</v>
      </c>
      <c r="V43" s="389"/>
      <c r="W43" s="165"/>
      <c r="X43" s="166"/>
      <c r="Y43" s="166"/>
      <c r="Z43" s="166"/>
      <c r="AA43" s="166"/>
      <c r="AB43" s="166"/>
      <c r="AC43" s="166"/>
      <c r="AD43" s="166"/>
      <c r="AE43" s="166"/>
      <c r="AF43" s="166"/>
      <c r="AG43" s="166"/>
      <c r="AH43" s="166"/>
      <c r="AI43" s="166"/>
      <c r="AJ43" s="166"/>
      <c r="AK43" s="166"/>
      <c r="AL43" s="166"/>
      <c r="AM43" s="166"/>
    </row>
    <row r="44" spans="1:39" ht="16.5" customHeight="1" x14ac:dyDescent="0.35">
      <c r="A44" s="421" t="s">
        <v>268</v>
      </c>
      <c r="B44" s="421"/>
      <c r="C44" s="87">
        <v>0.28000000000000003</v>
      </c>
      <c r="D44" s="311">
        <v>1000</v>
      </c>
      <c r="E44" s="311">
        <v>1055</v>
      </c>
      <c r="F44" s="311">
        <v>792</v>
      </c>
      <c r="G44" s="311">
        <v>475</v>
      </c>
      <c r="H44" s="311">
        <v>580</v>
      </c>
      <c r="I44" s="311">
        <v>395</v>
      </c>
      <c r="J44" s="311">
        <v>546</v>
      </c>
      <c r="K44" s="311">
        <v>526</v>
      </c>
      <c r="L44" s="311">
        <v>498</v>
      </c>
      <c r="M44" s="311">
        <v>290</v>
      </c>
      <c r="N44" s="311">
        <v>341</v>
      </c>
      <c r="O44" s="311">
        <v>576</v>
      </c>
      <c r="P44" s="311">
        <v>560</v>
      </c>
      <c r="Q44" s="311">
        <v>538</v>
      </c>
      <c r="R44" s="311">
        <v>389</v>
      </c>
      <c r="S44" s="110">
        <f>SUM(D44:R44)</f>
        <v>8561</v>
      </c>
      <c r="U44" s="421" t="s">
        <v>420</v>
      </c>
      <c r="V44" s="421"/>
      <c r="W44" s="87">
        <v>0.28000000000000003</v>
      </c>
      <c r="X44" s="342">
        <v>1044</v>
      </c>
      <c r="Y44" s="342">
        <v>1088</v>
      </c>
      <c r="Z44" s="342">
        <v>821</v>
      </c>
      <c r="AA44" s="342">
        <v>534</v>
      </c>
      <c r="AB44" s="342">
        <v>644</v>
      </c>
      <c r="AC44" s="342">
        <v>427</v>
      </c>
      <c r="AD44" s="342">
        <v>614</v>
      </c>
      <c r="AE44" s="342">
        <v>586</v>
      </c>
      <c r="AF44" s="342">
        <v>574</v>
      </c>
      <c r="AG44" s="342">
        <v>296</v>
      </c>
      <c r="AH44" s="342">
        <v>342</v>
      </c>
      <c r="AI44" s="342">
        <v>560</v>
      </c>
      <c r="AJ44" s="342">
        <v>567</v>
      </c>
      <c r="AK44" s="342">
        <v>584</v>
      </c>
      <c r="AL44" s="342">
        <v>432</v>
      </c>
      <c r="AM44" s="110">
        <f>SUM(X44:AL44)</f>
        <v>9113</v>
      </c>
    </row>
    <row r="45" spans="1:39" ht="16.5" customHeight="1" x14ac:dyDescent="0.35">
      <c r="A45" s="421" t="s">
        <v>224</v>
      </c>
      <c r="B45" s="421"/>
      <c r="C45" s="87">
        <v>0.12</v>
      </c>
      <c r="D45" s="311">
        <v>3366</v>
      </c>
      <c r="E45" s="311">
        <v>3134</v>
      </c>
      <c r="F45" s="311">
        <v>2308</v>
      </c>
      <c r="G45" s="311">
        <v>1440</v>
      </c>
      <c r="H45" s="311">
        <v>1828</v>
      </c>
      <c r="I45" s="311">
        <v>1933</v>
      </c>
      <c r="J45" s="311">
        <v>3396</v>
      </c>
      <c r="K45" s="311">
        <v>3159</v>
      </c>
      <c r="L45" s="311">
        <v>2326</v>
      </c>
      <c r="M45" s="311">
        <v>1512</v>
      </c>
      <c r="N45" s="311">
        <v>1976</v>
      </c>
      <c r="O45" s="311">
        <v>2785</v>
      </c>
      <c r="P45" s="311">
        <v>2993</v>
      </c>
      <c r="Q45" s="311">
        <v>3099</v>
      </c>
      <c r="R45" s="311">
        <v>2293</v>
      </c>
      <c r="S45" s="110">
        <f t="shared" ref="S45:S51" si="25">SUM(D45:R45)</f>
        <v>37548</v>
      </c>
      <c r="U45" s="421" t="s">
        <v>224</v>
      </c>
      <c r="V45" s="421"/>
      <c r="W45" s="87">
        <v>0.12</v>
      </c>
      <c r="X45" s="340">
        <v>3367</v>
      </c>
      <c r="Y45" s="340">
        <v>3124</v>
      </c>
      <c r="Z45" s="340">
        <v>2251</v>
      </c>
      <c r="AA45" s="340">
        <v>1369</v>
      </c>
      <c r="AB45" s="340">
        <v>1741</v>
      </c>
      <c r="AC45" s="340">
        <v>1939</v>
      </c>
      <c r="AD45" s="340">
        <v>3318</v>
      </c>
      <c r="AE45" s="340">
        <v>3111</v>
      </c>
      <c r="AF45" s="340">
        <v>2327</v>
      </c>
      <c r="AG45" s="340">
        <v>1463</v>
      </c>
      <c r="AH45" s="340">
        <v>2010</v>
      </c>
      <c r="AI45" s="340">
        <v>2751</v>
      </c>
      <c r="AJ45" s="340">
        <v>2929</v>
      </c>
      <c r="AK45" s="340">
        <v>3120</v>
      </c>
      <c r="AL45" s="340">
        <v>2268</v>
      </c>
      <c r="AM45" s="110">
        <f t="shared" ref="AM45:AM49" si="26">SUM(X45:AL45)</f>
        <v>37088</v>
      </c>
    </row>
    <row r="46" spans="1:39" ht="16.5" customHeight="1" x14ac:dyDescent="0.35">
      <c r="A46" s="421" t="s">
        <v>225</v>
      </c>
      <c r="B46" s="421"/>
      <c r="C46" s="87">
        <v>0.16</v>
      </c>
      <c r="D46" s="311">
        <v>3415</v>
      </c>
      <c r="E46" s="311">
        <v>2938</v>
      </c>
      <c r="F46" s="311">
        <v>2118</v>
      </c>
      <c r="G46" s="311">
        <v>1488</v>
      </c>
      <c r="H46" s="311">
        <v>2301</v>
      </c>
      <c r="I46" s="311">
        <v>2760</v>
      </c>
      <c r="J46" s="311">
        <v>4834</v>
      </c>
      <c r="K46" s="311">
        <v>4642</v>
      </c>
      <c r="L46" s="311">
        <v>3124</v>
      </c>
      <c r="M46" s="311">
        <v>2225</v>
      </c>
      <c r="N46" s="311">
        <v>2954</v>
      </c>
      <c r="O46" s="311">
        <v>4145</v>
      </c>
      <c r="P46" s="311">
        <v>4601</v>
      </c>
      <c r="Q46" s="311">
        <v>4714</v>
      </c>
      <c r="R46" s="311">
        <v>3693</v>
      </c>
      <c r="S46" s="110">
        <f t="shared" si="25"/>
        <v>49952</v>
      </c>
      <c r="U46" s="421" t="s">
        <v>225</v>
      </c>
      <c r="V46" s="421"/>
      <c r="W46" s="87">
        <v>0.16</v>
      </c>
      <c r="X46" s="340">
        <v>3357</v>
      </c>
      <c r="Y46" s="340">
        <v>2843</v>
      </c>
      <c r="Z46" s="340">
        <v>2098</v>
      </c>
      <c r="AA46" s="340">
        <v>1470</v>
      </c>
      <c r="AB46" s="340">
        <v>2227</v>
      </c>
      <c r="AC46" s="340">
        <v>2683</v>
      </c>
      <c r="AD46" s="340">
        <v>4810</v>
      </c>
      <c r="AE46" s="340">
        <v>4679</v>
      </c>
      <c r="AF46" s="340">
        <v>3114</v>
      </c>
      <c r="AG46" s="340">
        <v>2238</v>
      </c>
      <c r="AH46" s="340">
        <v>2955</v>
      </c>
      <c r="AI46" s="340">
        <v>4082</v>
      </c>
      <c r="AJ46" s="340">
        <v>4542</v>
      </c>
      <c r="AK46" s="340">
        <v>4719</v>
      </c>
      <c r="AL46" s="340">
        <v>3574</v>
      </c>
      <c r="AM46" s="110">
        <f t="shared" si="26"/>
        <v>49391</v>
      </c>
    </row>
    <row r="47" spans="1:39" ht="16.5" customHeight="1" x14ac:dyDescent="0.35">
      <c r="A47" s="421" t="s">
        <v>226</v>
      </c>
      <c r="B47" s="421"/>
      <c r="C47" s="87">
        <v>0.28999999999999998</v>
      </c>
      <c r="D47" s="311">
        <v>2211</v>
      </c>
      <c r="E47" s="311">
        <v>1733</v>
      </c>
      <c r="F47" s="311">
        <v>1104</v>
      </c>
      <c r="G47" s="311">
        <v>1022</v>
      </c>
      <c r="H47" s="311">
        <v>1786</v>
      </c>
      <c r="I47" s="311">
        <v>2077</v>
      </c>
      <c r="J47" s="311">
        <v>3509</v>
      </c>
      <c r="K47" s="311">
        <v>3444</v>
      </c>
      <c r="L47" s="311">
        <v>2234</v>
      </c>
      <c r="M47" s="311">
        <v>1627</v>
      </c>
      <c r="N47" s="311">
        <v>2341</v>
      </c>
      <c r="O47" s="311">
        <v>3033</v>
      </c>
      <c r="P47" s="311">
        <v>3306</v>
      </c>
      <c r="Q47" s="311">
        <v>3509</v>
      </c>
      <c r="R47" s="311">
        <v>2881</v>
      </c>
      <c r="S47" s="110">
        <f t="shared" si="25"/>
        <v>35817</v>
      </c>
      <c r="U47" s="421" t="s">
        <v>226</v>
      </c>
      <c r="V47" s="421"/>
      <c r="W47" s="87">
        <v>0.28999999999999998</v>
      </c>
      <c r="X47" s="340">
        <v>2261</v>
      </c>
      <c r="Y47" s="340">
        <v>1831</v>
      </c>
      <c r="Z47" s="340">
        <v>1206</v>
      </c>
      <c r="AA47" s="340">
        <v>1037</v>
      </c>
      <c r="AB47" s="340">
        <v>1780</v>
      </c>
      <c r="AC47" s="340">
        <v>2076</v>
      </c>
      <c r="AD47" s="340">
        <v>3554</v>
      </c>
      <c r="AE47" s="340">
        <v>3489</v>
      </c>
      <c r="AF47" s="340">
        <v>2240</v>
      </c>
      <c r="AG47" s="340">
        <v>1621</v>
      </c>
      <c r="AH47" s="340">
        <v>2322</v>
      </c>
      <c r="AI47" s="340">
        <v>3154</v>
      </c>
      <c r="AJ47" s="340">
        <v>3332</v>
      </c>
      <c r="AK47" s="340">
        <v>3554</v>
      </c>
      <c r="AL47" s="340">
        <v>2914</v>
      </c>
      <c r="AM47" s="110">
        <f t="shared" si="26"/>
        <v>36371</v>
      </c>
    </row>
    <row r="48" spans="1:39" ht="16.5" customHeight="1" x14ac:dyDescent="0.35">
      <c r="A48" s="421" t="s">
        <v>227</v>
      </c>
      <c r="B48" s="421"/>
      <c r="C48" s="87">
        <v>0.06</v>
      </c>
      <c r="D48" s="311">
        <f>D49*D50</f>
        <v>2013.59783148735</v>
      </c>
      <c r="E48" s="311">
        <f t="shared" ref="E48:R48" si="27">E49*E50</f>
        <v>1282.6708796252792</v>
      </c>
      <c r="F48" s="311">
        <f t="shared" si="27"/>
        <v>1007.0277167258585</v>
      </c>
      <c r="G48" s="311">
        <f t="shared" si="27"/>
        <v>587.44797382667309</v>
      </c>
      <c r="H48" s="311">
        <f t="shared" si="27"/>
        <v>734.90547213356081</v>
      </c>
      <c r="I48" s="311">
        <f t="shared" si="27"/>
        <v>336.23463077696954</v>
      </c>
      <c r="J48" s="311">
        <f t="shared" si="27"/>
        <v>410.84413750348301</v>
      </c>
      <c r="K48" s="311">
        <f t="shared" si="27"/>
        <v>420.25087072207492</v>
      </c>
      <c r="L48" s="311">
        <f t="shared" si="27"/>
        <v>1488.8433802354994</v>
      </c>
      <c r="M48" s="311">
        <f t="shared" si="27"/>
        <v>1821.4175506387992</v>
      </c>
      <c r="N48" s="311">
        <f t="shared" si="27"/>
        <v>2272.6320693823204</v>
      </c>
      <c r="O48" s="311">
        <f t="shared" si="27"/>
        <v>2957.7086405278992</v>
      </c>
      <c r="P48" s="311">
        <f t="shared" si="27"/>
        <v>1202.591246257055</v>
      </c>
      <c r="Q48" s="311">
        <f t="shared" si="27"/>
        <v>648.18307615381934</v>
      </c>
      <c r="R48" s="311">
        <f t="shared" si="27"/>
        <v>2627.9195812657326</v>
      </c>
      <c r="S48" s="110">
        <f t="shared" si="25"/>
        <v>19812.27505726237</v>
      </c>
      <c r="U48" s="421" t="s">
        <v>227</v>
      </c>
      <c r="V48" s="421"/>
      <c r="W48" s="87">
        <v>0.06</v>
      </c>
      <c r="X48" s="345">
        <f>X49*X50</f>
        <v>1964.8163953564574</v>
      </c>
      <c r="Y48" s="345">
        <f t="shared" ref="Y48:AL48" si="28">Y49*Y50</f>
        <v>1327.4628167135279</v>
      </c>
      <c r="Z48" s="345">
        <f t="shared" si="28"/>
        <v>976.032809581989</v>
      </c>
      <c r="AA48" s="345">
        <f t="shared" si="28"/>
        <v>562.64545341658982</v>
      </c>
      <c r="AB48" s="345">
        <f t="shared" si="28"/>
        <v>731.48640862117657</v>
      </c>
      <c r="AC48" s="345">
        <f t="shared" si="28"/>
        <v>329.36928294032094</v>
      </c>
      <c r="AD48" s="345">
        <f t="shared" si="28"/>
        <v>391.60310510920033</v>
      </c>
      <c r="AE48" s="345">
        <f t="shared" si="28"/>
        <v>404.4486309244067</v>
      </c>
      <c r="AF48" s="345">
        <f t="shared" si="28"/>
        <v>1493.8223160434261</v>
      </c>
      <c r="AG48" s="345">
        <f t="shared" si="28"/>
        <v>1821.567820753022</v>
      </c>
      <c r="AH48" s="345">
        <f t="shared" si="28"/>
        <v>2382.7716019137692</v>
      </c>
      <c r="AI48" s="345">
        <f t="shared" si="28"/>
        <v>3021.7339013747392</v>
      </c>
      <c r="AJ48" s="345">
        <f t="shared" si="28"/>
        <v>1217.8640865987238</v>
      </c>
      <c r="AK48" s="345">
        <f t="shared" si="28"/>
        <v>690.74194517433546</v>
      </c>
      <c r="AL48" s="345">
        <f t="shared" si="28"/>
        <v>2670.4608933482814</v>
      </c>
      <c r="AM48" s="110">
        <f t="shared" si="26"/>
        <v>19986.827467869967</v>
      </c>
    </row>
    <row r="49" spans="1:39" ht="16.5" customHeight="1" x14ac:dyDescent="0.35">
      <c r="A49" s="421" t="s">
        <v>269</v>
      </c>
      <c r="B49" s="421"/>
      <c r="C49" s="86" t="s">
        <v>202</v>
      </c>
      <c r="D49" s="311">
        <v>1815</v>
      </c>
      <c r="E49" s="311">
        <v>1391</v>
      </c>
      <c r="F49" s="311">
        <v>1134</v>
      </c>
      <c r="G49" s="311">
        <v>722</v>
      </c>
      <c r="H49" s="311">
        <v>1000</v>
      </c>
      <c r="I49" s="311">
        <v>743</v>
      </c>
      <c r="J49" s="311">
        <v>1081</v>
      </c>
      <c r="K49" s="311">
        <v>1031</v>
      </c>
      <c r="L49" s="311">
        <v>1172</v>
      </c>
      <c r="M49" s="311">
        <v>1021</v>
      </c>
      <c r="N49" s="311">
        <v>1032</v>
      </c>
      <c r="O49" s="311">
        <v>1649</v>
      </c>
      <c r="P49" s="311">
        <v>1490</v>
      </c>
      <c r="Q49" s="311">
        <v>1220</v>
      </c>
      <c r="R49" s="311">
        <v>1452</v>
      </c>
      <c r="S49" s="110">
        <f t="shared" si="25"/>
        <v>17953</v>
      </c>
      <c r="U49" s="421" t="s">
        <v>421</v>
      </c>
      <c r="V49" s="421"/>
      <c r="W49" s="86" t="s">
        <v>202</v>
      </c>
      <c r="X49" s="342">
        <v>1818</v>
      </c>
      <c r="Y49" s="342">
        <v>1423</v>
      </c>
      <c r="Z49" s="342">
        <v>1085</v>
      </c>
      <c r="AA49" s="342">
        <v>704</v>
      </c>
      <c r="AB49" s="342">
        <v>1000</v>
      </c>
      <c r="AC49" s="342">
        <v>731</v>
      </c>
      <c r="AD49" s="342">
        <v>1085</v>
      </c>
      <c r="AE49" s="342">
        <v>976</v>
      </c>
      <c r="AF49" s="342">
        <v>1209</v>
      </c>
      <c r="AG49" s="342">
        <v>1014</v>
      </c>
      <c r="AH49" s="342">
        <v>1073</v>
      </c>
      <c r="AI49" s="342">
        <v>1673</v>
      </c>
      <c r="AJ49" s="342">
        <v>1509</v>
      </c>
      <c r="AK49" s="342">
        <v>1282</v>
      </c>
      <c r="AL49" s="342">
        <v>1475</v>
      </c>
      <c r="AM49" s="110">
        <f t="shared" si="26"/>
        <v>18057</v>
      </c>
    </row>
    <row r="50" spans="1:39" ht="16.5" customHeight="1" x14ac:dyDescent="0.35">
      <c r="A50" s="412" t="s">
        <v>270</v>
      </c>
      <c r="B50" s="412"/>
      <c r="C50" s="86" t="s">
        <v>202</v>
      </c>
      <c r="D50" s="312">
        <f>'Tabell 4.2-4.4 DOK32025'!D7</f>
        <v>1.1094202928304959</v>
      </c>
      <c r="E50" s="312">
        <f>'Tabell 4.2-4.4 DOK32025'!E7</f>
        <v>0.92212140878884197</v>
      </c>
      <c r="F50" s="312">
        <f>'Tabell 4.2-4.4 DOK32025'!F7</f>
        <v>0.88803149623091571</v>
      </c>
      <c r="G50" s="312">
        <f>'Tabell 4.2-4.4 DOK32025'!G7</f>
        <v>0.81363985294553065</v>
      </c>
      <c r="H50" s="312">
        <f>'Tabell 4.2-4.4 DOK32025'!H7</f>
        <v>0.73490547213356083</v>
      </c>
      <c r="I50" s="312">
        <f>'Tabell 4.2-4.4 DOK32025'!I7</f>
        <v>0.45253651517761712</v>
      </c>
      <c r="J50" s="312">
        <f>'Tabell 4.2-4.4 DOK32025'!J7</f>
        <v>0.38005933164059486</v>
      </c>
      <c r="K50" s="312">
        <f>'Tabell 4.2-4.4 DOK32025'!K7</f>
        <v>0.40761481156360324</v>
      </c>
      <c r="L50" s="312">
        <f>'Tabell 4.2-4.4 DOK32025'!L7</f>
        <v>1.27034418108831</v>
      </c>
      <c r="M50" s="312">
        <f>'Tabell 4.2-4.4 DOK32025'!M7</f>
        <v>1.7839545060125359</v>
      </c>
      <c r="N50" s="312">
        <f>'Tabell 4.2-4.4 DOK32025'!N7</f>
        <v>2.202162857928605</v>
      </c>
      <c r="O50" s="312">
        <f>'Tabell 4.2-4.4 DOK32025'!O7</f>
        <v>1.7936377444074585</v>
      </c>
      <c r="P50" s="312">
        <f>'Tabell 4.2-4.4 DOK32025'!P7</f>
        <v>0.8071082189644665</v>
      </c>
      <c r="Q50" s="312">
        <f>'Tabell 4.2-4.4 DOK32025'!Q7</f>
        <v>0.53129760340476995</v>
      </c>
      <c r="R50" s="312">
        <f>'Tabell 4.2-4.4 DOK32025'!R7</f>
        <v>1.8098619705686863</v>
      </c>
      <c r="S50" s="111">
        <v>1</v>
      </c>
      <c r="U50" s="412" t="s">
        <v>422</v>
      </c>
      <c r="V50" s="412"/>
      <c r="W50" s="86" t="s">
        <v>202</v>
      </c>
      <c r="X50" s="347">
        <f>'Tabell 4.2-4.4'!D7</f>
        <v>1.0807570931553672</v>
      </c>
      <c r="Y50" s="347">
        <f>'Tabell 4.2-4.4'!E7</f>
        <v>0.9328621340221559</v>
      </c>
      <c r="Z50" s="347">
        <f>'Tabell 4.2-4.4'!F7</f>
        <v>0.89956940975298527</v>
      </c>
      <c r="AA50" s="347">
        <f>'Tabell 4.2-4.4'!G7</f>
        <v>0.7992122917849287</v>
      </c>
      <c r="AB50" s="347">
        <f>'Tabell 4.2-4.4'!H7</f>
        <v>0.73148640862117653</v>
      </c>
      <c r="AC50" s="347">
        <f>'Tabell 4.2-4.4'!I7</f>
        <v>0.45057357447376328</v>
      </c>
      <c r="AD50" s="347">
        <f>'Tabell 4.2-4.4'!J7</f>
        <v>0.36092452083797266</v>
      </c>
      <c r="AE50" s="347">
        <f>'Tabell 4.2-4.4'!K7</f>
        <v>0.41439408906189212</v>
      </c>
      <c r="AF50" s="347">
        <f>'Tabell 4.2-4.4'!L7</f>
        <v>1.2355850422195418</v>
      </c>
      <c r="AG50" s="347">
        <f>'Tabell 4.2-4.4'!M7</f>
        <v>1.79641796918444</v>
      </c>
      <c r="AH50" s="347">
        <f>'Tabell 4.2-4.4'!N7</f>
        <v>2.2206631891088251</v>
      </c>
      <c r="AI50" s="347">
        <f>'Tabell 4.2-4.4'!O7</f>
        <v>1.8061768687236934</v>
      </c>
      <c r="AJ50" s="347">
        <f>'Tabell 4.2-4.4'!P7</f>
        <v>0.8070669891310297</v>
      </c>
      <c r="AK50" s="347">
        <f>'Tabell 4.2-4.4'!Q7</f>
        <v>0.53880026924675151</v>
      </c>
      <c r="AL50" s="347">
        <f>'Tabell 4.2-4.4'!R7</f>
        <v>1.8104819615920553</v>
      </c>
      <c r="AM50" s="111">
        <v>1</v>
      </c>
    </row>
    <row r="51" spans="1:39" ht="16.5" customHeight="1" x14ac:dyDescent="0.35">
      <c r="A51" s="421" t="s">
        <v>216</v>
      </c>
      <c r="B51" s="421"/>
      <c r="C51" s="87">
        <v>0.04</v>
      </c>
      <c r="D51" s="311">
        <v>1049</v>
      </c>
      <c r="E51" s="311">
        <v>1092</v>
      </c>
      <c r="F51" s="311">
        <v>590</v>
      </c>
      <c r="G51" s="311">
        <v>531</v>
      </c>
      <c r="H51" s="311">
        <v>782</v>
      </c>
      <c r="I51" s="311">
        <v>413</v>
      </c>
      <c r="J51" s="311">
        <v>386</v>
      </c>
      <c r="K51" s="311">
        <v>799</v>
      </c>
      <c r="L51" s="311">
        <v>808</v>
      </c>
      <c r="M51" s="311">
        <v>772</v>
      </c>
      <c r="N51" s="311">
        <v>1034</v>
      </c>
      <c r="O51" s="311">
        <v>1231</v>
      </c>
      <c r="P51" s="311">
        <v>680</v>
      </c>
      <c r="Q51" s="311">
        <v>444</v>
      </c>
      <c r="R51" s="311">
        <v>1076</v>
      </c>
      <c r="S51" s="110">
        <f t="shared" si="25"/>
        <v>11687</v>
      </c>
      <c r="U51" s="421" t="s">
        <v>216</v>
      </c>
      <c r="V51" s="421"/>
      <c r="W51" s="87">
        <v>0.04</v>
      </c>
      <c r="X51" s="342">
        <v>1070</v>
      </c>
      <c r="Y51" s="342">
        <v>1075</v>
      </c>
      <c r="Z51" s="342">
        <v>599</v>
      </c>
      <c r="AA51" s="342">
        <v>526</v>
      </c>
      <c r="AB51" s="342">
        <v>705</v>
      </c>
      <c r="AC51" s="342">
        <v>420</v>
      </c>
      <c r="AD51" s="342">
        <v>423</v>
      </c>
      <c r="AE51" s="342">
        <v>792</v>
      </c>
      <c r="AF51" s="342">
        <v>842</v>
      </c>
      <c r="AG51" s="342">
        <v>785</v>
      </c>
      <c r="AH51" s="342">
        <v>1106</v>
      </c>
      <c r="AI51" s="342">
        <v>1272</v>
      </c>
      <c r="AJ51" s="342">
        <v>718</v>
      </c>
      <c r="AK51" s="342">
        <v>492</v>
      </c>
      <c r="AL51" s="342">
        <v>1107</v>
      </c>
      <c r="AM51" s="110">
        <f t="shared" ref="AM51" si="29">SUM(X51:AL51)</f>
        <v>11932</v>
      </c>
    </row>
    <row r="52" spans="1:39" ht="16.5" customHeight="1" x14ac:dyDescent="0.35">
      <c r="A52" s="432" t="s">
        <v>228</v>
      </c>
      <c r="B52" s="432"/>
      <c r="C52" s="86">
        <v>0.02</v>
      </c>
      <c r="D52" s="311">
        <v>1946</v>
      </c>
      <c r="E52" s="311">
        <v>1265</v>
      </c>
      <c r="F52" s="311">
        <v>772</v>
      </c>
      <c r="G52" s="311">
        <v>467</v>
      </c>
      <c r="H52" s="311">
        <v>682</v>
      </c>
      <c r="I52" s="311">
        <v>319</v>
      </c>
      <c r="J52" s="311">
        <v>439</v>
      </c>
      <c r="K52" s="311">
        <v>520</v>
      </c>
      <c r="L52" s="311">
        <v>1119</v>
      </c>
      <c r="M52" s="311">
        <v>985</v>
      </c>
      <c r="N52" s="311">
        <v>1673</v>
      </c>
      <c r="O52" s="311">
        <v>1815</v>
      </c>
      <c r="P52" s="311">
        <v>826</v>
      </c>
      <c r="Q52" s="311">
        <v>581</v>
      </c>
      <c r="R52" s="311">
        <v>1932</v>
      </c>
      <c r="S52" s="107">
        <f>SUM(D52:R52)</f>
        <v>15341</v>
      </c>
      <c r="U52" s="432" t="s">
        <v>228</v>
      </c>
      <c r="V52" s="432"/>
      <c r="W52" s="86">
        <v>0.02</v>
      </c>
      <c r="X52" s="342">
        <v>1761</v>
      </c>
      <c r="Y52" s="342">
        <v>1170</v>
      </c>
      <c r="Z52" s="342">
        <v>770</v>
      </c>
      <c r="AA52" s="342">
        <v>457</v>
      </c>
      <c r="AB52" s="342">
        <v>625</v>
      </c>
      <c r="AC52" s="342">
        <v>340</v>
      </c>
      <c r="AD52" s="342">
        <v>418</v>
      </c>
      <c r="AE52" s="342">
        <v>535</v>
      </c>
      <c r="AF52" s="342">
        <v>1025</v>
      </c>
      <c r="AG52" s="342">
        <v>860</v>
      </c>
      <c r="AH52" s="342">
        <v>1597</v>
      </c>
      <c r="AI52" s="342">
        <v>1561</v>
      </c>
      <c r="AJ52" s="342">
        <v>775</v>
      </c>
      <c r="AK52" s="342">
        <v>586</v>
      </c>
      <c r="AL52" s="342">
        <v>1714</v>
      </c>
      <c r="AM52" s="107">
        <f>SUM(X52:AL52)</f>
        <v>14194</v>
      </c>
    </row>
    <row r="53" spans="1:39" ht="16.5" customHeight="1" x14ac:dyDescent="0.35">
      <c r="A53" s="412" t="s">
        <v>229</v>
      </c>
      <c r="B53" s="412"/>
      <c r="C53" s="86">
        <v>0.03</v>
      </c>
      <c r="D53" s="311">
        <v>83</v>
      </c>
      <c r="E53" s="311">
        <v>56</v>
      </c>
      <c r="F53" s="311">
        <v>45</v>
      </c>
      <c r="G53" s="311">
        <v>27</v>
      </c>
      <c r="H53" s="311">
        <v>37</v>
      </c>
      <c r="I53" s="311">
        <v>30</v>
      </c>
      <c r="J53" s="311">
        <v>56</v>
      </c>
      <c r="K53" s="311">
        <v>47</v>
      </c>
      <c r="L53" s="311">
        <v>67</v>
      </c>
      <c r="M53" s="311">
        <v>64</v>
      </c>
      <c r="N53" s="311">
        <v>109</v>
      </c>
      <c r="O53" s="311">
        <v>130</v>
      </c>
      <c r="P53" s="311">
        <v>76</v>
      </c>
      <c r="Q53" s="311">
        <v>60</v>
      </c>
      <c r="R53" s="311">
        <v>116</v>
      </c>
      <c r="S53" s="107">
        <f>SUM(D53:R53)</f>
        <v>1003</v>
      </c>
      <c r="U53" s="412" t="s">
        <v>229</v>
      </c>
      <c r="V53" s="412"/>
      <c r="W53" s="86">
        <v>0.03</v>
      </c>
      <c r="X53" s="342">
        <v>85</v>
      </c>
      <c r="Y53" s="342">
        <v>61</v>
      </c>
      <c r="Z53" s="342">
        <v>42</v>
      </c>
      <c r="AA53" s="342">
        <v>22</v>
      </c>
      <c r="AB53" s="342">
        <v>35</v>
      </c>
      <c r="AC53" s="342">
        <v>26</v>
      </c>
      <c r="AD53" s="342">
        <v>47</v>
      </c>
      <c r="AE53" s="342">
        <v>44</v>
      </c>
      <c r="AF53" s="342">
        <v>55</v>
      </c>
      <c r="AG53" s="342">
        <v>63</v>
      </c>
      <c r="AH53" s="342">
        <v>89</v>
      </c>
      <c r="AI53" s="342">
        <v>115</v>
      </c>
      <c r="AJ53" s="342">
        <v>63</v>
      </c>
      <c r="AK53" s="342">
        <v>53</v>
      </c>
      <c r="AL53" s="342">
        <v>116</v>
      </c>
      <c r="AM53" s="107">
        <f>SUM(X53:AL53)</f>
        <v>916</v>
      </c>
    </row>
    <row r="54" spans="1:39" ht="16.5" customHeight="1" thickBot="1" x14ac:dyDescent="0.4">
      <c r="A54" s="416" t="str">
        <f>'Tabell 3.1 DOK32025'!A50</f>
        <v>Fordelingsnøkkel FO2C</v>
      </c>
      <c r="B54" s="416"/>
      <c r="C54" s="208" t="s">
        <v>202</v>
      </c>
      <c r="D54" s="209">
        <f>(D44/$S$44*$C$44+D45/$S$45*$C$45+D46/$S$46*$C$46+D47/$S$47*$C$47+D48/$S$48*$C$48+D51/$S$51*$C$51+D52/$S$52*$C$52+D53/$S$53*$C$53)*100</f>
        <v>8.7012115162232657</v>
      </c>
      <c r="E54" s="209">
        <f t="shared" ref="E54:R54" si="30">(E44/$S$44*$C$44+E45/$S$45*$C$45+E46/$S$46*$C$46+E47/$S$47*$C$47+E48/$S$48*$C$48+E51/$S$51*$C$51+E52/$S$52*$C$52+E53/$S$53*$C$53)*100</f>
        <v>7.8909643506084519</v>
      </c>
      <c r="F54" s="209">
        <f t="shared" si="30"/>
        <v>5.6424020903178533</v>
      </c>
      <c r="G54" s="209">
        <f t="shared" si="30"/>
        <v>3.8191544355717451</v>
      </c>
      <c r="H54" s="209">
        <f t="shared" si="30"/>
        <v>5.3540760275349539</v>
      </c>
      <c r="I54" s="209">
        <f t="shared" si="30"/>
        <v>4.8499090649671759</v>
      </c>
      <c r="J54" s="209">
        <f t="shared" si="30"/>
        <v>7.7418702417892487</v>
      </c>
      <c r="K54" s="209">
        <f t="shared" si="30"/>
        <v>7.6144296898011579</v>
      </c>
      <c r="L54" s="209">
        <f t="shared" si="30"/>
        <v>6.2553107691430716</v>
      </c>
      <c r="M54" s="209">
        <f t="shared" si="30"/>
        <v>4.5973960521647719</v>
      </c>
      <c r="N54" s="209">
        <f t="shared" si="30"/>
        <v>6.1747084551043878</v>
      </c>
      <c r="O54" s="209">
        <f t="shared" si="30"/>
        <v>8.4998578682449111</v>
      </c>
      <c r="P54" s="209">
        <f>(P44/$S$44*$C$44+P45/$S$45*$C$45+P46/$S$46*$C$46+P47/$S$47*$C$47+P48/$S$48*$C$48+P51/$S$51*$C$51+P52/$S$52*$C$52+P53/$S$53*$C$53)*100</f>
        <v>7.8705421211224911</v>
      </c>
      <c r="Q54" s="209">
        <f t="shared" si="30"/>
        <v>7.7045537082193709</v>
      </c>
      <c r="R54" s="209">
        <f t="shared" si="30"/>
        <v>7.2836136091871451</v>
      </c>
      <c r="S54" s="209">
        <f>SUM(D54:R54)</f>
        <v>100.00000000000001</v>
      </c>
      <c r="U54" s="416" t="str">
        <f>A54</f>
        <v>Fordelingsnøkkel FO2C</v>
      </c>
      <c r="V54" s="416"/>
      <c r="W54" s="208" t="s">
        <v>202</v>
      </c>
      <c r="X54" s="209">
        <f t="shared" ref="X54:AL54" si="31">(X44/$AM$44*$W$44+X45/$AM$45*$W$45+X46/$AM$46*$W$46+X47/$AM$47*$W$47+X48/$AM$48*$W$48+X51/$AM$51*$W$51+X52/$AM$52*$W$52+X53/$AM$53*$W$53)*100</f>
        <v>8.6624521998139201</v>
      </c>
      <c r="Y54" s="209">
        <f t="shared" si="31"/>
        <v>7.8581230626244958</v>
      </c>
      <c r="Z54" s="209">
        <f t="shared" si="31"/>
        <v>5.6319588153532694</v>
      </c>
      <c r="AA54" s="209">
        <f t="shared" si="31"/>
        <v>3.8684029464977199</v>
      </c>
      <c r="AB54" s="209">
        <f t="shared" si="31"/>
        <v>5.3413342046610701</v>
      </c>
      <c r="AC54" s="209">
        <f t="shared" si="31"/>
        <v>4.8364998176554108</v>
      </c>
      <c r="AD54" s="209">
        <f t="shared" si="31"/>
        <v>7.8242004588047696</v>
      </c>
      <c r="AE54" s="209">
        <f t="shared" si="31"/>
        <v>7.7111474678040803</v>
      </c>
      <c r="AF54" s="209">
        <f t="shared" si="31"/>
        <v>6.3666179210012688</v>
      </c>
      <c r="AG54" s="209">
        <f t="shared" si="31"/>
        <v>4.5378050364916866</v>
      </c>
      <c r="AH54" s="209">
        <f t="shared" si="31"/>
        <v>6.1124108282804226</v>
      </c>
      <c r="AI54" s="209">
        <f>(AI44/$AM$44*$W$44+AI45/$AM$45*$W$45+AI46/$AM$46*$W$46+AI47/$AM$47*$W$47+AI48/$AM$48*$W$48+AI51/$AM$51*$W$51+AI52/$AM$52*$W$52+AI53/$AM$53*$W$53)*100</f>
        <v>8.3779936764171605</v>
      </c>
      <c r="AJ54" s="209">
        <f t="shared" si="31"/>
        <v>7.7397420521517351</v>
      </c>
      <c r="AK54" s="209">
        <f t="shared" si="31"/>
        <v>7.7947360458882855</v>
      </c>
      <c r="AL54" s="209">
        <f t="shared" si="31"/>
        <v>7.3365754665546987</v>
      </c>
      <c r="AM54" s="209">
        <f>SUM(X54:AL54)</f>
        <v>100</v>
      </c>
    </row>
    <row r="55" spans="1:39" ht="16.5" customHeight="1" thickBot="1" x14ac:dyDescent="0.4">
      <c r="A55" s="388"/>
      <c r="B55" s="388"/>
      <c r="C55" s="78"/>
      <c r="D55" s="17"/>
      <c r="E55" s="17"/>
      <c r="F55" s="17"/>
      <c r="G55" s="17"/>
      <c r="H55" s="17"/>
      <c r="I55" s="17"/>
      <c r="J55" s="17"/>
      <c r="K55" s="17"/>
      <c r="L55" s="17"/>
      <c r="M55" s="17"/>
      <c r="N55" s="17"/>
      <c r="O55" s="17"/>
      <c r="P55" s="17"/>
      <c r="Q55" s="17"/>
      <c r="R55" s="17"/>
      <c r="S55" s="17"/>
      <c r="U55" s="388"/>
      <c r="V55" s="388"/>
      <c r="W55" s="78"/>
      <c r="X55" s="17"/>
      <c r="Y55" s="17"/>
      <c r="Z55" s="17"/>
      <c r="AA55" s="17"/>
      <c r="AB55" s="17"/>
      <c r="AC55" s="17"/>
      <c r="AD55" s="17"/>
      <c r="AE55" s="17"/>
      <c r="AF55" s="17"/>
      <c r="AG55" s="17"/>
      <c r="AH55" s="17"/>
      <c r="AI55" s="17"/>
      <c r="AJ55" s="17"/>
      <c r="AK55" s="17"/>
      <c r="AL55" s="17"/>
      <c r="AM55" s="17"/>
    </row>
    <row r="56" spans="1:39" ht="16.5" customHeight="1" x14ac:dyDescent="0.35">
      <c r="A56" s="418" t="str">
        <f>'Tabell 2.1 DOK32025'!A36</f>
        <v>FO3 Helse og omsorg</v>
      </c>
      <c r="B56" s="418"/>
      <c r="C56" s="210"/>
      <c r="D56" s="211"/>
      <c r="E56" s="211"/>
      <c r="F56" s="211"/>
      <c r="G56" s="211"/>
      <c r="H56" s="211"/>
      <c r="I56" s="211"/>
      <c r="J56" s="211"/>
      <c r="K56" s="211"/>
      <c r="L56" s="211"/>
      <c r="M56" s="211"/>
      <c r="N56" s="211"/>
      <c r="O56" s="211"/>
      <c r="P56" s="211"/>
      <c r="Q56" s="211"/>
      <c r="R56" s="211"/>
      <c r="S56" s="211"/>
      <c r="U56" s="418" t="str">
        <f>A56</f>
        <v>FO3 Helse og omsorg</v>
      </c>
      <c r="V56" s="418"/>
      <c r="W56" s="210"/>
      <c r="X56" s="211"/>
      <c r="Y56" s="211"/>
      <c r="Z56" s="211"/>
      <c r="AA56" s="211"/>
      <c r="AB56" s="211"/>
      <c r="AC56" s="211"/>
      <c r="AD56" s="211"/>
      <c r="AE56" s="211"/>
      <c r="AF56" s="211"/>
      <c r="AG56" s="211"/>
      <c r="AH56" s="211"/>
      <c r="AI56" s="211"/>
      <c r="AJ56" s="211"/>
      <c r="AK56" s="211"/>
      <c r="AL56" s="211"/>
      <c r="AM56" s="211"/>
    </row>
    <row r="57" spans="1:39" ht="16.5" customHeight="1" x14ac:dyDescent="0.35">
      <c r="A57" s="412" t="s">
        <v>231</v>
      </c>
      <c r="B57" s="412"/>
      <c r="C57" s="88">
        <v>4.9000000000000002E-2</v>
      </c>
      <c r="D57" s="311">
        <v>218</v>
      </c>
      <c r="E57" s="311">
        <v>140</v>
      </c>
      <c r="F57" s="311">
        <v>108</v>
      </c>
      <c r="G57" s="311">
        <v>77</v>
      </c>
      <c r="H57" s="311">
        <v>107</v>
      </c>
      <c r="I57" s="311">
        <v>108</v>
      </c>
      <c r="J57" s="311">
        <v>192</v>
      </c>
      <c r="K57" s="311">
        <v>209</v>
      </c>
      <c r="L57" s="311">
        <v>189</v>
      </c>
      <c r="M57" s="311">
        <v>155</v>
      </c>
      <c r="N57" s="311">
        <v>256</v>
      </c>
      <c r="O57" s="311">
        <v>346</v>
      </c>
      <c r="P57" s="311">
        <v>249</v>
      </c>
      <c r="Q57" s="311">
        <v>261</v>
      </c>
      <c r="R57" s="311">
        <v>274</v>
      </c>
      <c r="S57" s="108">
        <f>SUM(D57:R57)</f>
        <v>2889</v>
      </c>
      <c r="T57" s="83"/>
      <c r="U57" s="412" t="s">
        <v>231</v>
      </c>
      <c r="V57" s="412"/>
      <c r="W57" s="88">
        <v>4.9000000000000002E-2</v>
      </c>
      <c r="X57" s="342">
        <v>228</v>
      </c>
      <c r="Y57" s="342">
        <v>154</v>
      </c>
      <c r="Z57" s="342">
        <v>123</v>
      </c>
      <c r="AA57" s="342">
        <v>84</v>
      </c>
      <c r="AB57" s="342">
        <v>111</v>
      </c>
      <c r="AC57" s="342">
        <v>122</v>
      </c>
      <c r="AD57" s="342">
        <v>211</v>
      </c>
      <c r="AE57" s="342">
        <v>233</v>
      </c>
      <c r="AF57" s="342">
        <v>214</v>
      </c>
      <c r="AG57" s="342">
        <v>172</v>
      </c>
      <c r="AH57" s="342">
        <v>276</v>
      </c>
      <c r="AI57" s="342">
        <v>383</v>
      </c>
      <c r="AJ57" s="342">
        <v>260</v>
      </c>
      <c r="AK57" s="342">
        <v>285</v>
      </c>
      <c r="AL57" s="342">
        <v>316</v>
      </c>
      <c r="AM57" s="108">
        <f>SUM(X57:AL57)</f>
        <v>3172</v>
      </c>
    </row>
    <row r="58" spans="1:39" ht="16.5" customHeight="1" x14ac:dyDescent="0.35">
      <c r="A58" s="412" t="s">
        <v>232</v>
      </c>
      <c r="B58" s="412"/>
      <c r="C58" s="86">
        <v>0.121</v>
      </c>
      <c r="D58" s="311">
        <v>2346</v>
      </c>
      <c r="E58" s="311">
        <v>1954</v>
      </c>
      <c r="F58" s="311">
        <v>1553</v>
      </c>
      <c r="G58" s="311">
        <v>1160</v>
      </c>
      <c r="H58" s="311">
        <v>1621</v>
      </c>
      <c r="I58" s="311">
        <v>692</v>
      </c>
      <c r="J58" s="311">
        <v>889</v>
      </c>
      <c r="K58" s="311">
        <v>1131</v>
      </c>
      <c r="L58" s="311">
        <v>1079</v>
      </c>
      <c r="M58" s="311">
        <v>1472</v>
      </c>
      <c r="N58" s="311">
        <v>1370</v>
      </c>
      <c r="O58" s="311">
        <v>2196</v>
      </c>
      <c r="P58" s="311">
        <v>1677</v>
      </c>
      <c r="Q58" s="311">
        <v>1459</v>
      </c>
      <c r="R58" s="311">
        <v>1483</v>
      </c>
      <c r="S58" s="108">
        <f>SUM(D58:R58)</f>
        <v>22082</v>
      </c>
      <c r="U58" s="412" t="s">
        <v>232</v>
      </c>
      <c r="V58" s="412"/>
      <c r="W58" s="86">
        <v>0.121</v>
      </c>
      <c r="X58" s="342">
        <v>2444</v>
      </c>
      <c r="Y58" s="342">
        <v>1958</v>
      </c>
      <c r="Z58" s="342">
        <v>1612</v>
      </c>
      <c r="AA58" s="342">
        <v>1176</v>
      </c>
      <c r="AB58" s="342">
        <v>1639</v>
      </c>
      <c r="AC58" s="342">
        <v>694</v>
      </c>
      <c r="AD58" s="342">
        <v>914</v>
      </c>
      <c r="AE58" s="342">
        <v>1194</v>
      </c>
      <c r="AF58" s="342">
        <v>1091</v>
      </c>
      <c r="AG58" s="342">
        <v>1514</v>
      </c>
      <c r="AH58" s="342">
        <v>1426</v>
      </c>
      <c r="AI58" s="342">
        <v>2222</v>
      </c>
      <c r="AJ58" s="342">
        <v>1690</v>
      </c>
      <c r="AK58" s="342">
        <v>1516</v>
      </c>
      <c r="AL58" s="342">
        <v>1524</v>
      </c>
      <c r="AM58" s="108">
        <f>SUM(X58:AL58)</f>
        <v>22614</v>
      </c>
    </row>
    <row r="59" spans="1:39" ht="16.5" customHeight="1" x14ac:dyDescent="0.35">
      <c r="A59" s="412" t="s">
        <v>233</v>
      </c>
      <c r="B59" s="412"/>
      <c r="C59" s="86">
        <v>4.4999999999999998E-2</v>
      </c>
      <c r="D59" s="311">
        <v>128</v>
      </c>
      <c r="E59" s="311">
        <v>80</v>
      </c>
      <c r="F59" s="311">
        <v>58</v>
      </c>
      <c r="G59" s="311">
        <v>33</v>
      </c>
      <c r="H59" s="311">
        <v>77</v>
      </c>
      <c r="I59" s="311">
        <v>62</v>
      </c>
      <c r="J59" s="311">
        <v>91</v>
      </c>
      <c r="K59" s="311">
        <v>76</v>
      </c>
      <c r="L59" s="311">
        <v>108</v>
      </c>
      <c r="M59" s="311">
        <v>118</v>
      </c>
      <c r="N59" s="311">
        <v>165</v>
      </c>
      <c r="O59" s="311">
        <v>233</v>
      </c>
      <c r="P59" s="311">
        <v>122</v>
      </c>
      <c r="Q59" s="311">
        <v>125</v>
      </c>
      <c r="R59" s="311">
        <v>219</v>
      </c>
      <c r="S59" s="108">
        <f>SUM(D59:R59)</f>
        <v>1695</v>
      </c>
      <c r="U59" s="412" t="s">
        <v>233</v>
      </c>
      <c r="V59" s="412"/>
      <c r="W59" s="86">
        <v>4.4999999999999998E-2</v>
      </c>
      <c r="X59" s="342">
        <v>131</v>
      </c>
      <c r="Y59" s="342">
        <v>77</v>
      </c>
      <c r="Z59" s="342">
        <v>65</v>
      </c>
      <c r="AA59" s="342">
        <v>30</v>
      </c>
      <c r="AB59" s="342">
        <v>78</v>
      </c>
      <c r="AC59" s="342">
        <v>61</v>
      </c>
      <c r="AD59" s="342">
        <v>91</v>
      </c>
      <c r="AE59" s="342">
        <v>82</v>
      </c>
      <c r="AF59" s="342">
        <v>111</v>
      </c>
      <c r="AG59" s="342">
        <v>124</v>
      </c>
      <c r="AH59" s="342">
        <v>178</v>
      </c>
      <c r="AI59" s="342">
        <v>243</v>
      </c>
      <c r="AJ59" s="342">
        <v>122</v>
      </c>
      <c r="AK59" s="342">
        <v>132</v>
      </c>
      <c r="AL59" s="342">
        <v>229</v>
      </c>
      <c r="AM59" s="108">
        <f>SUM(X59:AL59)</f>
        <v>1754</v>
      </c>
    </row>
    <row r="60" spans="1:39" ht="16.5" customHeight="1" x14ac:dyDescent="0.35">
      <c r="A60" s="412" t="s">
        <v>234</v>
      </c>
      <c r="B60" s="412"/>
      <c r="C60" s="86">
        <v>2.5000000000000001E-2</v>
      </c>
      <c r="D60" s="311">
        <f>D61*D62</f>
        <v>13430.144356612818</v>
      </c>
      <c r="E60" s="311">
        <f t="shared" ref="E60:R60" si="32">E61*E62</f>
        <v>11518.53037773329</v>
      </c>
      <c r="F60" s="311">
        <f t="shared" si="32"/>
        <v>9510.3955157713481</v>
      </c>
      <c r="G60" s="311">
        <f t="shared" si="32"/>
        <v>6373.4476506090423</v>
      </c>
      <c r="H60" s="311">
        <f t="shared" si="32"/>
        <v>9679.3064130974381</v>
      </c>
      <c r="I60" s="311">
        <f t="shared" si="32"/>
        <v>5219.7622380756284</v>
      </c>
      <c r="J60" s="311">
        <f t="shared" si="32"/>
        <v>6849.687556623102</v>
      </c>
      <c r="K60" s="311">
        <f t="shared" si="32"/>
        <v>6802.9305210314815</v>
      </c>
      <c r="L60" s="311">
        <f t="shared" si="32"/>
        <v>6964.2816646610954</v>
      </c>
      <c r="M60" s="311">
        <f t="shared" si="32"/>
        <v>9153.1640126235125</v>
      </c>
      <c r="N60" s="311">
        <f t="shared" si="32"/>
        <v>7950.2910337372386</v>
      </c>
      <c r="O60" s="311">
        <f t="shared" si="32"/>
        <v>11182.326040720223</v>
      </c>
      <c r="P60" s="311">
        <f t="shared" si="32"/>
        <v>10715.700897046921</v>
      </c>
      <c r="Q60" s="311">
        <f t="shared" si="32"/>
        <v>8611.5660276097515</v>
      </c>
      <c r="R60" s="311">
        <f t="shared" si="32"/>
        <v>7623.561191830956</v>
      </c>
      <c r="S60" s="108">
        <f>SUM(D60:R60)</f>
        <v>131585.09549778386</v>
      </c>
      <c r="U60" s="412" t="s">
        <v>234</v>
      </c>
      <c r="V60" s="412"/>
      <c r="W60" s="86">
        <v>2.5000000000000001E-2</v>
      </c>
      <c r="X60" s="345">
        <f>X61*X62</f>
        <v>13489.026314864412</v>
      </c>
      <c r="Y60" s="345">
        <f t="shared" ref="Y60" si="33">Y61*Y62</f>
        <v>11859.063651215203</v>
      </c>
      <c r="Z60" s="345">
        <f t="shared" ref="Z60:AL60" si="34">Z61*Z62</f>
        <v>9624.6218153205955</v>
      </c>
      <c r="AA60" s="345">
        <f t="shared" si="34"/>
        <v>6188.4955994056236</v>
      </c>
      <c r="AB60" s="345">
        <f t="shared" si="34"/>
        <v>9934.6015066792625</v>
      </c>
      <c r="AC60" s="345">
        <f t="shared" si="34"/>
        <v>5487.467530099264</v>
      </c>
      <c r="AD60" s="345">
        <f t="shared" si="34"/>
        <v>6638.7179093839768</v>
      </c>
      <c r="AE60" s="345">
        <f t="shared" si="34"/>
        <v>7475.3468865952045</v>
      </c>
      <c r="AF60" s="345">
        <f t="shared" si="34"/>
        <v>6930.7041438811666</v>
      </c>
      <c r="AG60" s="345">
        <f t="shared" si="34"/>
        <v>9246.6913891919103</v>
      </c>
      <c r="AH60" s="345">
        <f t="shared" si="34"/>
        <v>8249.4833096193761</v>
      </c>
      <c r="AI60" s="345">
        <f t="shared" si="34"/>
        <v>11387.832003258127</v>
      </c>
      <c r="AJ60" s="345">
        <f t="shared" si="34"/>
        <v>11201.662241827727</v>
      </c>
      <c r="AK60" s="345">
        <f t="shared" si="34"/>
        <v>8817.540240311082</v>
      </c>
      <c r="AL60" s="345">
        <f t="shared" si="34"/>
        <v>7689.4818481929988</v>
      </c>
      <c r="AM60" s="108">
        <f>SUM(X60:AL60)</f>
        <v>134220.73638984593</v>
      </c>
    </row>
    <row r="61" spans="1:39" ht="16.5" customHeight="1" x14ac:dyDescent="0.35">
      <c r="A61" s="412" t="s">
        <v>271</v>
      </c>
      <c r="B61" s="412"/>
      <c r="C61" s="86" t="s">
        <v>202</v>
      </c>
      <c r="D61" s="311">
        <v>9483</v>
      </c>
      <c r="E61" s="311">
        <v>8245</v>
      </c>
      <c r="F61" s="311">
        <v>6086</v>
      </c>
      <c r="G61" s="311">
        <v>5757</v>
      </c>
      <c r="H61" s="311">
        <v>10961</v>
      </c>
      <c r="I61" s="311">
        <v>7060</v>
      </c>
      <c r="J61" s="311">
        <v>10147</v>
      </c>
      <c r="K61" s="311">
        <v>10639</v>
      </c>
      <c r="L61" s="311">
        <v>6171</v>
      </c>
      <c r="M61" s="311">
        <v>6047</v>
      </c>
      <c r="N61" s="311">
        <v>7076</v>
      </c>
      <c r="O61" s="311">
        <v>9777</v>
      </c>
      <c r="P61" s="311">
        <v>10832</v>
      </c>
      <c r="Q61" s="311">
        <v>11431</v>
      </c>
      <c r="R61" s="311">
        <v>8220</v>
      </c>
      <c r="S61" s="108">
        <f t="shared" ref="S61:S64" si="35">SUM(D61:R61)</f>
        <v>127932</v>
      </c>
      <c r="U61" s="412" t="s">
        <v>423</v>
      </c>
      <c r="V61" s="412"/>
      <c r="W61" s="86" t="s">
        <v>202</v>
      </c>
      <c r="X61" s="342">
        <v>9815</v>
      </c>
      <c r="Y61" s="342">
        <v>8685</v>
      </c>
      <c r="Z61" s="342">
        <v>6269</v>
      </c>
      <c r="AA61" s="342">
        <v>5821</v>
      </c>
      <c r="AB61" s="342">
        <v>11164</v>
      </c>
      <c r="AC61" s="342">
        <v>7208</v>
      </c>
      <c r="AD61" s="342">
        <v>10290</v>
      </c>
      <c r="AE61" s="342">
        <v>10783</v>
      </c>
      <c r="AF61" s="342">
        <v>6356</v>
      </c>
      <c r="AG61" s="342">
        <v>6132</v>
      </c>
      <c r="AH61" s="342">
        <v>7220</v>
      </c>
      <c r="AI61" s="342">
        <v>9919</v>
      </c>
      <c r="AJ61" s="342">
        <v>11039</v>
      </c>
      <c r="AK61" s="342">
        <v>11598</v>
      </c>
      <c r="AL61" s="342">
        <v>8315</v>
      </c>
      <c r="AM61" s="108">
        <f t="shared" ref="AM61" si="36">SUM(X61:AL61)</f>
        <v>130614</v>
      </c>
    </row>
    <row r="62" spans="1:39" ht="16.5" customHeight="1" x14ac:dyDescent="0.35">
      <c r="A62" s="412" t="s">
        <v>272</v>
      </c>
      <c r="B62" s="412"/>
      <c r="C62" s="86" t="s">
        <v>202</v>
      </c>
      <c r="D62" s="89">
        <f>'Tabell 4.2-4.4 DOK32025'!D30</f>
        <v>1.4162337189299607</v>
      </c>
      <c r="E62" s="89">
        <f>'Tabell 4.2-4.4 DOK32025'!E30</f>
        <v>1.3970321865049473</v>
      </c>
      <c r="F62" s="89">
        <f>'Tabell 4.2-4.4 DOK32025'!F30</f>
        <v>1.562667682512545</v>
      </c>
      <c r="G62" s="89">
        <f>'Tabell 4.2-4.4 DOK32025'!G30</f>
        <v>1.1070779313199657</v>
      </c>
      <c r="H62" s="89">
        <f>'Tabell 4.2-4.4 DOK32025'!H30</f>
        <v>0.88306782347390189</v>
      </c>
      <c r="I62" s="89">
        <f>'Tabell 4.2-4.4 DOK32025'!I30</f>
        <v>0.73934309321184533</v>
      </c>
      <c r="J62" s="89">
        <f>'Tabell 4.2-4.4 DOK32025'!J30</f>
        <v>0.67504558555465677</v>
      </c>
      <c r="K62" s="89">
        <f>'Tabell 4.2-4.4 DOK32025'!K30</f>
        <v>0.6394332663813781</v>
      </c>
      <c r="L62" s="89">
        <f>'Tabell 4.2-4.4 DOK32025'!L30</f>
        <v>1.1285499375564894</v>
      </c>
      <c r="M62" s="89">
        <f>'Tabell 4.2-4.4 DOK32025'!M30</f>
        <v>1.5136702517981664</v>
      </c>
      <c r="N62" s="89">
        <f>'Tabell 4.2-4.4 DOK32025'!N30</f>
        <v>1.1235572404942396</v>
      </c>
      <c r="O62" s="89">
        <f>'Tabell 4.2-4.4 DOK32025'!O30</f>
        <v>1.1437379605932518</v>
      </c>
      <c r="P62" s="89">
        <f>'Tabell 4.2-4.4 DOK32025'!P30</f>
        <v>0.98926337675839371</v>
      </c>
      <c r="Q62" s="89">
        <f>'Tabell 4.2-4.4 DOK32025'!Q30</f>
        <v>0.75335194012857587</v>
      </c>
      <c r="R62" s="89">
        <f>'Tabell 4.2-4.4 DOK32025'!R30</f>
        <v>0.92744053428600437</v>
      </c>
      <c r="S62" s="106">
        <v>1</v>
      </c>
      <c r="U62" s="412" t="s">
        <v>424</v>
      </c>
      <c r="V62" s="412"/>
      <c r="W62" s="86" t="s">
        <v>202</v>
      </c>
      <c r="X62" s="346">
        <f>'Tabell 4.2-4.4'!D30</f>
        <v>1.3743276938221509</v>
      </c>
      <c r="Y62" s="346">
        <f>'Tabell 4.2-4.4'!E30</f>
        <v>1.3654650145325506</v>
      </c>
      <c r="Z62" s="346">
        <f>'Tabell 4.2-4.4'!F30</f>
        <v>1.5352722627724671</v>
      </c>
      <c r="AA62" s="346">
        <f>'Tabell 4.2-4.4'!G30</f>
        <v>1.0631327262335721</v>
      </c>
      <c r="AB62" s="346">
        <f>'Tabell 4.2-4.4'!H30</f>
        <v>0.88987831482257818</v>
      </c>
      <c r="AC62" s="346">
        <f>'Tabell 4.2-4.4'!I30</f>
        <v>0.76130237653985344</v>
      </c>
      <c r="AD62" s="346">
        <f>'Tabell 4.2-4.4'!J30</f>
        <v>0.64516209031914251</v>
      </c>
      <c r="AE62" s="346">
        <f>'Tabell 4.2-4.4'!K30</f>
        <v>0.69325298030188298</v>
      </c>
      <c r="AF62" s="346">
        <f>'Tabell 4.2-4.4'!L30</f>
        <v>1.0904191541663257</v>
      </c>
      <c r="AG62" s="346">
        <f>'Tabell 4.2-4.4'!M30</f>
        <v>1.5079405396594765</v>
      </c>
      <c r="AH62" s="346">
        <f>'Tabell 4.2-4.4'!N30</f>
        <v>1.1425877160137641</v>
      </c>
      <c r="AI62" s="346">
        <f>'Tabell 4.2-4.4'!O30</f>
        <v>1.1480826699524274</v>
      </c>
      <c r="AJ62" s="346">
        <f>'Tabell 4.2-4.4'!P30</f>
        <v>1.0147352334294526</v>
      </c>
      <c r="AK62" s="346">
        <f>'Tabell 4.2-4.4'!Q30</f>
        <v>0.76026385931290585</v>
      </c>
      <c r="AL62" s="346">
        <f>'Tabell 4.2-4.4'!R30</f>
        <v>0.92477232088911587</v>
      </c>
      <c r="AM62" s="106">
        <v>1</v>
      </c>
    </row>
    <row r="63" spans="1:39" ht="16.5" customHeight="1" x14ac:dyDescent="0.35">
      <c r="A63" s="412" t="s">
        <v>235</v>
      </c>
      <c r="B63" s="412"/>
      <c r="C63" s="86">
        <v>0.13</v>
      </c>
      <c r="D63" s="311">
        <v>72</v>
      </c>
      <c r="E63" s="311">
        <v>54</v>
      </c>
      <c r="F63" s="311">
        <v>72</v>
      </c>
      <c r="G63" s="311">
        <v>26</v>
      </c>
      <c r="H63" s="311">
        <v>52</v>
      </c>
      <c r="I63" s="311">
        <v>78</v>
      </c>
      <c r="J63" s="311">
        <v>90</v>
      </c>
      <c r="K63" s="311">
        <v>91</v>
      </c>
      <c r="L63" s="311">
        <v>68</v>
      </c>
      <c r="M63" s="311">
        <v>77</v>
      </c>
      <c r="N63" s="311">
        <v>94</v>
      </c>
      <c r="O63" s="311">
        <v>108</v>
      </c>
      <c r="P63" s="311">
        <v>98</v>
      </c>
      <c r="Q63" s="311">
        <v>85</v>
      </c>
      <c r="R63" s="311">
        <v>130</v>
      </c>
      <c r="S63" s="108">
        <f>SUM(D63:R63)</f>
        <v>1195</v>
      </c>
      <c r="U63" s="412" t="s">
        <v>235</v>
      </c>
      <c r="V63" s="412"/>
      <c r="W63" s="86">
        <v>0.13</v>
      </c>
      <c r="X63" s="342">
        <v>71</v>
      </c>
      <c r="Y63" s="342">
        <v>52</v>
      </c>
      <c r="Z63" s="342">
        <v>71</v>
      </c>
      <c r="AA63" s="342">
        <v>21</v>
      </c>
      <c r="AB63" s="342">
        <v>55</v>
      </c>
      <c r="AC63" s="342">
        <v>72</v>
      </c>
      <c r="AD63" s="342">
        <v>97</v>
      </c>
      <c r="AE63" s="342">
        <v>86</v>
      </c>
      <c r="AF63" s="342">
        <v>67</v>
      </c>
      <c r="AG63" s="342">
        <v>71</v>
      </c>
      <c r="AH63" s="342">
        <v>86</v>
      </c>
      <c r="AI63" s="342">
        <v>117</v>
      </c>
      <c r="AJ63" s="342">
        <v>92</v>
      </c>
      <c r="AK63" s="342">
        <v>80</v>
      </c>
      <c r="AL63" s="342">
        <v>134</v>
      </c>
      <c r="AM63" s="108">
        <f>SUM(X63:AL63)</f>
        <v>1172</v>
      </c>
    </row>
    <row r="64" spans="1:39" ht="16.5" customHeight="1" x14ac:dyDescent="0.35">
      <c r="A64" s="412" t="s">
        <v>236</v>
      </c>
      <c r="B64" s="412"/>
      <c r="C64" s="86">
        <v>0.09</v>
      </c>
      <c r="D64" s="311">
        <v>1597</v>
      </c>
      <c r="E64" s="311">
        <v>1656</v>
      </c>
      <c r="F64" s="311">
        <v>1192</v>
      </c>
      <c r="G64" s="311">
        <v>1113</v>
      </c>
      <c r="H64" s="311">
        <v>1270</v>
      </c>
      <c r="I64" s="311">
        <v>466</v>
      </c>
      <c r="J64" s="311">
        <v>702</v>
      </c>
      <c r="K64" s="311">
        <v>829</v>
      </c>
      <c r="L64" s="311">
        <v>687</v>
      </c>
      <c r="M64" s="311">
        <v>765</v>
      </c>
      <c r="N64" s="311">
        <v>826</v>
      </c>
      <c r="O64" s="311">
        <v>1238</v>
      </c>
      <c r="P64" s="311">
        <v>982</v>
      </c>
      <c r="Q64" s="311">
        <v>771</v>
      </c>
      <c r="R64" s="311">
        <v>921</v>
      </c>
      <c r="S64" s="108">
        <f t="shared" si="35"/>
        <v>15015</v>
      </c>
      <c r="U64" s="412" t="s">
        <v>236</v>
      </c>
      <c r="V64" s="412"/>
      <c r="W64" s="86">
        <v>0.09</v>
      </c>
      <c r="X64" s="342">
        <v>1660</v>
      </c>
      <c r="Y64" s="342">
        <v>1694</v>
      </c>
      <c r="Z64" s="342">
        <v>1215</v>
      </c>
      <c r="AA64" s="342">
        <v>1162</v>
      </c>
      <c r="AB64" s="342">
        <v>1328</v>
      </c>
      <c r="AC64" s="342">
        <v>479</v>
      </c>
      <c r="AD64" s="342">
        <v>733</v>
      </c>
      <c r="AE64" s="342">
        <v>856</v>
      </c>
      <c r="AF64" s="342">
        <v>701</v>
      </c>
      <c r="AG64" s="342">
        <v>760</v>
      </c>
      <c r="AH64" s="342">
        <v>845</v>
      </c>
      <c r="AI64" s="342">
        <v>1246</v>
      </c>
      <c r="AJ64" s="342">
        <v>991</v>
      </c>
      <c r="AK64" s="342">
        <v>800</v>
      </c>
      <c r="AL64" s="342">
        <v>923</v>
      </c>
      <c r="AM64" s="108">
        <f t="shared" ref="AM64" si="37">SUM(X64:AL64)</f>
        <v>15393</v>
      </c>
    </row>
    <row r="65" spans="1:39" ht="16.5" customHeight="1" x14ac:dyDescent="0.35">
      <c r="A65" s="412" t="s">
        <v>237</v>
      </c>
      <c r="B65" s="412"/>
      <c r="C65" s="86">
        <v>4.8000000000000001E-2</v>
      </c>
      <c r="D65" s="311">
        <f>(D66+D67)*D68</f>
        <v>4938.4069779087731</v>
      </c>
      <c r="E65" s="311">
        <f t="shared" ref="E65:R65" si="38">(E66+E67)*E68</f>
        <v>4165.9499801577531</v>
      </c>
      <c r="F65" s="311">
        <f t="shared" si="38"/>
        <v>4294.210791544474</v>
      </c>
      <c r="G65" s="311">
        <f t="shared" si="38"/>
        <v>2510.8527482336822</v>
      </c>
      <c r="H65" s="311">
        <f t="shared" si="38"/>
        <v>5187.1403950856993</v>
      </c>
      <c r="I65" s="311">
        <f t="shared" si="38"/>
        <v>3402.4569149609124</v>
      </c>
      <c r="J65" s="311">
        <f t="shared" si="38"/>
        <v>4098.2017499023214</v>
      </c>
      <c r="K65" s="311">
        <f t="shared" si="38"/>
        <v>3183.7382333128817</v>
      </c>
      <c r="L65" s="311">
        <f t="shared" si="38"/>
        <v>2804.4465948278762</v>
      </c>
      <c r="M65" s="311">
        <f t="shared" si="38"/>
        <v>3696.3827548911222</v>
      </c>
      <c r="N65" s="311">
        <f t="shared" si="38"/>
        <v>3487.5216744941195</v>
      </c>
      <c r="O65" s="311">
        <f t="shared" si="38"/>
        <v>5485.3672590052356</v>
      </c>
      <c r="P65" s="311">
        <f t="shared" si="38"/>
        <v>4602.0532286800471</v>
      </c>
      <c r="Q65" s="311">
        <f t="shared" si="38"/>
        <v>4302.3929300742966</v>
      </c>
      <c r="R65" s="311">
        <f t="shared" si="38"/>
        <v>3324.8743154153258</v>
      </c>
      <c r="S65" s="108">
        <f>SUM(D65:R65)</f>
        <v>59483.996548494521</v>
      </c>
      <c r="U65" s="412" t="s">
        <v>237</v>
      </c>
      <c r="V65" s="412"/>
      <c r="W65" s="86">
        <v>4.8000000000000001E-2</v>
      </c>
      <c r="X65" s="345">
        <f>(X66+X67)*X68</f>
        <v>5013.5474270632067</v>
      </c>
      <c r="Y65" s="345">
        <f t="shared" ref="Y65:AL65" si="39">(Y66+Y67)*Y68</f>
        <v>4166.0337593388122</v>
      </c>
      <c r="Z65" s="345">
        <f t="shared" si="39"/>
        <v>4292.6212467118175</v>
      </c>
      <c r="AA65" s="345">
        <f t="shared" si="39"/>
        <v>2463.2785266831866</v>
      </c>
      <c r="AB65" s="345">
        <f t="shared" si="39"/>
        <v>5213.7970465454855</v>
      </c>
      <c r="AC65" s="345">
        <f t="shared" si="39"/>
        <v>3469.2549298921122</v>
      </c>
      <c r="AD65" s="345">
        <f t="shared" si="39"/>
        <v>3921.9403470500674</v>
      </c>
      <c r="AE65" s="345">
        <f t="shared" si="39"/>
        <v>3510.6330922487355</v>
      </c>
      <c r="AF65" s="345">
        <f t="shared" si="39"/>
        <v>2735.8616578033111</v>
      </c>
      <c r="AG65" s="345">
        <f t="shared" si="39"/>
        <v>3745.7243005141395</v>
      </c>
      <c r="AH65" s="345">
        <f t="shared" si="39"/>
        <v>3466.6111303857601</v>
      </c>
      <c r="AI65" s="345">
        <f t="shared" si="39"/>
        <v>5497.019823732222</v>
      </c>
      <c r="AJ65" s="345">
        <f t="shared" si="39"/>
        <v>4800.7123893547405</v>
      </c>
      <c r="AK65" s="345">
        <f t="shared" si="39"/>
        <v>4417.1330226079826</v>
      </c>
      <c r="AL65" s="345">
        <f t="shared" si="39"/>
        <v>3456.7989354835149</v>
      </c>
      <c r="AM65" s="108">
        <f>SUM(X65:AL65)</f>
        <v>60170.967635415094</v>
      </c>
    </row>
    <row r="66" spans="1:39" ht="16.5" customHeight="1" x14ac:dyDescent="0.35">
      <c r="A66" s="412" t="s">
        <v>273</v>
      </c>
      <c r="B66" s="412"/>
      <c r="C66" s="86" t="s">
        <v>202</v>
      </c>
      <c r="D66" s="311">
        <v>3481</v>
      </c>
      <c r="E66" s="311">
        <v>2997</v>
      </c>
      <c r="F66" s="311">
        <v>2757</v>
      </c>
      <c r="G66" s="311">
        <v>2276</v>
      </c>
      <c r="H66" s="311">
        <v>5853</v>
      </c>
      <c r="I66" s="311">
        <v>4599</v>
      </c>
      <c r="J66" s="311">
        <v>6069</v>
      </c>
      <c r="K66" s="311">
        <v>4977</v>
      </c>
      <c r="L66" s="311">
        <v>2488</v>
      </c>
      <c r="M66" s="311">
        <v>2440</v>
      </c>
      <c r="N66" s="311">
        <v>3113</v>
      </c>
      <c r="O66" s="311">
        <v>4793</v>
      </c>
      <c r="P66" s="311">
        <v>4639</v>
      </c>
      <c r="Q66" s="311">
        <v>5697</v>
      </c>
      <c r="R66" s="311">
        <v>3577</v>
      </c>
      <c r="S66" s="108">
        <f>SUM(D66:R66)</f>
        <v>59756</v>
      </c>
      <c r="U66" s="412" t="s">
        <v>425</v>
      </c>
      <c r="V66" s="412"/>
      <c r="W66" s="86" t="s">
        <v>202</v>
      </c>
      <c r="X66" s="341">
        <v>3634</v>
      </c>
      <c r="Y66" s="341">
        <v>3074</v>
      </c>
      <c r="Z66" s="341">
        <v>2794</v>
      </c>
      <c r="AA66" s="341">
        <v>2343</v>
      </c>
      <c r="AB66" s="341">
        <v>5848</v>
      </c>
      <c r="AC66" s="341">
        <v>4544</v>
      </c>
      <c r="AD66" s="341">
        <v>6080</v>
      </c>
      <c r="AE66" s="341">
        <v>5078</v>
      </c>
      <c r="AF66" s="341">
        <v>2502</v>
      </c>
      <c r="AG66" s="341">
        <v>2467</v>
      </c>
      <c r="AH66" s="341">
        <v>3050</v>
      </c>
      <c r="AI66" s="341">
        <v>4783</v>
      </c>
      <c r="AJ66" s="341">
        <v>4724</v>
      </c>
      <c r="AK66" s="341">
        <v>5788</v>
      </c>
      <c r="AL66" s="341">
        <v>3729</v>
      </c>
      <c r="AM66" s="108">
        <f>SUM(X66:AL66)</f>
        <v>60438</v>
      </c>
    </row>
    <row r="67" spans="1:39" ht="16.5" customHeight="1" x14ac:dyDescent="0.35">
      <c r="A67" s="412" t="s">
        <v>274</v>
      </c>
      <c r="B67" s="412"/>
      <c r="C67" s="86" t="s">
        <v>202</v>
      </c>
      <c r="D67" s="311">
        <v>6</v>
      </c>
      <c r="E67" s="311">
        <v>-15</v>
      </c>
      <c r="F67" s="311">
        <v>-9</v>
      </c>
      <c r="G67" s="311">
        <v>-8</v>
      </c>
      <c r="H67" s="311">
        <v>21</v>
      </c>
      <c r="I67" s="311">
        <v>3</v>
      </c>
      <c r="J67" s="311">
        <v>2</v>
      </c>
      <c r="K67" s="311">
        <v>2</v>
      </c>
      <c r="L67" s="311">
        <v>-3</v>
      </c>
      <c r="M67" s="311">
        <v>2</v>
      </c>
      <c r="N67" s="311">
        <v>-9</v>
      </c>
      <c r="O67" s="311">
        <v>3</v>
      </c>
      <c r="P67" s="311">
        <v>13</v>
      </c>
      <c r="Q67" s="311">
        <v>14</v>
      </c>
      <c r="R67" s="311">
        <v>8</v>
      </c>
      <c r="S67" s="108">
        <f>SUM(D67:R67)</f>
        <v>30</v>
      </c>
      <c r="U67" s="412" t="s">
        <v>426</v>
      </c>
      <c r="V67" s="412"/>
      <c r="W67" s="86" t="s">
        <v>202</v>
      </c>
      <c r="X67" s="341">
        <v>14</v>
      </c>
      <c r="Y67" s="341">
        <v>-23</v>
      </c>
      <c r="Z67" s="341">
        <v>2</v>
      </c>
      <c r="AA67" s="341">
        <v>-26</v>
      </c>
      <c r="AB67" s="341">
        <v>11</v>
      </c>
      <c r="AC67" s="341">
        <v>13</v>
      </c>
      <c r="AD67" s="341">
        <v>-1</v>
      </c>
      <c r="AE67" s="341">
        <v>-14</v>
      </c>
      <c r="AF67" s="341">
        <v>7</v>
      </c>
      <c r="AG67" s="341">
        <v>17</v>
      </c>
      <c r="AH67" s="341">
        <v>-16</v>
      </c>
      <c r="AI67" s="341">
        <v>5</v>
      </c>
      <c r="AJ67" s="341">
        <v>7</v>
      </c>
      <c r="AK67" s="341">
        <v>22</v>
      </c>
      <c r="AL67" s="341">
        <v>9</v>
      </c>
      <c r="AM67" s="108">
        <f>SUM(X67:AL67)</f>
        <v>27</v>
      </c>
    </row>
    <row r="68" spans="1:39" ht="16.5" customHeight="1" x14ac:dyDescent="0.35">
      <c r="A68" s="412" t="s">
        <v>275</v>
      </c>
      <c r="B68" s="412"/>
      <c r="C68" s="86" t="s">
        <v>202</v>
      </c>
      <c r="D68" s="89">
        <f>'Tabell 4.2-4.4 DOK32025'!D30</f>
        <v>1.4162337189299607</v>
      </c>
      <c r="E68" s="89">
        <f>'Tabell 4.2-4.4 DOK32025'!E30</f>
        <v>1.3970321865049473</v>
      </c>
      <c r="F68" s="89">
        <f>'Tabell 4.2-4.4 DOK32025'!F30</f>
        <v>1.562667682512545</v>
      </c>
      <c r="G68" s="89">
        <f>'Tabell 4.2-4.4 DOK32025'!G30</f>
        <v>1.1070779313199657</v>
      </c>
      <c r="H68" s="89">
        <f>'Tabell 4.2-4.4 DOK32025'!H30</f>
        <v>0.88306782347390189</v>
      </c>
      <c r="I68" s="89">
        <f>'Tabell 4.2-4.4 DOK32025'!I30</f>
        <v>0.73934309321184533</v>
      </c>
      <c r="J68" s="89">
        <f>'Tabell 4.2-4.4 DOK32025'!J30</f>
        <v>0.67504558555465677</v>
      </c>
      <c r="K68" s="89">
        <f>'Tabell 4.2-4.4 DOK32025'!K30</f>
        <v>0.6394332663813781</v>
      </c>
      <c r="L68" s="89">
        <f>'Tabell 4.2-4.4 DOK32025'!L30</f>
        <v>1.1285499375564894</v>
      </c>
      <c r="M68" s="89">
        <f>'Tabell 4.2-4.4 DOK32025'!M30</f>
        <v>1.5136702517981664</v>
      </c>
      <c r="N68" s="89">
        <f>'Tabell 4.2-4.4 DOK32025'!N30</f>
        <v>1.1235572404942396</v>
      </c>
      <c r="O68" s="89">
        <f>'Tabell 4.2-4.4 DOK32025'!O30</f>
        <v>1.1437379605932518</v>
      </c>
      <c r="P68" s="89">
        <f>'Tabell 4.2-4.4 DOK32025'!P30</f>
        <v>0.98926337675839371</v>
      </c>
      <c r="Q68" s="89">
        <f>'Tabell 4.2-4.4 DOK32025'!Q30</f>
        <v>0.75335194012857587</v>
      </c>
      <c r="R68" s="89">
        <f>'Tabell 4.2-4.4 DOK32025'!R30</f>
        <v>0.92744053428600437</v>
      </c>
      <c r="S68" s="106">
        <v>1</v>
      </c>
      <c r="U68" s="412" t="s">
        <v>427</v>
      </c>
      <c r="V68" s="412"/>
      <c r="W68" s="86" t="s">
        <v>202</v>
      </c>
      <c r="X68" s="346">
        <f>'Tabell 4.2-4.4'!D30</f>
        <v>1.3743276938221509</v>
      </c>
      <c r="Y68" s="346">
        <f>'Tabell 4.2-4.4'!E30</f>
        <v>1.3654650145325506</v>
      </c>
      <c r="Z68" s="346">
        <f>'Tabell 4.2-4.4'!F30</f>
        <v>1.5352722627724671</v>
      </c>
      <c r="AA68" s="346">
        <f>'Tabell 4.2-4.4'!G30</f>
        <v>1.0631327262335721</v>
      </c>
      <c r="AB68" s="346">
        <f>'Tabell 4.2-4.4'!H30</f>
        <v>0.88987831482257818</v>
      </c>
      <c r="AC68" s="346">
        <f>'Tabell 4.2-4.4'!I30</f>
        <v>0.76130237653985344</v>
      </c>
      <c r="AD68" s="346">
        <f>'Tabell 4.2-4.4'!J30</f>
        <v>0.64516209031914251</v>
      </c>
      <c r="AE68" s="346">
        <f>'Tabell 4.2-4.4'!K30</f>
        <v>0.69325298030188298</v>
      </c>
      <c r="AF68" s="346">
        <f>'Tabell 4.2-4.4'!L30</f>
        <v>1.0904191541663257</v>
      </c>
      <c r="AG68" s="346">
        <f>'Tabell 4.2-4.4'!M30</f>
        <v>1.5079405396594765</v>
      </c>
      <c r="AH68" s="346">
        <f>'Tabell 4.2-4.4'!N30</f>
        <v>1.1425877160137641</v>
      </c>
      <c r="AI68" s="346">
        <f>'Tabell 4.2-4.4'!O30</f>
        <v>1.1480826699524274</v>
      </c>
      <c r="AJ68" s="346">
        <f>'Tabell 4.2-4.4'!P30</f>
        <v>1.0147352334294526</v>
      </c>
      <c r="AK68" s="346">
        <f>'Tabell 4.2-4.4'!Q30</f>
        <v>0.76026385931290585</v>
      </c>
      <c r="AL68" s="346">
        <f>'Tabell 4.2-4.4'!R30</f>
        <v>0.92477232088911587</v>
      </c>
      <c r="AM68" s="106">
        <v>1</v>
      </c>
    </row>
    <row r="69" spans="1:39" ht="16.5" customHeight="1" x14ac:dyDescent="0.35">
      <c r="A69" s="412" t="s">
        <v>238</v>
      </c>
      <c r="B69" s="412"/>
      <c r="C69" s="86">
        <v>3.7999999999999999E-2</v>
      </c>
      <c r="D69" s="311">
        <f>D70+D71</f>
        <v>2059</v>
      </c>
      <c r="E69" s="311">
        <f t="shared" ref="E69:R69" si="40">E70+E71</f>
        <v>1864</v>
      </c>
      <c r="F69" s="311">
        <f t="shared" si="40"/>
        <v>1740</v>
      </c>
      <c r="G69" s="311">
        <f t="shared" si="40"/>
        <v>1507</v>
      </c>
      <c r="H69" s="311">
        <f t="shared" si="40"/>
        <v>3026</v>
      </c>
      <c r="I69" s="311">
        <f t="shared" si="40"/>
        <v>1884</v>
      </c>
      <c r="J69" s="311">
        <f t="shared" si="40"/>
        <v>2306</v>
      </c>
      <c r="K69" s="311">
        <f t="shared" si="40"/>
        <v>2025</v>
      </c>
      <c r="L69" s="311">
        <f t="shared" si="40"/>
        <v>1255</v>
      </c>
      <c r="M69" s="311">
        <f t="shared" si="40"/>
        <v>1292</v>
      </c>
      <c r="N69" s="311">
        <f t="shared" si="40"/>
        <v>1366</v>
      </c>
      <c r="O69" s="311">
        <f t="shared" si="40"/>
        <v>2394</v>
      </c>
      <c r="P69" s="311">
        <f t="shared" si="40"/>
        <v>2352</v>
      </c>
      <c r="Q69" s="311">
        <f t="shared" si="40"/>
        <v>2388</v>
      </c>
      <c r="R69" s="311">
        <f t="shared" si="40"/>
        <v>1541</v>
      </c>
      <c r="S69" s="108">
        <f>SUM(D69:R69)</f>
        <v>28999</v>
      </c>
      <c r="U69" s="412" t="s">
        <v>238</v>
      </c>
      <c r="V69" s="412"/>
      <c r="W69" s="86">
        <v>3.7999999999999999E-2</v>
      </c>
      <c r="X69" s="311">
        <f>X70+X71</f>
        <v>2149</v>
      </c>
      <c r="Y69" s="311">
        <f t="shared" ref="Y69:AL69" si="41">Y70+Y71</f>
        <v>1906</v>
      </c>
      <c r="Z69" s="311">
        <f t="shared" si="41"/>
        <v>1767</v>
      </c>
      <c r="AA69" s="311">
        <f t="shared" si="41"/>
        <v>1544</v>
      </c>
      <c r="AB69" s="311">
        <f t="shared" si="41"/>
        <v>3049</v>
      </c>
      <c r="AC69" s="311">
        <f t="shared" si="41"/>
        <v>1899</v>
      </c>
      <c r="AD69" s="311">
        <f t="shared" si="41"/>
        <v>2320</v>
      </c>
      <c r="AE69" s="311">
        <f t="shared" si="41"/>
        <v>2058</v>
      </c>
      <c r="AF69" s="311">
        <f t="shared" si="41"/>
        <v>1290</v>
      </c>
      <c r="AG69" s="311">
        <f t="shared" si="41"/>
        <v>1349</v>
      </c>
      <c r="AH69" s="311">
        <f t="shared" si="41"/>
        <v>1347</v>
      </c>
      <c r="AI69" s="311">
        <f t="shared" si="41"/>
        <v>2377</v>
      </c>
      <c r="AJ69" s="311">
        <f t="shared" si="41"/>
        <v>2398</v>
      </c>
      <c r="AK69" s="311">
        <f t="shared" si="41"/>
        <v>2439</v>
      </c>
      <c r="AL69" s="311">
        <f t="shared" si="41"/>
        <v>1581</v>
      </c>
      <c r="AM69" s="108">
        <f>SUM(X69:AL69)</f>
        <v>29473</v>
      </c>
    </row>
    <row r="70" spans="1:39" ht="16.5" customHeight="1" x14ac:dyDescent="0.35">
      <c r="A70" s="412" t="s">
        <v>276</v>
      </c>
      <c r="B70" s="412"/>
      <c r="C70" s="86" t="s">
        <v>202</v>
      </c>
      <c r="D70" s="311">
        <v>2053</v>
      </c>
      <c r="E70" s="311">
        <v>1879</v>
      </c>
      <c r="F70" s="311">
        <v>1749</v>
      </c>
      <c r="G70" s="311">
        <v>1515</v>
      </c>
      <c r="H70" s="311">
        <v>3005</v>
      </c>
      <c r="I70" s="311">
        <v>1881</v>
      </c>
      <c r="J70" s="311">
        <v>2304</v>
      </c>
      <c r="K70" s="311">
        <v>2023</v>
      </c>
      <c r="L70" s="311">
        <v>1258</v>
      </c>
      <c r="M70" s="311">
        <v>1290</v>
      </c>
      <c r="N70" s="311">
        <v>1375</v>
      </c>
      <c r="O70" s="311">
        <v>2391</v>
      </c>
      <c r="P70" s="311">
        <v>2339</v>
      </c>
      <c r="Q70" s="311">
        <v>2374</v>
      </c>
      <c r="R70" s="311">
        <v>1533</v>
      </c>
      <c r="S70" s="108">
        <f>SUM(D70:R70)</f>
        <v>28969</v>
      </c>
      <c r="U70" s="412" t="s">
        <v>428</v>
      </c>
      <c r="V70" s="412"/>
      <c r="W70" s="86" t="s">
        <v>202</v>
      </c>
      <c r="X70" s="341">
        <v>2135</v>
      </c>
      <c r="Y70" s="341">
        <v>1929</v>
      </c>
      <c r="Z70" s="341">
        <v>1765</v>
      </c>
      <c r="AA70" s="341">
        <v>1570</v>
      </c>
      <c r="AB70" s="341">
        <v>3038</v>
      </c>
      <c r="AC70" s="341">
        <v>1886</v>
      </c>
      <c r="AD70" s="341">
        <v>2321</v>
      </c>
      <c r="AE70" s="341">
        <v>2072</v>
      </c>
      <c r="AF70" s="341">
        <v>1283</v>
      </c>
      <c r="AG70" s="341">
        <v>1332</v>
      </c>
      <c r="AH70" s="341">
        <v>1363</v>
      </c>
      <c r="AI70" s="341">
        <v>2372</v>
      </c>
      <c r="AJ70" s="341">
        <v>2391</v>
      </c>
      <c r="AK70" s="341">
        <v>2417</v>
      </c>
      <c r="AL70" s="341">
        <v>1572</v>
      </c>
      <c r="AM70" s="108">
        <f>SUM(X70:AL70)</f>
        <v>29446</v>
      </c>
    </row>
    <row r="71" spans="1:39" ht="16.5" customHeight="1" x14ac:dyDescent="0.35">
      <c r="A71" s="412" t="s">
        <v>277</v>
      </c>
      <c r="B71" s="412"/>
      <c r="C71" s="86" t="s">
        <v>202</v>
      </c>
      <c r="D71" s="311">
        <v>6</v>
      </c>
      <c r="E71" s="311">
        <v>-15</v>
      </c>
      <c r="F71" s="311">
        <v>-9</v>
      </c>
      <c r="G71" s="311">
        <v>-8</v>
      </c>
      <c r="H71" s="311">
        <v>21</v>
      </c>
      <c r="I71" s="311">
        <v>3</v>
      </c>
      <c r="J71" s="311">
        <v>2</v>
      </c>
      <c r="K71" s="311">
        <v>2</v>
      </c>
      <c r="L71" s="311">
        <v>-3</v>
      </c>
      <c r="M71" s="311">
        <v>2</v>
      </c>
      <c r="N71" s="311">
        <v>-9</v>
      </c>
      <c r="O71" s="311">
        <v>3</v>
      </c>
      <c r="P71" s="311">
        <v>13</v>
      </c>
      <c r="Q71" s="311">
        <v>14</v>
      </c>
      <c r="R71" s="311">
        <v>8</v>
      </c>
      <c r="S71" s="108">
        <f>S67</f>
        <v>30</v>
      </c>
      <c r="U71" s="412" t="s">
        <v>429</v>
      </c>
      <c r="V71" s="412"/>
      <c r="W71" s="86" t="s">
        <v>202</v>
      </c>
      <c r="X71" s="341">
        <v>14</v>
      </c>
      <c r="Y71" s="341">
        <v>-23</v>
      </c>
      <c r="Z71" s="341">
        <v>2</v>
      </c>
      <c r="AA71" s="341">
        <v>-26</v>
      </c>
      <c r="AB71" s="341">
        <v>11</v>
      </c>
      <c r="AC71" s="341">
        <v>13</v>
      </c>
      <c r="AD71" s="341">
        <v>-1</v>
      </c>
      <c r="AE71" s="341">
        <v>-14</v>
      </c>
      <c r="AF71" s="341">
        <v>7</v>
      </c>
      <c r="AG71" s="341">
        <v>17</v>
      </c>
      <c r="AH71" s="341">
        <v>-16</v>
      </c>
      <c r="AI71" s="341">
        <v>5</v>
      </c>
      <c r="AJ71" s="341">
        <v>7</v>
      </c>
      <c r="AK71" s="341">
        <v>22</v>
      </c>
      <c r="AL71" s="341">
        <v>9</v>
      </c>
      <c r="AM71" s="108">
        <f>AM67</f>
        <v>27</v>
      </c>
    </row>
    <row r="72" spans="1:39" ht="16.5" customHeight="1" x14ac:dyDescent="0.35">
      <c r="A72" s="412" t="s">
        <v>239</v>
      </c>
      <c r="B72" s="412"/>
      <c r="C72" s="86">
        <v>0.127</v>
      </c>
      <c r="D72" s="311">
        <f>D73+D74</f>
        <v>665</v>
      </c>
      <c r="E72" s="311">
        <f t="shared" ref="E72:R72" si="42">E73+E74</f>
        <v>649</v>
      </c>
      <c r="F72" s="311">
        <f t="shared" si="42"/>
        <v>623</v>
      </c>
      <c r="G72" s="311">
        <f t="shared" si="42"/>
        <v>653</v>
      </c>
      <c r="H72" s="311">
        <f t="shared" si="42"/>
        <v>2035</v>
      </c>
      <c r="I72" s="311">
        <f t="shared" si="42"/>
        <v>1615</v>
      </c>
      <c r="J72" s="311">
        <f t="shared" si="42"/>
        <v>2021</v>
      </c>
      <c r="K72" s="311">
        <f t="shared" si="42"/>
        <v>1579</v>
      </c>
      <c r="L72" s="311">
        <f t="shared" si="42"/>
        <v>756</v>
      </c>
      <c r="M72" s="311">
        <f t="shared" si="42"/>
        <v>778</v>
      </c>
      <c r="N72" s="311">
        <f t="shared" si="42"/>
        <v>1117</v>
      </c>
      <c r="O72" s="311">
        <f t="shared" si="42"/>
        <v>1454</v>
      </c>
      <c r="P72" s="311">
        <f t="shared" si="42"/>
        <v>1741</v>
      </c>
      <c r="Q72" s="311">
        <f t="shared" si="42"/>
        <v>1925</v>
      </c>
      <c r="R72" s="311">
        <f t="shared" si="42"/>
        <v>735</v>
      </c>
      <c r="S72" s="108">
        <f t="shared" ref="S72:S85" si="43">SUM(D72:R72)</f>
        <v>18346</v>
      </c>
      <c r="U72" s="412" t="s">
        <v>239</v>
      </c>
      <c r="V72" s="412"/>
      <c r="W72" s="86">
        <v>0.127</v>
      </c>
      <c r="X72" s="311">
        <f>X73+X74</f>
        <v>728</v>
      </c>
      <c r="Y72" s="311">
        <f t="shared" ref="Y72:AL72" si="44">Y73+Y74</f>
        <v>722</v>
      </c>
      <c r="Z72" s="311">
        <f t="shared" si="44"/>
        <v>707</v>
      </c>
      <c r="AA72" s="311">
        <f t="shared" si="44"/>
        <v>717</v>
      </c>
      <c r="AB72" s="311">
        <f t="shared" si="44"/>
        <v>2204</v>
      </c>
      <c r="AC72" s="311">
        <f t="shared" si="44"/>
        <v>1754</v>
      </c>
      <c r="AD72" s="311">
        <f t="shared" si="44"/>
        <v>2236</v>
      </c>
      <c r="AE72" s="311">
        <f t="shared" si="44"/>
        <v>1707</v>
      </c>
      <c r="AF72" s="311">
        <f t="shared" si="44"/>
        <v>807</v>
      </c>
      <c r="AG72" s="311">
        <f t="shared" si="44"/>
        <v>815</v>
      </c>
      <c r="AH72" s="311">
        <f t="shared" si="44"/>
        <v>1219</v>
      </c>
      <c r="AI72" s="311">
        <f t="shared" si="44"/>
        <v>1545</v>
      </c>
      <c r="AJ72" s="311">
        <f t="shared" si="44"/>
        <v>1771</v>
      </c>
      <c r="AK72" s="311">
        <f t="shared" si="44"/>
        <v>2079</v>
      </c>
      <c r="AL72" s="311">
        <f t="shared" si="44"/>
        <v>832</v>
      </c>
      <c r="AM72" s="108">
        <f t="shared" ref="AM72:AM82" si="45">SUM(X72:AL72)</f>
        <v>19843</v>
      </c>
    </row>
    <row r="73" spans="1:39" ht="16.5" customHeight="1" x14ac:dyDescent="0.35">
      <c r="A73" s="412" t="s">
        <v>278</v>
      </c>
      <c r="B73" s="412"/>
      <c r="C73" s="86" t="s">
        <v>202</v>
      </c>
      <c r="D73" s="311">
        <v>665</v>
      </c>
      <c r="E73" s="311">
        <v>662</v>
      </c>
      <c r="F73" s="311">
        <v>631</v>
      </c>
      <c r="G73" s="311">
        <v>671</v>
      </c>
      <c r="H73" s="311">
        <v>1998</v>
      </c>
      <c r="I73" s="311">
        <v>1608</v>
      </c>
      <c r="J73" s="311">
        <v>2020</v>
      </c>
      <c r="K73" s="311">
        <v>1586</v>
      </c>
      <c r="L73" s="311">
        <v>764</v>
      </c>
      <c r="M73" s="311">
        <v>772</v>
      </c>
      <c r="N73" s="311">
        <v>1132</v>
      </c>
      <c r="O73" s="311">
        <v>1470</v>
      </c>
      <c r="P73" s="311">
        <v>1704</v>
      </c>
      <c r="Q73" s="311">
        <v>1909</v>
      </c>
      <c r="R73" s="311">
        <v>737</v>
      </c>
      <c r="S73" s="108">
        <f t="shared" si="43"/>
        <v>18329</v>
      </c>
      <c r="U73" s="412" t="s">
        <v>430</v>
      </c>
      <c r="V73" s="412"/>
      <c r="W73" s="86" t="s">
        <v>202</v>
      </c>
      <c r="X73" s="343">
        <v>729</v>
      </c>
      <c r="Y73" s="343">
        <v>743</v>
      </c>
      <c r="Z73" s="343">
        <v>716</v>
      </c>
      <c r="AA73" s="343">
        <v>737</v>
      </c>
      <c r="AB73" s="343">
        <v>2176</v>
      </c>
      <c r="AC73" s="343">
        <v>1747</v>
      </c>
      <c r="AD73" s="343">
        <v>2226</v>
      </c>
      <c r="AE73" s="343">
        <v>1713</v>
      </c>
      <c r="AF73" s="343">
        <v>801</v>
      </c>
      <c r="AG73" s="343">
        <v>804</v>
      </c>
      <c r="AH73" s="343">
        <v>1224</v>
      </c>
      <c r="AI73" s="343">
        <v>1553</v>
      </c>
      <c r="AJ73" s="343">
        <v>1754</v>
      </c>
      <c r="AK73" s="343">
        <v>2070</v>
      </c>
      <c r="AL73" s="343">
        <v>832</v>
      </c>
      <c r="AM73" s="108">
        <f t="shared" si="45"/>
        <v>19825</v>
      </c>
    </row>
    <row r="74" spans="1:39" ht="16.5" customHeight="1" x14ac:dyDescent="0.35">
      <c r="A74" s="412" t="s">
        <v>279</v>
      </c>
      <c r="B74" s="412"/>
      <c r="C74" s="86" t="s">
        <v>202</v>
      </c>
      <c r="D74" s="311">
        <v>0</v>
      </c>
      <c r="E74" s="311">
        <v>-13</v>
      </c>
      <c r="F74" s="311">
        <v>-8</v>
      </c>
      <c r="G74" s="311">
        <v>-18</v>
      </c>
      <c r="H74" s="311">
        <v>37</v>
      </c>
      <c r="I74" s="311">
        <v>7</v>
      </c>
      <c r="J74" s="311">
        <v>1</v>
      </c>
      <c r="K74" s="311">
        <v>-7</v>
      </c>
      <c r="L74" s="311">
        <v>-8</v>
      </c>
      <c r="M74" s="311">
        <v>6</v>
      </c>
      <c r="N74" s="311">
        <v>-15</v>
      </c>
      <c r="O74" s="311">
        <v>-16</v>
      </c>
      <c r="P74" s="311">
        <v>37</v>
      </c>
      <c r="Q74" s="311">
        <v>16</v>
      </c>
      <c r="R74" s="311">
        <v>-2</v>
      </c>
      <c r="S74" s="108">
        <f t="shared" si="43"/>
        <v>17</v>
      </c>
      <c r="U74" s="412" t="s">
        <v>431</v>
      </c>
      <c r="V74" s="412"/>
      <c r="W74" s="86" t="s">
        <v>202</v>
      </c>
      <c r="X74" s="343">
        <v>-1</v>
      </c>
      <c r="Y74" s="343">
        <v>-21</v>
      </c>
      <c r="Z74" s="343">
        <v>-9</v>
      </c>
      <c r="AA74" s="343">
        <v>-20</v>
      </c>
      <c r="AB74" s="343">
        <v>28</v>
      </c>
      <c r="AC74" s="343">
        <v>7</v>
      </c>
      <c r="AD74" s="343">
        <v>10</v>
      </c>
      <c r="AE74" s="343">
        <v>-6</v>
      </c>
      <c r="AF74" s="343">
        <v>6</v>
      </c>
      <c r="AG74" s="343">
        <v>11</v>
      </c>
      <c r="AH74" s="343">
        <v>-5</v>
      </c>
      <c r="AI74" s="343">
        <v>-8</v>
      </c>
      <c r="AJ74" s="343">
        <v>17</v>
      </c>
      <c r="AK74" s="343">
        <v>9</v>
      </c>
      <c r="AL74" s="343">
        <v>0</v>
      </c>
      <c r="AM74" s="108">
        <f t="shared" si="45"/>
        <v>18</v>
      </c>
    </row>
    <row r="75" spans="1:39" ht="16.5" customHeight="1" x14ac:dyDescent="0.35">
      <c r="A75" s="412" t="s">
        <v>240</v>
      </c>
      <c r="B75" s="412"/>
      <c r="C75" s="86">
        <v>7.0000000000000007E-2</v>
      </c>
      <c r="D75" s="311">
        <f>D76+D77</f>
        <v>466</v>
      </c>
      <c r="E75" s="311">
        <f t="shared" ref="E75:R75" si="46">E76+E77</f>
        <v>446</v>
      </c>
      <c r="F75" s="311">
        <f t="shared" si="46"/>
        <v>465</v>
      </c>
      <c r="G75" s="311">
        <f t="shared" si="46"/>
        <v>449</v>
      </c>
      <c r="H75" s="311">
        <f t="shared" si="46"/>
        <v>1236</v>
      </c>
      <c r="I75" s="311">
        <f t="shared" si="46"/>
        <v>856</v>
      </c>
      <c r="J75" s="311">
        <f t="shared" si="46"/>
        <v>1027</v>
      </c>
      <c r="K75" s="311">
        <f t="shared" si="46"/>
        <v>820</v>
      </c>
      <c r="L75" s="311">
        <f t="shared" si="46"/>
        <v>457</v>
      </c>
      <c r="M75" s="311">
        <f t="shared" si="46"/>
        <v>522</v>
      </c>
      <c r="N75" s="311">
        <f t="shared" si="46"/>
        <v>633</v>
      </c>
      <c r="O75" s="311">
        <f t="shared" si="46"/>
        <v>878</v>
      </c>
      <c r="P75" s="311">
        <f t="shared" si="46"/>
        <v>1117</v>
      </c>
      <c r="Q75" s="311">
        <f t="shared" si="46"/>
        <v>1066</v>
      </c>
      <c r="R75" s="311">
        <f t="shared" si="46"/>
        <v>417</v>
      </c>
      <c r="S75" s="108">
        <f t="shared" si="43"/>
        <v>10855</v>
      </c>
      <c r="U75" s="412" t="s">
        <v>240</v>
      </c>
      <c r="V75" s="412"/>
      <c r="W75" s="86">
        <v>7.0000000000000007E-2</v>
      </c>
      <c r="X75" s="311">
        <f>X76+X77</f>
        <v>515</v>
      </c>
      <c r="Y75" s="311">
        <f t="shared" ref="Y75:AL75" si="47">Y76+Y77</f>
        <v>492</v>
      </c>
      <c r="Z75" s="311">
        <f t="shared" si="47"/>
        <v>497</v>
      </c>
      <c r="AA75" s="311">
        <f t="shared" si="47"/>
        <v>492</v>
      </c>
      <c r="AB75" s="311">
        <f t="shared" si="47"/>
        <v>1325</v>
      </c>
      <c r="AC75" s="311">
        <f t="shared" si="47"/>
        <v>923</v>
      </c>
      <c r="AD75" s="311">
        <f t="shared" si="47"/>
        <v>1101</v>
      </c>
      <c r="AE75" s="311">
        <f t="shared" si="47"/>
        <v>904</v>
      </c>
      <c r="AF75" s="311">
        <f t="shared" si="47"/>
        <v>484</v>
      </c>
      <c r="AG75" s="311">
        <f t="shared" si="47"/>
        <v>520</v>
      </c>
      <c r="AH75" s="311">
        <f t="shared" si="47"/>
        <v>692</v>
      </c>
      <c r="AI75" s="311">
        <f t="shared" si="47"/>
        <v>930</v>
      </c>
      <c r="AJ75" s="311">
        <f t="shared" si="47"/>
        <v>1118</v>
      </c>
      <c r="AK75" s="311">
        <f t="shared" si="47"/>
        <v>1111</v>
      </c>
      <c r="AL75" s="311">
        <f t="shared" si="47"/>
        <v>479</v>
      </c>
      <c r="AM75" s="108">
        <f t="shared" si="45"/>
        <v>11583</v>
      </c>
    </row>
    <row r="76" spans="1:39" ht="16.5" customHeight="1" x14ac:dyDescent="0.35">
      <c r="A76" s="412" t="s">
        <v>280</v>
      </c>
      <c r="B76" s="412"/>
      <c r="C76" s="86" t="s">
        <v>202</v>
      </c>
      <c r="D76" s="311">
        <v>466</v>
      </c>
      <c r="E76" s="311">
        <v>459</v>
      </c>
      <c r="F76" s="311">
        <v>473</v>
      </c>
      <c r="G76" s="311">
        <v>467</v>
      </c>
      <c r="H76" s="311">
        <v>1199</v>
      </c>
      <c r="I76" s="311">
        <v>849</v>
      </c>
      <c r="J76" s="311">
        <v>1026</v>
      </c>
      <c r="K76" s="311">
        <v>827</v>
      </c>
      <c r="L76" s="311">
        <v>465</v>
      </c>
      <c r="M76" s="311">
        <v>516</v>
      </c>
      <c r="N76" s="311">
        <v>648</v>
      </c>
      <c r="O76" s="311">
        <v>894</v>
      </c>
      <c r="P76" s="311">
        <v>1080</v>
      </c>
      <c r="Q76" s="311">
        <v>1050</v>
      </c>
      <c r="R76" s="311">
        <v>419</v>
      </c>
      <c r="S76" s="108">
        <f t="shared" si="43"/>
        <v>10838</v>
      </c>
      <c r="U76" s="412" t="s">
        <v>432</v>
      </c>
      <c r="V76" s="412"/>
      <c r="W76" s="86" t="s">
        <v>202</v>
      </c>
      <c r="X76" s="343">
        <v>516</v>
      </c>
      <c r="Y76" s="343">
        <v>513</v>
      </c>
      <c r="Z76" s="343">
        <v>506</v>
      </c>
      <c r="AA76" s="343">
        <v>512</v>
      </c>
      <c r="AB76" s="341">
        <v>1297</v>
      </c>
      <c r="AC76" s="343">
        <v>916</v>
      </c>
      <c r="AD76" s="341">
        <v>1091</v>
      </c>
      <c r="AE76" s="343">
        <v>910</v>
      </c>
      <c r="AF76" s="343">
        <v>478</v>
      </c>
      <c r="AG76" s="343">
        <v>509</v>
      </c>
      <c r="AH76" s="343">
        <v>697</v>
      </c>
      <c r="AI76" s="343">
        <v>938</v>
      </c>
      <c r="AJ76" s="341">
        <v>1101</v>
      </c>
      <c r="AK76" s="341">
        <v>1102</v>
      </c>
      <c r="AL76" s="343">
        <v>479</v>
      </c>
      <c r="AM76" s="108">
        <f t="shared" si="45"/>
        <v>11565</v>
      </c>
    </row>
    <row r="77" spans="1:39" ht="16.5" customHeight="1" x14ac:dyDescent="0.35">
      <c r="A77" s="412" t="s">
        <v>281</v>
      </c>
      <c r="B77" s="412"/>
      <c r="C77" s="86" t="s">
        <v>202</v>
      </c>
      <c r="D77" s="311">
        <v>0</v>
      </c>
      <c r="E77" s="311">
        <v>-13</v>
      </c>
      <c r="F77" s="311">
        <v>-8</v>
      </c>
      <c r="G77" s="311">
        <v>-18</v>
      </c>
      <c r="H77" s="311">
        <v>37</v>
      </c>
      <c r="I77" s="311">
        <v>7</v>
      </c>
      <c r="J77" s="311">
        <v>1</v>
      </c>
      <c r="K77" s="311">
        <v>-7</v>
      </c>
      <c r="L77" s="311">
        <v>-8</v>
      </c>
      <c r="M77" s="311">
        <v>6</v>
      </c>
      <c r="N77" s="311">
        <v>-15</v>
      </c>
      <c r="O77" s="311">
        <v>-16</v>
      </c>
      <c r="P77" s="311">
        <v>37</v>
      </c>
      <c r="Q77" s="311">
        <v>16</v>
      </c>
      <c r="R77" s="311">
        <v>-2</v>
      </c>
      <c r="S77" s="108">
        <f t="shared" si="43"/>
        <v>17</v>
      </c>
      <c r="U77" s="412" t="s">
        <v>433</v>
      </c>
      <c r="V77" s="412"/>
      <c r="W77" s="86" t="s">
        <v>202</v>
      </c>
      <c r="X77" s="343">
        <v>-1</v>
      </c>
      <c r="Y77" s="343">
        <v>-21</v>
      </c>
      <c r="Z77" s="343">
        <v>-9</v>
      </c>
      <c r="AA77" s="343">
        <v>-20</v>
      </c>
      <c r="AB77" s="343">
        <v>28</v>
      </c>
      <c r="AC77" s="343">
        <v>7</v>
      </c>
      <c r="AD77" s="343">
        <v>10</v>
      </c>
      <c r="AE77" s="343">
        <v>-6</v>
      </c>
      <c r="AF77" s="343">
        <v>6</v>
      </c>
      <c r="AG77" s="343">
        <v>11</v>
      </c>
      <c r="AH77" s="343">
        <v>-5</v>
      </c>
      <c r="AI77" s="343">
        <v>-8</v>
      </c>
      <c r="AJ77" s="343">
        <v>17</v>
      </c>
      <c r="AK77" s="343">
        <v>9</v>
      </c>
      <c r="AL77" s="343">
        <v>0</v>
      </c>
      <c r="AM77" s="108">
        <f t="shared" si="45"/>
        <v>18</v>
      </c>
    </row>
    <row r="78" spans="1:39" ht="16.5" customHeight="1" x14ac:dyDescent="0.35">
      <c r="A78" s="412" t="s">
        <v>241</v>
      </c>
      <c r="B78" s="412"/>
      <c r="C78" s="86">
        <v>0.16</v>
      </c>
      <c r="D78" s="311">
        <f>D79+D80</f>
        <v>152</v>
      </c>
      <c r="E78" s="311">
        <f t="shared" ref="E78:R78" si="48">E79+E80</f>
        <v>137</v>
      </c>
      <c r="F78" s="311">
        <f t="shared" si="48"/>
        <v>125</v>
      </c>
      <c r="G78" s="311">
        <f t="shared" si="48"/>
        <v>155</v>
      </c>
      <c r="H78" s="311">
        <f t="shared" si="48"/>
        <v>424</v>
      </c>
      <c r="I78" s="311">
        <f t="shared" si="48"/>
        <v>383</v>
      </c>
      <c r="J78" s="311">
        <f t="shared" si="48"/>
        <v>545</v>
      </c>
      <c r="K78" s="311">
        <f t="shared" si="48"/>
        <v>467</v>
      </c>
      <c r="L78" s="311">
        <f t="shared" si="48"/>
        <v>244</v>
      </c>
      <c r="M78" s="311">
        <f t="shared" si="48"/>
        <v>209</v>
      </c>
      <c r="N78" s="311">
        <f t="shared" si="48"/>
        <v>177</v>
      </c>
      <c r="O78" s="311">
        <f t="shared" si="48"/>
        <v>327</v>
      </c>
      <c r="P78" s="311">
        <f t="shared" si="48"/>
        <v>655</v>
      </c>
      <c r="Q78" s="311">
        <f t="shared" si="48"/>
        <v>561</v>
      </c>
      <c r="R78" s="311">
        <f t="shared" si="48"/>
        <v>130</v>
      </c>
      <c r="S78" s="108">
        <f t="shared" si="43"/>
        <v>4691</v>
      </c>
      <c r="U78" s="412" t="s">
        <v>241</v>
      </c>
      <c r="V78" s="412"/>
      <c r="W78" s="86">
        <v>0.16</v>
      </c>
      <c r="X78" s="311">
        <f>X79+X80</f>
        <v>138</v>
      </c>
      <c r="Y78" s="311">
        <f t="shared" ref="Y78:AL78" si="49">Y79+Y80</f>
        <v>138</v>
      </c>
      <c r="Z78" s="311">
        <f t="shared" si="49"/>
        <v>120</v>
      </c>
      <c r="AA78" s="311">
        <f t="shared" si="49"/>
        <v>153</v>
      </c>
      <c r="AB78" s="311">
        <f t="shared" si="49"/>
        <v>422</v>
      </c>
      <c r="AC78" s="311">
        <f t="shared" si="49"/>
        <v>359</v>
      </c>
      <c r="AD78" s="311">
        <f t="shared" si="49"/>
        <v>541</v>
      </c>
      <c r="AE78" s="311">
        <f t="shared" si="49"/>
        <v>454</v>
      </c>
      <c r="AF78" s="311">
        <f t="shared" si="49"/>
        <v>220</v>
      </c>
      <c r="AG78" s="311">
        <f t="shared" si="49"/>
        <v>212</v>
      </c>
      <c r="AH78" s="311">
        <f t="shared" si="49"/>
        <v>201</v>
      </c>
      <c r="AI78" s="311">
        <f t="shared" si="49"/>
        <v>322</v>
      </c>
      <c r="AJ78" s="311">
        <f t="shared" si="49"/>
        <v>630</v>
      </c>
      <c r="AK78" s="311">
        <f t="shared" si="49"/>
        <v>539</v>
      </c>
      <c r="AL78" s="311">
        <f t="shared" si="49"/>
        <v>126</v>
      </c>
      <c r="AM78" s="108">
        <f t="shared" si="45"/>
        <v>4575</v>
      </c>
    </row>
    <row r="79" spans="1:39" ht="16.5" customHeight="1" x14ac:dyDescent="0.35">
      <c r="A79" s="412" t="s">
        <v>282</v>
      </c>
      <c r="B79" s="412"/>
      <c r="C79" s="86" t="s">
        <v>202</v>
      </c>
      <c r="D79" s="311">
        <v>149</v>
      </c>
      <c r="E79" s="311">
        <v>154</v>
      </c>
      <c r="F79" s="311">
        <v>141</v>
      </c>
      <c r="G79" s="311">
        <v>181</v>
      </c>
      <c r="H79" s="311">
        <v>401</v>
      </c>
      <c r="I79" s="311">
        <v>378</v>
      </c>
      <c r="J79" s="311">
        <v>538</v>
      </c>
      <c r="K79" s="311">
        <v>473</v>
      </c>
      <c r="L79" s="311">
        <v>243</v>
      </c>
      <c r="M79" s="311">
        <v>207</v>
      </c>
      <c r="N79" s="311">
        <v>200</v>
      </c>
      <c r="O79" s="311">
        <v>341</v>
      </c>
      <c r="P79" s="311">
        <v>621</v>
      </c>
      <c r="Q79" s="311">
        <v>533</v>
      </c>
      <c r="R79" s="311">
        <v>130</v>
      </c>
      <c r="S79" s="108">
        <f t="shared" si="43"/>
        <v>4690</v>
      </c>
      <c r="U79" s="412" t="s">
        <v>434</v>
      </c>
      <c r="V79" s="412"/>
      <c r="W79" s="86" t="s">
        <v>202</v>
      </c>
      <c r="X79" s="343">
        <v>140</v>
      </c>
      <c r="Y79" s="343">
        <v>150</v>
      </c>
      <c r="Z79" s="343">
        <v>140</v>
      </c>
      <c r="AA79" s="343">
        <v>176</v>
      </c>
      <c r="AB79" s="343">
        <v>417</v>
      </c>
      <c r="AC79" s="343">
        <v>348</v>
      </c>
      <c r="AD79" s="343">
        <v>527</v>
      </c>
      <c r="AE79" s="343">
        <v>474</v>
      </c>
      <c r="AF79" s="343">
        <v>210</v>
      </c>
      <c r="AG79" s="343">
        <v>205</v>
      </c>
      <c r="AH79" s="343">
        <v>201</v>
      </c>
      <c r="AI79" s="343">
        <v>332</v>
      </c>
      <c r="AJ79" s="343">
        <v>595</v>
      </c>
      <c r="AK79" s="343">
        <v>540</v>
      </c>
      <c r="AL79" s="343">
        <v>117</v>
      </c>
      <c r="AM79" s="108">
        <f t="shared" si="45"/>
        <v>4572</v>
      </c>
    </row>
    <row r="80" spans="1:39" ht="16.5" customHeight="1" x14ac:dyDescent="0.35">
      <c r="A80" s="412" t="s">
        <v>283</v>
      </c>
      <c r="B80" s="412"/>
      <c r="C80" s="86" t="s">
        <v>202</v>
      </c>
      <c r="D80" s="311">
        <v>3</v>
      </c>
      <c r="E80" s="311">
        <v>-17</v>
      </c>
      <c r="F80" s="311">
        <v>-16</v>
      </c>
      <c r="G80" s="311">
        <v>-26</v>
      </c>
      <c r="H80" s="311">
        <v>23</v>
      </c>
      <c r="I80" s="311">
        <v>5</v>
      </c>
      <c r="J80" s="311">
        <v>7</v>
      </c>
      <c r="K80" s="311">
        <v>-6</v>
      </c>
      <c r="L80" s="311">
        <v>1</v>
      </c>
      <c r="M80" s="311">
        <v>2</v>
      </c>
      <c r="N80" s="311">
        <v>-23</v>
      </c>
      <c r="O80" s="311">
        <v>-14</v>
      </c>
      <c r="P80" s="311">
        <v>34</v>
      </c>
      <c r="Q80" s="311">
        <v>28</v>
      </c>
      <c r="R80" s="311">
        <v>0</v>
      </c>
      <c r="S80" s="108">
        <f t="shared" si="43"/>
        <v>1</v>
      </c>
      <c r="U80" s="412" t="s">
        <v>435</v>
      </c>
      <c r="V80" s="412"/>
      <c r="W80" s="86" t="s">
        <v>202</v>
      </c>
      <c r="X80" s="343">
        <v>-2</v>
      </c>
      <c r="Y80" s="343">
        <v>-12</v>
      </c>
      <c r="Z80" s="343">
        <v>-20</v>
      </c>
      <c r="AA80" s="343">
        <v>-23</v>
      </c>
      <c r="AB80" s="343">
        <v>5</v>
      </c>
      <c r="AC80" s="343">
        <v>11</v>
      </c>
      <c r="AD80" s="343">
        <v>14</v>
      </c>
      <c r="AE80" s="343">
        <v>-20</v>
      </c>
      <c r="AF80" s="343">
        <v>10</v>
      </c>
      <c r="AG80" s="343">
        <v>7</v>
      </c>
      <c r="AH80" s="343">
        <v>0</v>
      </c>
      <c r="AI80" s="343">
        <v>-10</v>
      </c>
      <c r="AJ80" s="343">
        <v>35</v>
      </c>
      <c r="AK80" s="343">
        <v>-1</v>
      </c>
      <c r="AL80" s="343">
        <v>9</v>
      </c>
      <c r="AM80" s="108">
        <f t="shared" si="45"/>
        <v>3</v>
      </c>
    </row>
    <row r="81" spans="1:39" ht="16.5" customHeight="1" x14ac:dyDescent="0.35">
      <c r="A81" s="412" t="s">
        <v>242</v>
      </c>
      <c r="B81" s="412"/>
      <c r="C81" s="86">
        <v>6.7000000000000004E-2</v>
      </c>
      <c r="D81" s="311">
        <v>964</v>
      </c>
      <c r="E81" s="311">
        <v>863</v>
      </c>
      <c r="F81" s="311">
        <v>705</v>
      </c>
      <c r="G81" s="311">
        <v>332</v>
      </c>
      <c r="H81" s="311">
        <v>529</v>
      </c>
      <c r="I81" s="311">
        <v>334</v>
      </c>
      <c r="J81" s="311">
        <v>446</v>
      </c>
      <c r="K81" s="311">
        <v>569</v>
      </c>
      <c r="L81" s="311">
        <v>796</v>
      </c>
      <c r="M81" s="311">
        <v>1101</v>
      </c>
      <c r="N81" s="311">
        <v>1450</v>
      </c>
      <c r="O81" s="311">
        <v>1926</v>
      </c>
      <c r="P81" s="311">
        <v>1478</v>
      </c>
      <c r="Q81" s="311">
        <v>1035</v>
      </c>
      <c r="R81" s="311">
        <v>1102</v>
      </c>
      <c r="S81" s="108">
        <f t="shared" si="43"/>
        <v>13630</v>
      </c>
      <c r="U81" s="412" t="s">
        <v>242</v>
      </c>
      <c r="V81" s="412"/>
      <c r="W81" s="86">
        <v>6.7000000000000004E-2</v>
      </c>
      <c r="X81" s="343">
        <v>1002</v>
      </c>
      <c r="Y81" s="343">
        <v>863</v>
      </c>
      <c r="Z81" s="343">
        <v>716</v>
      </c>
      <c r="AA81" s="343">
        <v>344</v>
      </c>
      <c r="AB81" s="343">
        <v>548</v>
      </c>
      <c r="AC81" s="343">
        <v>347</v>
      </c>
      <c r="AD81" s="343">
        <v>466</v>
      </c>
      <c r="AE81" s="343">
        <v>591</v>
      </c>
      <c r="AF81" s="343">
        <v>786</v>
      </c>
      <c r="AG81" s="343">
        <v>1085</v>
      </c>
      <c r="AH81" s="343">
        <v>1428</v>
      </c>
      <c r="AI81" s="343">
        <v>1925</v>
      </c>
      <c r="AJ81" s="343">
        <v>1446</v>
      </c>
      <c r="AK81" s="343">
        <v>1006</v>
      </c>
      <c r="AL81" s="343">
        <v>1142</v>
      </c>
      <c r="AM81" s="108">
        <f t="shared" si="45"/>
        <v>13695</v>
      </c>
    </row>
    <row r="82" spans="1:39" ht="16.5" customHeight="1" x14ac:dyDescent="0.35">
      <c r="A82" s="412" t="s">
        <v>284</v>
      </c>
      <c r="B82" s="412"/>
      <c r="C82" s="86">
        <v>0.01</v>
      </c>
      <c r="D82" s="311">
        <v>106</v>
      </c>
      <c r="E82" s="311">
        <v>82</v>
      </c>
      <c r="F82" s="311">
        <v>87</v>
      </c>
      <c r="G82" s="311">
        <v>80</v>
      </c>
      <c r="H82" s="311">
        <v>195</v>
      </c>
      <c r="I82" s="311">
        <v>135</v>
      </c>
      <c r="J82" s="311">
        <v>170</v>
      </c>
      <c r="K82" s="311">
        <v>132</v>
      </c>
      <c r="L82" s="311">
        <v>98</v>
      </c>
      <c r="M82" s="311">
        <v>102</v>
      </c>
      <c r="N82" s="311">
        <v>126</v>
      </c>
      <c r="O82" s="311">
        <v>163</v>
      </c>
      <c r="P82" s="311">
        <v>181</v>
      </c>
      <c r="Q82" s="311">
        <v>176</v>
      </c>
      <c r="R82" s="311">
        <v>107</v>
      </c>
      <c r="S82" s="108">
        <f t="shared" si="43"/>
        <v>1940</v>
      </c>
      <c r="U82" s="412" t="s">
        <v>284</v>
      </c>
      <c r="V82" s="412"/>
      <c r="W82" s="86">
        <v>0.01</v>
      </c>
      <c r="X82" s="343">
        <v>109</v>
      </c>
      <c r="Y82" s="343">
        <v>86</v>
      </c>
      <c r="Z82" s="343">
        <v>83</v>
      </c>
      <c r="AA82" s="343">
        <v>77</v>
      </c>
      <c r="AB82" s="343">
        <v>191</v>
      </c>
      <c r="AC82" s="343">
        <v>137</v>
      </c>
      <c r="AD82" s="343">
        <v>170</v>
      </c>
      <c r="AE82" s="343">
        <v>131</v>
      </c>
      <c r="AF82" s="343">
        <v>101</v>
      </c>
      <c r="AG82" s="343">
        <v>92</v>
      </c>
      <c r="AH82" s="343">
        <v>125</v>
      </c>
      <c r="AI82" s="343">
        <v>160</v>
      </c>
      <c r="AJ82" s="343">
        <v>177</v>
      </c>
      <c r="AK82" s="343">
        <v>183</v>
      </c>
      <c r="AL82" s="343">
        <v>112</v>
      </c>
      <c r="AM82" s="108">
        <f t="shared" si="45"/>
        <v>1934</v>
      </c>
    </row>
    <row r="83" spans="1:39" ht="16.5" customHeight="1" x14ac:dyDescent="0.35">
      <c r="A83" s="412" t="s">
        <v>285</v>
      </c>
      <c r="B83" s="412"/>
      <c r="C83" s="86">
        <v>0.01</v>
      </c>
      <c r="D83" s="311">
        <v>1191</v>
      </c>
      <c r="E83" s="311">
        <v>1053</v>
      </c>
      <c r="F83" s="311">
        <v>1073</v>
      </c>
      <c r="G83" s="311">
        <v>998</v>
      </c>
      <c r="H83" s="311">
        <v>2709</v>
      </c>
      <c r="I83" s="311">
        <v>2075</v>
      </c>
      <c r="J83" s="311">
        <v>2566</v>
      </c>
      <c r="K83" s="311">
        <v>2136</v>
      </c>
      <c r="L83" s="311">
        <v>1098</v>
      </c>
      <c r="M83" s="311">
        <v>1112</v>
      </c>
      <c r="N83" s="311">
        <v>1533</v>
      </c>
      <c r="O83" s="311">
        <v>2041</v>
      </c>
      <c r="P83" s="311">
        <v>2394</v>
      </c>
      <c r="Q83" s="311">
        <v>2676</v>
      </c>
      <c r="R83" s="311">
        <v>1184</v>
      </c>
      <c r="S83" s="108">
        <f>SUM(D83:R83)</f>
        <v>25839</v>
      </c>
      <c r="U83" s="412" t="s">
        <v>285</v>
      </c>
      <c r="V83" s="412"/>
      <c r="W83" s="86">
        <v>0.01</v>
      </c>
      <c r="X83" s="343">
        <v>1246</v>
      </c>
      <c r="Y83" s="343">
        <v>1086</v>
      </c>
      <c r="Z83" s="343">
        <v>1107</v>
      </c>
      <c r="AA83" s="343">
        <v>997</v>
      </c>
      <c r="AB83" s="343">
        <v>2737</v>
      </c>
      <c r="AC83" s="343">
        <v>2106</v>
      </c>
      <c r="AD83" s="343">
        <v>2631</v>
      </c>
      <c r="AE83" s="343">
        <v>2144</v>
      </c>
      <c r="AF83" s="343">
        <v>1093</v>
      </c>
      <c r="AG83" s="343">
        <v>1090</v>
      </c>
      <c r="AH83" s="343">
        <v>1521</v>
      </c>
      <c r="AI83" s="343">
        <v>2027</v>
      </c>
      <c r="AJ83" s="343">
        <v>2377</v>
      </c>
      <c r="AK83" s="343">
        <v>2695</v>
      </c>
      <c r="AL83" s="343">
        <v>1222</v>
      </c>
      <c r="AM83" s="108">
        <f>SUM(X83:AL83)</f>
        <v>26079</v>
      </c>
    </row>
    <row r="84" spans="1:39" ht="16.5" customHeight="1" x14ac:dyDescent="0.35">
      <c r="A84" s="412" t="s">
        <v>286</v>
      </c>
      <c r="B84" s="412"/>
      <c r="C84" s="92">
        <v>0.01</v>
      </c>
      <c r="D84" s="311">
        <v>162</v>
      </c>
      <c r="E84" s="311">
        <v>167</v>
      </c>
      <c r="F84" s="311">
        <v>149</v>
      </c>
      <c r="G84" s="311">
        <v>135</v>
      </c>
      <c r="H84" s="311">
        <v>285</v>
      </c>
      <c r="I84" s="311">
        <v>190</v>
      </c>
      <c r="J84" s="311">
        <v>288</v>
      </c>
      <c r="K84" s="311">
        <v>208</v>
      </c>
      <c r="L84" s="311">
        <v>125</v>
      </c>
      <c r="M84" s="311">
        <v>143</v>
      </c>
      <c r="N84" s="311">
        <v>193</v>
      </c>
      <c r="O84" s="311">
        <v>275</v>
      </c>
      <c r="P84" s="311">
        <v>212</v>
      </c>
      <c r="Q84" s="311">
        <v>228</v>
      </c>
      <c r="R84" s="311">
        <v>169</v>
      </c>
      <c r="S84" s="108">
        <f>SUM(D84:R84)</f>
        <v>2929</v>
      </c>
      <c r="U84" s="412" t="s">
        <v>286</v>
      </c>
      <c r="V84" s="412"/>
      <c r="W84" s="92">
        <v>0.01</v>
      </c>
      <c r="X84" s="343">
        <v>175</v>
      </c>
      <c r="Y84" s="343">
        <v>169</v>
      </c>
      <c r="Z84" s="343">
        <v>149</v>
      </c>
      <c r="AA84" s="343">
        <v>136</v>
      </c>
      <c r="AB84" s="343">
        <v>299</v>
      </c>
      <c r="AC84" s="343">
        <v>211</v>
      </c>
      <c r="AD84" s="343">
        <v>302</v>
      </c>
      <c r="AE84" s="343">
        <v>213</v>
      </c>
      <c r="AF84" s="343">
        <v>132</v>
      </c>
      <c r="AG84" s="343">
        <v>150</v>
      </c>
      <c r="AH84" s="343">
        <v>194</v>
      </c>
      <c r="AI84" s="343">
        <v>278</v>
      </c>
      <c r="AJ84" s="343">
        <v>220</v>
      </c>
      <c r="AK84" s="343">
        <v>245</v>
      </c>
      <c r="AL84" s="343">
        <v>179</v>
      </c>
      <c r="AM84" s="108">
        <f>SUM(X84:AL84)</f>
        <v>3052</v>
      </c>
    </row>
    <row r="85" spans="1:39" ht="16.5" customHeight="1" thickBot="1" x14ac:dyDescent="0.4">
      <c r="A85" s="395" t="str">
        <f>'Tabell 3.1 DOK32025'!A68</f>
        <v>Fordelingsnøkkel FO3</v>
      </c>
      <c r="B85" s="395"/>
      <c r="C85" s="269" t="s">
        <v>202</v>
      </c>
      <c r="D85" s="267">
        <f>(D57/$S$57*$C$57+D58/$S$58*$C$58+D59/$S$59*$C$59+D60/$S$60*$C$60+D63/$S$63*$C$63+D64/$S$64*$C$64+D65/$S$65*$C$65+D69/$S$69*$C$69+D72/$S$72*$C$72+D75/$S$75*$C$75+D78/$S$78*$C$78+D81/$S$81*$C$81+D82/$S$82*$C$82+D83/$S$83*$C$83+D84/$S$84*$C$84)*100</f>
        <v>6.5682546071853647</v>
      </c>
      <c r="E85" s="267">
        <f t="shared" ref="E85:Q85" si="50">(E57/$S$57*$C$57+E58/$S$58*$C$58+E59/$S$59*$C$59+E60/$S$60*$C$60+E63/$S$63*$C$63+E64/$S$64*$C$64+E65/$S$65*$C$65+E69/$S$69*$C$69+E72/$S$72*$C$72+E75/$S$75*$C$75+E78/$S$78*$C$78+E81/$S$81*$C$81+E82/$S$82*$C$82+E83/$S$83*$C$83+E84/$S$84*$C$84)*100</f>
        <v>5.6682834892070089</v>
      </c>
      <c r="F85" s="267">
        <f t="shared" si="50"/>
        <v>5.0823763465129748</v>
      </c>
      <c r="G85" s="267">
        <f t="shared" si="50"/>
        <v>3.8843996809864731</v>
      </c>
      <c r="H85" s="267">
        <f t="shared" si="50"/>
        <v>7.8147166725950719</v>
      </c>
      <c r="I85" s="267">
        <f t="shared" si="50"/>
        <v>5.8306885257094621</v>
      </c>
      <c r="J85" s="267">
        <f t="shared" si="50"/>
        <v>7.641938601623818</v>
      </c>
      <c r="K85" s="267">
        <f t="shared" si="50"/>
        <v>7.0304731002544072</v>
      </c>
      <c r="L85" s="267">
        <f t="shared" si="50"/>
        <v>5.0503859495957224</v>
      </c>
      <c r="M85" s="267">
        <f t="shared" si="50"/>
        <v>5.594129145255728</v>
      </c>
      <c r="N85" s="267">
        <f t="shared" si="50"/>
        <v>6.440208944673838</v>
      </c>
      <c r="O85" s="267">
        <f t="shared" si="50"/>
        <v>9.1861929115427845</v>
      </c>
      <c r="P85" s="267">
        <f t="shared" si="50"/>
        <v>9.3474583790584287</v>
      </c>
      <c r="Q85" s="267">
        <f t="shared" si="50"/>
        <v>8.4988936379819524</v>
      </c>
      <c r="R85" s="267">
        <f>(R57/$S$57*$C$57+R58/$S$58*$C$58+R59/$S$59*$C$59+R60/$S$60*$C$60+R63/$S$63*$C$63+R64/$S$64*$C$64+R65/$S$65*$C$65+R69/$S$69*$C$69+R72/$S$72*$C$72+R75/$S$75*$C$75+R78/$S$78*$C$78+R81/$S$81*$C$81+R82/$S$82*$C$82+R83/$S$83*$C$83+R84/$S$84*$C$84)*100</f>
        <v>6.361600007816973</v>
      </c>
      <c r="S85" s="267">
        <f t="shared" si="43"/>
        <v>100</v>
      </c>
      <c r="U85" s="395" t="str">
        <f>A85</f>
        <v>Fordelingsnøkkel FO3</v>
      </c>
      <c r="V85" s="395"/>
      <c r="W85" s="269" t="s">
        <v>202</v>
      </c>
      <c r="X85" s="267">
        <f>(X57/$AM$57*$W$57+X58/$AM$58*$W$58+X59/$AM$59*$W$59+X60/$AM$60*$W$60+X63/$AM$63*$W$63+X64/$AM$64*$W$64+X65/$AM$65*$W$65+X69/$AM$69*$W$69+X72/$AM$72*$W$72+X75/$AM$75*$W$75+X78/$AM$78*$W$78+X81/$AM$81*$W$81+X82/$AM$82*$W$82+X83/$AM$83*$W$83+X84/$AM$84*$W$84)*100</f>
        <v>6.5938556818183391</v>
      </c>
      <c r="Y85" s="267">
        <f t="shared" ref="Y85:AK85" si="51">(Y57/$AM$57*$W$57+Y58/$AM$58*$W$58+Y59/$AM$59*$W$59+Y60/$AM$60*$W$60+Y63/$AM$63*$W$63+Y64/$AM$64*$W$64+Y65/$AM$65*$W$65+Y69/$AM$69*$W$69+Y72/$AM$72*$W$72+Y75/$AM$75*$W$75+Y78/$AM$78*$W$78+Y81/$AM$81*$W$81+Y82/$AM$82*$W$82+Y83/$AM$83*$W$83+Y84/$AM$84*$W$84)*100</f>
        <v>5.6550534456057706</v>
      </c>
      <c r="Z85" s="267">
        <f t="shared" si="51"/>
        <v>5.1237469414440273</v>
      </c>
      <c r="AA85" s="267">
        <f>(AA57/$AM$57*$W$57+AA58/$AM$58*$W$58+AA59/$AM$59*$W$59+AA60/$AM$60*$W$60+AA63/$AM$63*$W$63+AA64/$AM$64*$W$64+AA65/$AM$65*$W$65+AA69/$AM$69*$W$69+AA72/$AM$72*$W$72+AA75/$AM$75*$W$75+AA78/$AM$78*$W$78+AA81/$AM$81*$W$81+AA82/$AM$82*$W$82+AA83/$AM$83*$W$83+AA84/$AM$84*$W$84)*100</f>
        <v>3.8413519645248724</v>
      </c>
      <c r="AB85" s="267">
        <f t="shared" si="51"/>
        <v>7.8861344057688658</v>
      </c>
      <c r="AC85" s="267">
        <f t="shared" si="51"/>
        <v>5.7452088178887983</v>
      </c>
      <c r="AD85" s="267">
        <f t="shared" si="51"/>
        <v>7.7928177417139644</v>
      </c>
      <c r="AE85" s="267">
        <f t="shared" si="51"/>
        <v>7.0836894368890082</v>
      </c>
      <c r="AF85" s="267">
        <f t="shared" si="51"/>
        <v>4.9661269291647328</v>
      </c>
      <c r="AG85" s="267">
        <f t="shared" si="51"/>
        <v>5.5174080963984498</v>
      </c>
      <c r="AH85" s="267">
        <f t="shared" si="51"/>
        <v>6.4843586988962514</v>
      </c>
      <c r="AI85" s="267">
        <f t="shared" si="51"/>
        <v>9.2576817415261612</v>
      </c>
      <c r="AJ85" s="267">
        <f t="shared" si="51"/>
        <v>9.0941673778845349</v>
      </c>
      <c r="AK85" s="267">
        <f t="shared" si="51"/>
        <v>8.4337130802995812</v>
      </c>
      <c r="AL85" s="267">
        <f>(AL57/$AM$57*$W$57+AL58/$AM$58*$W$58+AL59/$AM$59*$W$59+AL60/$AM$60*$W$60+AL63/$AM$63*$W$63+AL64/$AM$64*$W$64+AL65/$AM$65*$W$65+AL69/$AM$69*$W$69+AL72/$AM$72*$W$72+AL75/$AM$75*$W$75+AL78/$AM$78*$W$78+AL81/$AM$81*$W$81+AL82/$AM$82*$W$82+AL83/$AM$83*$W$83+AL84/$AM$84*$W$84)*100</f>
        <v>6.5246856401766475</v>
      </c>
      <c r="AM85" s="267">
        <f t="shared" ref="AM85" si="52">SUM(X85:AL85)</f>
        <v>99.999999999999986</v>
      </c>
    </row>
    <row r="86" spans="1:39" ht="16.5" customHeight="1" thickBot="1" x14ac:dyDescent="0.4">
      <c r="A86" s="388"/>
      <c r="B86" s="388"/>
      <c r="C86" s="78"/>
      <c r="D86" s="17"/>
      <c r="E86" s="17"/>
      <c r="F86" s="17"/>
      <c r="G86" s="17"/>
      <c r="H86" s="17"/>
      <c r="I86" s="17"/>
      <c r="J86" s="17"/>
      <c r="K86" s="17"/>
      <c r="L86" s="17"/>
      <c r="M86" s="17"/>
      <c r="N86" s="17"/>
      <c r="O86" s="17"/>
      <c r="P86" s="17"/>
      <c r="Q86" s="17"/>
      <c r="R86" s="17"/>
      <c r="S86" s="17"/>
      <c r="U86" s="388"/>
      <c r="V86" s="388"/>
      <c r="W86" s="78"/>
      <c r="X86" s="17"/>
      <c r="Y86" s="17"/>
      <c r="Z86" s="17"/>
      <c r="AA86" s="17"/>
      <c r="AB86" s="17"/>
      <c r="AC86" s="17"/>
      <c r="AD86" s="17"/>
      <c r="AE86" s="17"/>
      <c r="AF86" s="17"/>
      <c r="AG86" s="17"/>
      <c r="AH86" s="17"/>
      <c r="AI86" s="17"/>
      <c r="AJ86" s="17"/>
      <c r="AK86" s="17"/>
      <c r="AL86" s="17"/>
      <c r="AM86" s="17"/>
    </row>
    <row r="87" spans="1:39" ht="16.5" customHeight="1" x14ac:dyDescent="0.35">
      <c r="A87" s="393" t="str">
        <f>'Tabell 2.3 DOK32025'!A65</f>
        <v>FO4A Sosiale tjenester</v>
      </c>
      <c r="B87" s="393"/>
      <c r="C87" s="213"/>
      <c r="D87" s="214"/>
      <c r="E87" s="214"/>
      <c r="F87" s="214"/>
      <c r="G87" s="214"/>
      <c r="H87" s="214"/>
      <c r="I87" s="214"/>
      <c r="J87" s="214"/>
      <c r="K87" s="214"/>
      <c r="L87" s="214"/>
      <c r="M87" s="214"/>
      <c r="N87" s="214"/>
      <c r="O87" s="214"/>
      <c r="P87" s="214"/>
      <c r="Q87" s="214"/>
      <c r="R87" s="214"/>
      <c r="S87" s="214"/>
      <c r="U87" s="393" t="str">
        <f>A87</f>
        <v>FO4A Sosiale tjenester</v>
      </c>
      <c r="V87" s="393"/>
      <c r="W87" s="213"/>
      <c r="X87" s="214"/>
      <c r="Y87" s="214"/>
      <c r="Z87" s="214"/>
      <c r="AA87" s="214"/>
      <c r="AB87" s="214"/>
      <c r="AC87" s="214"/>
      <c r="AD87" s="214"/>
      <c r="AE87" s="214"/>
      <c r="AF87" s="214"/>
      <c r="AG87" s="214"/>
      <c r="AH87" s="214"/>
      <c r="AI87" s="214"/>
      <c r="AJ87" s="214"/>
      <c r="AK87" s="214"/>
      <c r="AL87" s="214"/>
      <c r="AM87" s="214"/>
    </row>
    <row r="88" spans="1:39" ht="16.5" customHeight="1" x14ac:dyDescent="0.35">
      <c r="A88" s="421" t="s">
        <v>384</v>
      </c>
      <c r="B88" s="421"/>
      <c r="C88" s="86">
        <v>0.26</v>
      </c>
      <c r="D88" s="311">
        <v>2567</v>
      </c>
      <c r="E88" s="311">
        <v>2173</v>
      </c>
      <c r="F88" s="311">
        <v>1490</v>
      </c>
      <c r="G88" s="311">
        <v>1151</v>
      </c>
      <c r="H88" s="311">
        <v>1312</v>
      </c>
      <c r="I88" s="311">
        <v>428</v>
      </c>
      <c r="J88" s="311">
        <v>536</v>
      </c>
      <c r="K88" s="311">
        <v>833</v>
      </c>
      <c r="L88" s="311">
        <v>1387</v>
      </c>
      <c r="M88" s="311">
        <v>1229</v>
      </c>
      <c r="N88" s="311">
        <v>1836</v>
      </c>
      <c r="O88" s="311">
        <v>2114</v>
      </c>
      <c r="P88" s="311">
        <v>1076</v>
      </c>
      <c r="Q88" s="311">
        <v>738</v>
      </c>
      <c r="R88" s="311">
        <v>1838</v>
      </c>
      <c r="S88" s="107">
        <f t="shared" ref="S88:S96" si="53">SUM(D88:R88)</f>
        <v>20708</v>
      </c>
      <c r="U88" s="421" t="s">
        <v>384</v>
      </c>
      <c r="V88" s="421"/>
      <c r="W88" s="86">
        <v>0.26</v>
      </c>
      <c r="X88" s="345">
        <v>2572</v>
      </c>
      <c r="Y88" s="345">
        <v>2249</v>
      </c>
      <c r="Z88" s="345">
        <v>1585</v>
      </c>
      <c r="AA88" s="345">
        <v>1191</v>
      </c>
      <c r="AB88" s="345">
        <v>1351</v>
      </c>
      <c r="AC88" s="345">
        <v>443</v>
      </c>
      <c r="AD88" s="345">
        <v>571</v>
      </c>
      <c r="AE88" s="345">
        <v>879</v>
      </c>
      <c r="AF88" s="345">
        <v>1316</v>
      </c>
      <c r="AG88" s="345">
        <v>1292</v>
      </c>
      <c r="AH88" s="345">
        <v>1868</v>
      </c>
      <c r="AI88" s="345">
        <v>2088</v>
      </c>
      <c r="AJ88" s="345">
        <v>1090</v>
      </c>
      <c r="AK88" s="345">
        <v>790</v>
      </c>
      <c r="AL88" s="345">
        <v>1725</v>
      </c>
      <c r="AM88" s="107">
        <f t="shared" ref="AM88:AM95" si="54">SUM(X88:AL88)</f>
        <v>21010</v>
      </c>
    </row>
    <row r="89" spans="1:39" ht="16.5" customHeight="1" x14ac:dyDescent="0.35">
      <c r="A89" s="421" t="s">
        <v>385</v>
      </c>
      <c r="B89" s="421"/>
      <c r="C89" s="86">
        <v>0.21</v>
      </c>
      <c r="D89" s="311">
        <v>2582</v>
      </c>
      <c r="E89" s="311">
        <v>1639</v>
      </c>
      <c r="F89" s="311">
        <v>954</v>
      </c>
      <c r="G89" s="311">
        <v>555</v>
      </c>
      <c r="H89" s="311">
        <v>776</v>
      </c>
      <c r="I89" s="311">
        <v>361</v>
      </c>
      <c r="J89" s="311">
        <v>455</v>
      </c>
      <c r="K89" s="311">
        <v>647</v>
      </c>
      <c r="L89" s="311">
        <v>1421</v>
      </c>
      <c r="M89" s="311">
        <v>1342</v>
      </c>
      <c r="N89" s="311">
        <v>2403</v>
      </c>
      <c r="O89" s="311">
        <v>2453</v>
      </c>
      <c r="P89" s="311">
        <v>1027</v>
      </c>
      <c r="Q89" s="311">
        <v>651</v>
      </c>
      <c r="R89" s="311">
        <v>2491</v>
      </c>
      <c r="S89" s="107">
        <f t="shared" si="53"/>
        <v>19757</v>
      </c>
      <c r="U89" s="421" t="s">
        <v>385</v>
      </c>
      <c r="V89" s="421"/>
      <c r="W89" s="86">
        <v>0.21</v>
      </c>
      <c r="X89" s="345">
        <v>2837</v>
      </c>
      <c r="Y89" s="345">
        <v>1790</v>
      </c>
      <c r="Z89" s="345">
        <v>1201</v>
      </c>
      <c r="AA89" s="345">
        <v>656</v>
      </c>
      <c r="AB89" s="345">
        <v>854</v>
      </c>
      <c r="AC89" s="345">
        <v>452</v>
      </c>
      <c r="AD89" s="345">
        <v>471</v>
      </c>
      <c r="AE89" s="345">
        <v>815</v>
      </c>
      <c r="AF89" s="345">
        <v>1542</v>
      </c>
      <c r="AG89" s="345">
        <v>1437</v>
      </c>
      <c r="AH89" s="345">
        <v>2865</v>
      </c>
      <c r="AI89" s="345">
        <v>2675</v>
      </c>
      <c r="AJ89" s="345">
        <v>1145</v>
      </c>
      <c r="AK89" s="345">
        <v>768</v>
      </c>
      <c r="AL89" s="345">
        <v>2797</v>
      </c>
      <c r="AM89" s="107">
        <f t="shared" si="54"/>
        <v>22305</v>
      </c>
    </row>
    <row r="90" spans="1:39" ht="16.5" customHeight="1" x14ac:dyDescent="0.35">
      <c r="A90" s="421" t="s">
        <v>386</v>
      </c>
      <c r="B90" s="421"/>
      <c r="C90" s="86">
        <v>0.21</v>
      </c>
      <c r="D90" s="311">
        <v>11167</v>
      </c>
      <c r="E90" s="311">
        <v>10081</v>
      </c>
      <c r="F90" s="311">
        <v>5797</v>
      </c>
      <c r="G90" s="311">
        <v>4929</v>
      </c>
      <c r="H90" s="311">
        <v>6644</v>
      </c>
      <c r="I90" s="311">
        <v>2916</v>
      </c>
      <c r="J90" s="311">
        <v>3285</v>
      </c>
      <c r="K90" s="311">
        <v>4513</v>
      </c>
      <c r="L90" s="311">
        <v>7359</v>
      </c>
      <c r="M90" s="311">
        <v>7454</v>
      </c>
      <c r="N90" s="311">
        <v>10045</v>
      </c>
      <c r="O90" s="311">
        <v>13312</v>
      </c>
      <c r="P90" s="311">
        <v>6183</v>
      </c>
      <c r="Q90" s="311">
        <v>3948</v>
      </c>
      <c r="R90" s="311">
        <v>9852</v>
      </c>
      <c r="S90" s="107">
        <f t="shared" si="53"/>
        <v>107485</v>
      </c>
      <c r="U90" s="421" t="s">
        <v>386</v>
      </c>
      <c r="V90" s="421"/>
      <c r="W90" s="86">
        <v>0.21</v>
      </c>
      <c r="X90" s="345">
        <v>11172</v>
      </c>
      <c r="Y90" s="345">
        <v>10179</v>
      </c>
      <c r="Z90" s="345">
        <v>5750</v>
      </c>
      <c r="AA90" s="345">
        <v>4832</v>
      </c>
      <c r="AB90" s="345">
        <v>6485</v>
      </c>
      <c r="AC90" s="345">
        <v>2920</v>
      </c>
      <c r="AD90" s="345">
        <v>3343</v>
      </c>
      <c r="AE90" s="345">
        <v>4600</v>
      </c>
      <c r="AF90" s="345">
        <v>7488</v>
      </c>
      <c r="AG90" s="345">
        <v>7586</v>
      </c>
      <c r="AH90" s="345">
        <v>10334</v>
      </c>
      <c r="AI90" s="345">
        <v>13492</v>
      </c>
      <c r="AJ90" s="345">
        <v>6327</v>
      </c>
      <c r="AK90" s="345">
        <v>4130</v>
      </c>
      <c r="AL90" s="345">
        <v>9991</v>
      </c>
      <c r="AM90" s="107">
        <f t="shared" si="54"/>
        <v>108629</v>
      </c>
    </row>
    <row r="91" spans="1:39" ht="16.5" customHeight="1" x14ac:dyDescent="0.35">
      <c r="A91" s="412" t="s">
        <v>387</v>
      </c>
      <c r="B91" s="412"/>
      <c r="C91" s="86">
        <v>0.05</v>
      </c>
      <c r="D91" s="311">
        <v>817</v>
      </c>
      <c r="E91" s="311">
        <v>607</v>
      </c>
      <c r="F91" s="311">
        <v>350</v>
      </c>
      <c r="G91" s="311">
        <v>244</v>
      </c>
      <c r="H91" s="311">
        <v>371</v>
      </c>
      <c r="I91" s="311">
        <v>169</v>
      </c>
      <c r="J91" s="311">
        <v>220</v>
      </c>
      <c r="K91" s="311">
        <v>263</v>
      </c>
      <c r="L91" s="311">
        <v>501</v>
      </c>
      <c r="M91" s="311">
        <v>416</v>
      </c>
      <c r="N91" s="311">
        <v>662</v>
      </c>
      <c r="O91" s="311">
        <v>727</v>
      </c>
      <c r="P91" s="311">
        <v>374</v>
      </c>
      <c r="Q91" s="311">
        <v>271</v>
      </c>
      <c r="R91" s="311">
        <v>745</v>
      </c>
      <c r="S91" s="107">
        <f t="shared" si="53"/>
        <v>6737</v>
      </c>
      <c r="U91" s="412" t="s">
        <v>387</v>
      </c>
      <c r="V91" s="412"/>
      <c r="W91" s="86">
        <v>0.05</v>
      </c>
      <c r="X91" s="345">
        <v>894</v>
      </c>
      <c r="Y91" s="345">
        <v>679</v>
      </c>
      <c r="Z91" s="345">
        <v>430</v>
      </c>
      <c r="AA91" s="345">
        <v>289</v>
      </c>
      <c r="AB91" s="345">
        <v>402</v>
      </c>
      <c r="AC91" s="345">
        <v>198</v>
      </c>
      <c r="AD91" s="345">
        <v>242</v>
      </c>
      <c r="AE91" s="345">
        <v>329</v>
      </c>
      <c r="AF91" s="345">
        <v>552</v>
      </c>
      <c r="AG91" s="345">
        <v>453</v>
      </c>
      <c r="AH91" s="345">
        <v>807</v>
      </c>
      <c r="AI91" s="345">
        <v>789</v>
      </c>
      <c r="AJ91" s="345">
        <v>436</v>
      </c>
      <c r="AK91" s="345">
        <v>326</v>
      </c>
      <c r="AL91" s="345">
        <v>838</v>
      </c>
      <c r="AM91" s="107">
        <f t="shared" si="54"/>
        <v>7664</v>
      </c>
    </row>
    <row r="92" spans="1:39" ht="16.5" customHeight="1" x14ac:dyDescent="0.35">
      <c r="A92" s="421" t="s">
        <v>388</v>
      </c>
      <c r="B92" s="421"/>
      <c r="C92" s="86">
        <v>0.02</v>
      </c>
      <c r="D92" s="311">
        <v>1904</v>
      </c>
      <c r="E92" s="311">
        <v>1630</v>
      </c>
      <c r="F92" s="311">
        <v>2175</v>
      </c>
      <c r="G92" s="311">
        <v>476</v>
      </c>
      <c r="H92" s="311">
        <v>750</v>
      </c>
      <c r="I92" s="311">
        <v>346</v>
      </c>
      <c r="J92" s="311">
        <v>614</v>
      </c>
      <c r="K92" s="311">
        <v>542</v>
      </c>
      <c r="L92" s="311">
        <v>563</v>
      </c>
      <c r="M92" s="311">
        <v>642</v>
      </c>
      <c r="N92" s="311">
        <v>601</v>
      </c>
      <c r="O92" s="311">
        <v>896</v>
      </c>
      <c r="P92" s="311">
        <v>875</v>
      </c>
      <c r="Q92" s="311">
        <v>521</v>
      </c>
      <c r="R92" s="311">
        <v>592</v>
      </c>
      <c r="S92" s="107">
        <f t="shared" si="53"/>
        <v>13127</v>
      </c>
      <c r="U92" s="421" t="s">
        <v>388</v>
      </c>
      <c r="V92" s="421"/>
      <c r="W92" s="86">
        <v>0.02</v>
      </c>
      <c r="X92" s="345">
        <v>1910</v>
      </c>
      <c r="Y92" s="345">
        <v>1640</v>
      </c>
      <c r="Z92" s="345">
        <v>2173</v>
      </c>
      <c r="AA92" s="345">
        <v>489</v>
      </c>
      <c r="AB92" s="345">
        <v>750</v>
      </c>
      <c r="AC92" s="345">
        <v>345</v>
      </c>
      <c r="AD92" s="345">
        <v>619</v>
      </c>
      <c r="AE92" s="345">
        <v>558</v>
      </c>
      <c r="AF92" s="345">
        <v>567</v>
      </c>
      <c r="AG92" s="345">
        <v>642</v>
      </c>
      <c r="AH92" s="345">
        <v>603</v>
      </c>
      <c r="AI92" s="345">
        <v>996</v>
      </c>
      <c r="AJ92" s="345">
        <v>889</v>
      </c>
      <c r="AK92" s="345">
        <v>532</v>
      </c>
      <c r="AL92" s="345">
        <v>591</v>
      </c>
      <c r="AM92" s="107">
        <f t="shared" si="54"/>
        <v>13304</v>
      </c>
    </row>
    <row r="93" spans="1:39" ht="16.5" customHeight="1" x14ac:dyDescent="0.35">
      <c r="A93" s="412" t="s">
        <v>389</v>
      </c>
      <c r="B93" s="412"/>
      <c r="C93" s="86">
        <v>7.0000000000000007E-2</v>
      </c>
      <c r="D93" s="311">
        <v>2433</v>
      </c>
      <c r="E93" s="311">
        <v>2667</v>
      </c>
      <c r="F93" s="311">
        <v>1488</v>
      </c>
      <c r="G93" s="311">
        <v>1533</v>
      </c>
      <c r="H93" s="311">
        <v>1785</v>
      </c>
      <c r="I93" s="311">
        <v>532</v>
      </c>
      <c r="J93" s="311">
        <v>678</v>
      </c>
      <c r="K93" s="311">
        <v>987</v>
      </c>
      <c r="L93" s="311">
        <v>1327</v>
      </c>
      <c r="M93" s="311">
        <v>1207</v>
      </c>
      <c r="N93" s="311">
        <v>1547</v>
      </c>
      <c r="O93" s="311">
        <v>2122</v>
      </c>
      <c r="P93" s="311">
        <v>1075</v>
      </c>
      <c r="Q93" s="311">
        <v>990</v>
      </c>
      <c r="R93" s="311">
        <v>1658</v>
      </c>
      <c r="S93" s="112">
        <f t="shared" si="53"/>
        <v>22029</v>
      </c>
      <c r="U93" s="412" t="s">
        <v>389</v>
      </c>
      <c r="V93" s="412"/>
      <c r="W93" s="86">
        <v>7.0000000000000007E-2</v>
      </c>
      <c r="X93" s="345">
        <v>2337</v>
      </c>
      <c r="Y93" s="345">
        <v>2528</v>
      </c>
      <c r="Z93" s="345">
        <v>1393</v>
      </c>
      <c r="AA93" s="345">
        <v>1442</v>
      </c>
      <c r="AB93" s="345">
        <v>1683</v>
      </c>
      <c r="AC93" s="345">
        <v>480</v>
      </c>
      <c r="AD93" s="345">
        <v>643</v>
      </c>
      <c r="AE93" s="345">
        <v>978</v>
      </c>
      <c r="AF93" s="345">
        <v>1246</v>
      </c>
      <c r="AG93" s="345">
        <v>1154</v>
      </c>
      <c r="AH93" s="345">
        <v>1519</v>
      </c>
      <c r="AI93" s="345">
        <v>1977</v>
      </c>
      <c r="AJ93" s="345">
        <v>1041</v>
      </c>
      <c r="AK93" s="345">
        <v>957</v>
      </c>
      <c r="AL93" s="345">
        <v>1571</v>
      </c>
      <c r="AM93" s="112">
        <f t="shared" si="54"/>
        <v>20949</v>
      </c>
    </row>
    <row r="94" spans="1:39" ht="16.5" customHeight="1" x14ac:dyDescent="0.35">
      <c r="A94" s="421" t="s">
        <v>390</v>
      </c>
      <c r="B94" s="421"/>
      <c r="C94" s="86">
        <v>0.13</v>
      </c>
      <c r="D94" s="311">
        <v>640</v>
      </c>
      <c r="E94" s="311">
        <v>686</v>
      </c>
      <c r="F94" s="311">
        <v>365</v>
      </c>
      <c r="G94" s="311">
        <v>470</v>
      </c>
      <c r="H94" s="311">
        <v>597</v>
      </c>
      <c r="I94" s="311">
        <v>181</v>
      </c>
      <c r="J94" s="311">
        <v>204</v>
      </c>
      <c r="K94" s="311">
        <v>234</v>
      </c>
      <c r="L94" s="311">
        <v>284</v>
      </c>
      <c r="M94" s="311">
        <v>152</v>
      </c>
      <c r="N94" s="311">
        <v>222</v>
      </c>
      <c r="O94" s="311">
        <v>340</v>
      </c>
      <c r="P94" s="311">
        <v>183</v>
      </c>
      <c r="Q94" s="311">
        <v>249</v>
      </c>
      <c r="R94" s="311">
        <v>233</v>
      </c>
      <c r="S94" s="107">
        <f t="shared" si="53"/>
        <v>5040</v>
      </c>
      <c r="U94" s="421" t="s">
        <v>390</v>
      </c>
      <c r="V94" s="421"/>
      <c r="W94" s="86">
        <v>0.13</v>
      </c>
      <c r="X94" s="345">
        <v>509</v>
      </c>
      <c r="Y94" s="345">
        <v>524</v>
      </c>
      <c r="Z94" s="345">
        <v>301</v>
      </c>
      <c r="AA94" s="345">
        <v>387</v>
      </c>
      <c r="AB94" s="345">
        <v>446</v>
      </c>
      <c r="AC94" s="345">
        <v>136</v>
      </c>
      <c r="AD94" s="345">
        <v>155</v>
      </c>
      <c r="AE94" s="345">
        <v>171</v>
      </c>
      <c r="AF94" s="345">
        <v>206</v>
      </c>
      <c r="AG94" s="345">
        <v>151</v>
      </c>
      <c r="AH94" s="345">
        <v>208</v>
      </c>
      <c r="AI94" s="345">
        <v>278</v>
      </c>
      <c r="AJ94" s="345">
        <v>127</v>
      </c>
      <c r="AK94" s="345">
        <v>182</v>
      </c>
      <c r="AL94" s="345">
        <v>201</v>
      </c>
      <c r="AM94" s="107">
        <f t="shared" si="54"/>
        <v>3982</v>
      </c>
    </row>
    <row r="95" spans="1:39" ht="16.5" customHeight="1" x14ac:dyDescent="0.35">
      <c r="A95" s="421" t="s">
        <v>391</v>
      </c>
      <c r="B95" s="421"/>
      <c r="C95" s="113">
        <v>0.05</v>
      </c>
      <c r="D95" s="311">
        <v>113</v>
      </c>
      <c r="E95" s="311">
        <v>62</v>
      </c>
      <c r="F95" s="311">
        <v>48</v>
      </c>
      <c r="G95" s="311">
        <v>14</v>
      </c>
      <c r="H95" s="311">
        <v>21</v>
      </c>
      <c r="I95" s="311">
        <v>9</v>
      </c>
      <c r="J95" s="311">
        <v>16</v>
      </c>
      <c r="K95" s="311">
        <v>13</v>
      </c>
      <c r="L95" s="311">
        <v>54</v>
      </c>
      <c r="M95" s="311">
        <v>36</v>
      </c>
      <c r="N95" s="311">
        <v>65</v>
      </c>
      <c r="O95" s="311">
        <v>82</v>
      </c>
      <c r="P95" s="311">
        <v>27</v>
      </c>
      <c r="Q95" s="311">
        <v>17</v>
      </c>
      <c r="R95" s="311">
        <v>93</v>
      </c>
      <c r="S95" s="107">
        <f t="shared" si="53"/>
        <v>670</v>
      </c>
      <c r="U95" s="421" t="s">
        <v>391</v>
      </c>
      <c r="V95" s="421"/>
      <c r="W95" s="113">
        <v>0.05</v>
      </c>
      <c r="X95" s="345">
        <v>86</v>
      </c>
      <c r="Y95" s="345">
        <v>53</v>
      </c>
      <c r="Z95" s="345">
        <v>45</v>
      </c>
      <c r="AA95" s="345">
        <v>15</v>
      </c>
      <c r="AB95" s="345">
        <v>17</v>
      </c>
      <c r="AC95" s="345">
        <v>9</v>
      </c>
      <c r="AD95" s="345">
        <v>12</v>
      </c>
      <c r="AE95" s="345">
        <v>15</v>
      </c>
      <c r="AF95" s="345">
        <v>54</v>
      </c>
      <c r="AG95" s="345">
        <v>31</v>
      </c>
      <c r="AH95" s="345">
        <v>56</v>
      </c>
      <c r="AI95" s="345">
        <v>76</v>
      </c>
      <c r="AJ95" s="345">
        <v>29</v>
      </c>
      <c r="AK95" s="345">
        <v>14</v>
      </c>
      <c r="AL95" s="345">
        <v>82</v>
      </c>
      <c r="AM95" s="107">
        <f t="shared" si="54"/>
        <v>594</v>
      </c>
    </row>
    <row r="96" spans="1:39" ht="16.5" customHeight="1" thickBot="1" x14ac:dyDescent="0.4">
      <c r="A96" s="436" t="str">
        <f>'Tabell 3.1 DOK32025'!A82</f>
        <v>Fordelingsnøkkel FO4A</v>
      </c>
      <c r="B96" s="436"/>
      <c r="C96" s="215" t="s">
        <v>202</v>
      </c>
      <c r="D96" s="216">
        <f>(D88/$S$88*$C$88+D89/$S$89*$C$89+D90/$S$90*$C$90+D91/$S$91*$C$91+D92/$S$92*$C$92+D93/$S$93*$C$93+D94/$S$94*$C$94+D95/$S$95*$C$95)*100</f>
        <v>12.312852098749383</v>
      </c>
      <c r="E96" s="216">
        <f t="shared" ref="E96:Q96" si="55">(E88/$S$88*$C$88+E89/$S$89*$C$89+E90/$S$90*$C$90+E91/$S$91*$C$91+E92/$S$92*$C$92+E93/$S$93*$C$93+E94/$S$94*$C$94+E95/$S$95*$C$95)*100</f>
        <v>10.218465890237894</v>
      </c>
      <c r="F96" s="216">
        <f t="shared" si="55"/>
        <v>6.3810362626134278</v>
      </c>
      <c r="G96" s="216">
        <f t="shared" si="55"/>
        <v>5.0555898514839814</v>
      </c>
      <c r="H96" s="216">
        <f t="shared" si="55"/>
        <v>6.4236041019756742</v>
      </c>
      <c r="I96" s="216">
        <f t="shared" si="55"/>
        <v>2.3720273375877858</v>
      </c>
      <c r="J96" s="216">
        <f t="shared" si="55"/>
        <v>2.9162749828079502</v>
      </c>
      <c r="K96" s="216">
        <f t="shared" si="55"/>
        <v>3.9073009630827373</v>
      </c>
      <c r="L96" s="216">
        <f t="shared" si="55"/>
        <v>6.7044274863369555</v>
      </c>
      <c r="M96" s="216">
        <f t="shared" si="55"/>
        <v>5.8766562383106953</v>
      </c>
      <c r="N96" s="216">
        <f t="shared" si="55"/>
        <v>8.9540888667041152</v>
      </c>
      <c r="O96" s="216">
        <f t="shared" si="55"/>
        <v>10.701703185948274</v>
      </c>
      <c r="P96" s="216">
        <f t="shared" si="55"/>
        <v>5.0765951428554734</v>
      </c>
      <c r="Q96" s="216">
        <f t="shared" si="55"/>
        <v>3.754119910602427</v>
      </c>
      <c r="R96" s="216">
        <f>(R88/$S$88*$C$88+R89/$S$89*$C$89+R90/$S$90*$C$90+R91/$S$91*$C$91+R92/$S$92*$C$92+R93/$S$93*$C$93+R94/$S$94*$C$94+R95/$S$95*$C$95)*100</f>
        <v>9.345257680703229</v>
      </c>
      <c r="S96" s="216">
        <f t="shared" si="53"/>
        <v>100</v>
      </c>
      <c r="U96" s="436" t="str">
        <f>A96</f>
        <v>Fordelingsnøkkel FO4A</v>
      </c>
      <c r="V96" s="436"/>
      <c r="W96" s="215" t="s">
        <v>202</v>
      </c>
      <c r="X96" s="216">
        <f>(X88/$AM$88*$W$88+X89/$AM$89*$W$89+X90/$AM$90*$W$90+X91/$AM$91*$W$91+X92/$AM$92*$W$92+X93/$AM$93*$W$93+X94/$AM$94*$W$94+X95/$AM$95*$W$95)*100</f>
        <v>12.05054352924504</v>
      </c>
      <c r="Y96" s="216">
        <f t="shared" ref="Y96:AL96" si="56">(Y88/$AM$88*$W$88+Y89/$AM$89*$W$89+Y90/$AM$90*$W$90+Y91/$AM$91*$W$91+Y92/$AM$92*$W$92+Y93/$AM$93*$W$93+Y94/$AM$94*$W$94+Y95/$AM$95*$W$95)*100</f>
        <v>10.127279462495469</v>
      </c>
      <c r="Z96" s="216">
        <f t="shared" si="56"/>
        <v>6.6378862497265159</v>
      </c>
      <c r="AA96" s="216">
        <f t="shared" si="56"/>
        <v>5.1591946480240871</v>
      </c>
      <c r="AB96" s="216">
        <f t="shared" si="56"/>
        <v>6.2661050634182649</v>
      </c>
      <c r="AC96" s="216">
        <f t="shared" si="56"/>
        <v>2.399444639828769</v>
      </c>
      <c r="AD96" s="216">
        <f t="shared" si="56"/>
        <v>2.8691510302662149</v>
      </c>
      <c r="AE96" s="216">
        <f t="shared" si="56"/>
        <v>4.0541926407706574</v>
      </c>
      <c r="AF96" s="216">
        <f t="shared" si="56"/>
        <v>6.5166882529998515</v>
      </c>
      <c r="AG96" s="216">
        <f t="shared" si="56"/>
        <v>5.94986166192077</v>
      </c>
      <c r="AH96" s="216">
        <f t="shared" si="56"/>
        <v>9.2819313245800181</v>
      </c>
      <c r="AI96" s="216">
        <f t="shared" si="56"/>
        <v>10.583052571833424</v>
      </c>
      <c r="AJ96" s="216">
        <f t="shared" si="56"/>
        <v>5.0746763829239105</v>
      </c>
      <c r="AK96" s="216">
        <f t="shared" si="56"/>
        <v>3.8235559789431899</v>
      </c>
      <c r="AL96" s="216">
        <f t="shared" si="56"/>
        <v>9.2064365630238196</v>
      </c>
      <c r="AM96" s="216">
        <f>SUM(X96:AL96)</f>
        <v>100</v>
      </c>
    </row>
    <row r="97" spans="1:39" ht="16.5" customHeight="1" thickBot="1" x14ac:dyDescent="0.4">
      <c r="A97" s="437"/>
      <c r="B97" s="437"/>
      <c r="C97" s="93"/>
      <c r="D97" s="94"/>
      <c r="E97" s="94"/>
      <c r="F97" s="94"/>
      <c r="G97" s="94"/>
      <c r="H97" s="94"/>
      <c r="I97" s="94"/>
      <c r="J97" s="94"/>
      <c r="K97" s="94"/>
      <c r="L97" s="94"/>
      <c r="M97" s="94"/>
      <c r="N97" s="94"/>
      <c r="O97" s="94"/>
      <c r="P97" s="94"/>
      <c r="Q97" s="94"/>
      <c r="R97" s="94"/>
      <c r="S97" s="94"/>
      <c r="U97" s="437"/>
      <c r="V97" s="437"/>
      <c r="W97" s="93"/>
      <c r="X97" s="94"/>
      <c r="Y97" s="94"/>
      <c r="Z97" s="94"/>
      <c r="AA97" s="94"/>
      <c r="AB97" s="94"/>
      <c r="AC97" s="94"/>
      <c r="AD97" s="94"/>
      <c r="AE97" s="94"/>
      <c r="AF97" s="94"/>
      <c r="AG97" s="94"/>
      <c r="AH97" s="94"/>
      <c r="AI97" s="94"/>
      <c r="AJ97" s="94"/>
      <c r="AK97" s="94"/>
      <c r="AL97" s="94"/>
      <c r="AM97" s="94"/>
    </row>
    <row r="98" spans="1:39" ht="16.5" customHeight="1" x14ac:dyDescent="0.35">
      <c r="A98" s="393" t="str">
        <f>'Tabell 3.1 DOK32025'!A84</f>
        <v>FO4B Kvalifiseringsprogram (KVP) og FO4C Økonomisk sosialhjelp</v>
      </c>
      <c r="B98" s="393"/>
      <c r="C98" s="213"/>
      <c r="D98" s="214"/>
      <c r="E98" s="214"/>
      <c r="F98" s="214"/>
      <c r="G98" s="214"/>
      <c r="H98" s="214"/>
      <c r="I98" s="214"/>
      <c r="J98" s="214"/>
      <c r="K98" s="214"/>
      <c r="L98" s="214"/>
      <c r="M98" s="214"/>
      <c r="N98" s="214"/>
      <c r="O98" s="214"/>
      <c r="P98" s="214"/>
      <c r="Q98" s="214"/>
      <c r="R98" s="214"/>
      <c r="S98" s="214"/>
      <c r="U98" s="393" t="str">
        <f>A98</f>
        <v>FO4B Kvalifiseringsprogram (KVP) og FO4C Økonomisk sosialhjelp</v>
      </c>
      <c r="V98" s="393"/>
      <c r="W98" s="213"/>
      <c r="X98" s="214"/>
      <c r="Y98" s="214"/>
      <c r="Z98" s="214"/>
      <c r="AA98" s="214"/>
      <c r="AB98" s="214"/>
      <c r="AC98" s="214"/>
      <c r="AD98" s="214"/>
      <c r="AE98" s="214"/>
      <c r="AF98" s="214"/>
      <c r="AG98" s="214"/>
      <c r="AH98" s="214"/>
      <c r="AI98" s="214"/>
      <c r="AJ98" s="214"/>
      <c r="AK98" s="214"/>
      <c r="AL98" s="214"/>
      <c r="AM98" s="214"/>
    </row>
    <row r="99" spans="1:39" ht="16.5" customHeight="1" x14ac:dyDescent="0.35">
      <c r="A99" s="421" t="s">
        <v>393</v>
      </c>
      <c r="B99" s="421"/>
      <c r="C99" s="86">
        <v>0.23</v>
      </c>
      <c r="D99" s="311">
        <f>D100*D101*D102</f>
        <v>41386.341824636707</v>
      </c>
      <c r="E99" s="311">
        <f t="shared" ref="E99:R99" si="57">E100*E101*E102</f>
        <v>48276.116781025783</v>
      </c>
      <c r="F99" s="311">
        <f t="shared" si="57"/>
        <v>32347.728975532773</v>
      </c>
      <c r="G99" s="311">
        <f t="shared" si="57"/>
        <v>33895.629986112275</v>
      </c>
      <c r="H99" s="311">
        <f t="shared" si="57"/>
        <v>28846.699830026206</v>
      </c>
      <c r="I99" s="311">
        <f t="shared" si="57"/>
        <v>3225.3413978145331</v>
      </c>
      <c r="J99" s="311">
        <f t="shared" si="57"/>
        <v>3340.6110391560228</v>
      </c>
      <c r="K99" s="311">
        <f t="shared" si="57"/>
        <v>6469.5194770394464</v>
      </c>
      <c r="L99" s="311">
        <f t="shared" si="57"/>
        <v>15534.832690858064</v>
      </c>
      <c r="M99" s="311">
        <f t="shared" si="57"/>
        <v>10324.785854271082</v>
      </c>
      <c r="N99" s="311">
        <f t="shared" si="57"/>
        <v>13714.60512025543</v>
      </c>
      <c r="O99" s="311">
        <f t="shared" si="57"/>
        <v>18786.685635966809</v>
      </c>
      <c r="P99" s="311">
        <f t="shared" si="57"/>
        <v>6446.2829653514236</v>
      </c>
      <c r="Q99" s="311">
        <f t="shared" si="57"/>
        <v>4430.5789799993627</v>
      </c>
      <c r="R99" s="311">
        <f t="shared" si="57"/>
        <v>12253.755803466314</v>
      </c>
      <c r="S99" s="110">
        <f>SUM(D99:R99)</f>
        <v>279279.5163615123</v>
      </c>
      <c r="U99" s="421" t="s">
        <v>393</v>
      </c>
      <c r="V99" s="421"/>
      <c r="W99" s="86">
        <v>0.23</v>
      </c>
      <c r="X99" s="345">
        <f>X100*X101*X102</f>
        <v>41282.663313707322</v>
      </c>
      <c r="Y99" s="345">
        <f>Y100*Y101*Y102</f>
        <v>49722.939850464056</v>
      </c>
      <c r="Z99" s="345">
        <f t="shared" ref="Z99:AK99" si="58">Z100*Z101*Z102</f>
        <v>33382.619936726034</v>
      </c>
      <c r="AA99" s="345">
        <f t="shared" si="58"/>
        <v>33350.042276708256</v>
      </c>
      <c r="AB99" s="345">
        <f t="shared" si="58"/>
        <v>29081.635510193766</v>
      </c>
      <c r="AC99" s="345">
        <f t="shared" si="58"/>
        <v>3410.0292226784022</v>
      </c>
      <c r="AD99" s="345">
        <f t="shared" si="58"/>
        <v>3184.5757212234062</v>
      </c>
      <c r="AE99" s="345">
        <f t="shared" si="58"/>
        <v>6293.9772953102065</v>
      </c>
      <c r="AF99" s="345">
        <f t="shared" si="58"/>
        <v>14293.374883010641</v>
      </c>
      <c r="AG99" s="345">
        <f t="shared" si="58"/>
        <v>10788.522328817004</v>
      </c>
      <c r="AH99" s="345">
        <f t="shared" si="58"/>
        <v>14322.678251058423</v>
      </c>
      <c r="AI99" s="345">
        <f t="shared" si="58"/>
        <v>19323.917105809072</v>
      </c>
      <c r="AJ99" s="345">
        <f t="shared" si="58"/>
        <v>6698.9189002722669</v>
      </c>
      <c r="AK99" s="345">
        <f t="shared" si="58"/>
        <v>4551.9377318352826</v>
      </c>
      <c r="AL99" s="345">
        <f>AL100*AL101*AL102</f>
        <v>11287.035602660393</v>
      </c>
      <c r="AM99" s="110">
        <f>SUM(X99:AL99)</f>
        <v>280974.86793047452</v>
      </c>
    </row>
    <row r="100" spans="1:39" ht="16.5" customHeight="1" x14ac:dyDescent="0.35">
      <c r="A100" s="421" t="s">
        <v>403</v>
      </c>
      <c r="B100" s="421"/>
      <c r="C100" s="86" t="s">
        <v>202</v>
      </c>
      <c r="D100" s="311">
        <v>31312</v>
      </c>
      <c r="E100" s="311">
        <v>36319</v>
      </c>
      <c r="F100" s="311">
        <v>26486</v>
      </c>
      <c r="G100" s="311">
        <v>24106</v>
      </c>
      <c r="H100" s="311">
        <v>28401</v>
      </c>
      <c r="I100" s="311">
        <v>9079</v>
      </c>
      <c r="J100" s="311">
        <v>12729</v>
      </c>
      <c r="K100" s="311">
        <v>17432</v>
      </c>
      <c r="L100" s="311">
        <v>11799</v>
      </c>
      <c r="M100" s="311">
        <v>8067</v>
      </c>
      <c r="N100" s="311">
        <v>8233</v>
      </c>
      <c r="O100" s="311">
        <v>14102</v>
      </c>
      <c r="P100" s="311">
        <v>14103</v>
      </c>
      <c r="Q100" s="311">
        <v>14199</v>
      </c>
      <c r="R100" s="311">
        <v>9412</v>
      </c>
      <c r="S100" s="110">
        <f t="shared" ref="S100" si="59">SUM(D100:R100)</f>
        <v>265779</v>
      </c>
      <c r="U100" s="421" t="s">
        <v>436</v>
      </c>
      <c r="V100" s="421"/>
      <c r="W100" s="86" t="s">
        <v>202</v>
      </c>
      <c r="X100" s="345">
        <v>31451</v>
      </c>
      <c r="Y100" s="345">
        <v>36543</v>
      </c>
      <c r="Z100" s="345">
        <v>26321</v>
      </c>
      <c r="AA100" s="345">
        <v>23759</v>
      </c>
      <c r="AB100" s="345">
        <v>28225</v>
      </c>
      <c r="AC100" s="345">
        <v>9120</v>
      </c>
      <c r="AD100" s="345">
        <v>12906</v>
      </c>
      <c r="AE100" s="345">
        <v>17902</v>
      </c>
      <c r="AF100" s="345">
        <v>12136</v>
      </c>
      <c r="AG100" s="345">
        <v>8167</v>
      </c>
      <c r="AH100" s="345">
        <v>8502</v>
      </c>
      <c r="AI100" s="345">
        <v>14237</v>
      </c>
      <c r="AJ100" s="345">
        <v>14281</v>
      </c>
      <c r="AK100" s="345">
        <v>14515</v>
      </c>
      <c r="AL100" s="345">
        <v>9497</v>
      </c>
      <c r="AM100" s="110">
        <f t="shared" ref="AM100" si="60">SUM(X100:AL100)</f>
        <v>267562</v>
      </c>
    </row>
    <row r="101" spans="1:39" ht="16.5" customHeight="1" x14ac:dyDescent="0.35">
      <c r="A101" s="412" t="s">
        <v>404</v>
      </c>
      <c r="B101" s="412"/>
      <c r="C101" s="86" t="s">
        <v>202</v>
      </c>
      <c r="D101" s="312">
        <f>'Tabell 4.2-4.4 DOK32025'!D7</f>
        <v>1.1094202928304959</v>
      </c>
      <c r="E101" s="312">
        <f>'Tabell 4.2-4.4 DOK32025'!E7</f>
        <v>0.92212140878884197</v>
      </c>
      <c r="F101" s="312">
        <f>'Tabell 4.2-4.4 DOK32025'!F7</f>
        <v>0.88803149623091571</v>
      </c>
      <c r="G101" s="312">
        <f>'Tabell 4.2-4.4 DOK32025'!G7</f>
        <v>0.81363985294553065</v>
      </c>
      <c r="H101" s="312">
        <f>'Tabell 4.2-4.4 DOK32025'!H7</f>
        <v>0.73490547213356083</v>
      </c>
      <c r="I101" s="312">
        <f>'Tabell 4.2-4.4 DOK32025'!I7</f>
        <v>0.45253651517761712</v>
      </c>
      <c r="J101" s="312">
        <f>'Tabell 4.2-4.4 DOK32025'!J7</f>
        <v>0.38005933164059486</v>
      </c>
      <c r="K101" s="312">
        <f>'Tabell 4.2-4.4 DOK32025'!K7</f>
        <v>0.40761481156360324</v>
      </c>
      <c r="L101" s="312">
        <f>'Tabell 4.2-4.4 DOK32025'!L7</f>
        <v>1.27034418108831</v>
      </c>
      <c r="M101" s="312">
        <f>'Tabell 4.2-4.4 DOK32025'!M7</f>
        <v>1.7839545060125359</v>
      </c>
      <c r="N101" s="312">
        <f>'Tabell 4.2-4.4 DOK32025'!N7</f>
        <v>2.202162857928605</v>
      </c>
      <c r="O101" s="312">
        <f>'Tabell 4.2-4.4 DOK32025'!O7</f>
        <v>1.7936377444074585</v>
      </c>
      <c r="P101" s="312">
        <f>'Tabell 4.2-4.4 DOK32025'!P7</f>
        <v>0.8071082189644665</v>
      </c>
      <c r="Q101" s="312">
        <f>'Tabell 4.2-4.4 DOK32025'!Q7</f>
        <v>0.53129760340476995</v>
      </c>
      <c r="R101" s="312">
        <f>'Tabell 4.2-4.4 DOK32025'!R7</f>
        <v>1.8098619705686863</v>
      </c>
      <c r="S101" s="111">
        <v>1</v>
      </c>
      <c r="U101" s="412" t="s">
        <v>437</v>
      </c>
      <c r="V101" s="412"/>
      <c r="W101" s="86" t="s">
        <v>202</v>
      </c>
      <c r="X101" s="347">
        <f>'Tabell 4.2-4.4'!D7</f>
        <v>1.0807570931553672</v>
      </c>
      <c r="Y101" s="347">
        <f>'Tabell 4.2-4.4'!E7</f>
        <v>0.9328621340221559</v>
      </c>
      <c r="Z101" s="347">
        <f>'Tabell 4.2-4.4'!F7</f>
        <v>0.89956940975298527</v>
      </c>
      <c r="AA101" s="347">
        <f>'Tabell 4.2-4.4'!G7</f>
        <v>0.7992122917849287</v>
      </c>
      <c r="AB101" s="347">
        <f>'Tabell 4.2-4.4'!H7</f>
        <v>0.73148640862117653</v>
      </c>
      <c r="AC101" s="347">
        <f>'Tabell 4.2-4.4'!I7</f>
        <v>0.45057357447376328</v>
      </c>
      <c r="AD101" s="347">
        <f>'Tabell 4.2-4.4'!J7</f>
        <v>0.36092452083797266</v>
      </c>
      <c r="AE101" s="347">
        <f>'Tabell 4.2-4.4'!K7</f>
        <v>0.41439408906189212</v>
      </c>
      <c r="AF101" s="347">
        <f>'Tabell 4.2-4.4'!L7</f>
        <v>1.2355850422195418</v>
      </c>
      <c r="AG101" s="347">
        <f>'Tabell 4.2-4.4'!M7</f>
        <v>1.79641796918444</v>
      </c>
      <c r="AH101" s="347">
        <f>'Tabell 4.2-4.4'!N7</f>
        <v>2.2206631891088251</v>
      </c>
      <c r="AI101" s="347">
        <f>'Tabell 4.2-4.4'!O7</f>
        <v>1.8061768687236934</v>
      </c>
      <c r="AJ101" s="347">
        <f>'Tabell 4.2-4.4'!P7</f>
        <v>0.8070669891310297</v>
      </c>
      <c r="AK101" s="347">
        <f>'Tabell 4.2-4.4'!Q7</f>
        <v>0.53880026924675151</v>
      </c>
      <c r="AL101" s="347">
        <f>'Tabell 4.2-4.4'!R7</f>
        <v>1.8104819615920553</v>
      </c>
      <c r="AM101" s="111">
        <v>1</v>
      </c>
    </row>
    <row r="102" spans="1:39" ht="16.5" customHeight="1" x14ac:dyDescent="0.35">
      <c r="A102" s="421" t="s">
        <v>405</v>
      </c>
      <c r="B102" s="421"/>
      <c r="C102" s="86" t="s">
        <v>202</v>
      </c>
      <c r="D102" s="89">
        <f>'Tabell 4.2-4.4 DOK32025'!D16</f>
        <v>1.191379510154627</v>
      </c>
      <c r="E102" s="89">
        <f>'Tabell 4.2-4.4 DOK32025'!E16</f>
        <v>1.4414857114194901</v>
      </c>
      <c r="F102" s="89">
        <f>'Tabell 4.2-4.4 DOK32025'!F16</f>
        <v>1.3753050941840794</v>
      </c>
      <c r="G102" s="89">
        <f>'Tabell 4.2-4.4 DOK32025'!G16</f>
        <v>1.7281695364329748</v>
      </c>
      <c r="H102" s="89">
        <f>'Tabell 4.2-4.4 DOK32025'!H16</f>
        <v>1.3820731263083907</v>
      </c>
      <c r="I102" s="89">
        <f>'Tabell 4.2-4.4 DOK32025'!I16</f>
        <v>0.78502601047597576</v>
      </c>
      <c r="J102" s="89">
        <f>'Tabell 4.2-4.4 DOK32025'!J16</f>
        <v>0.69052630158306683</v>
      </c>
      <c r="K102" s="89">
        <f>'Tabell 4.2-4.4 DOK32025'!K16</f>
        <v>0.91048930929189731</v>
      </c>
      <c r="L102" s="89">
        <f>'Tabell 4.2-4.4 DOK32025'!L16</f>
        <v>1.0364300028244076</v>
      </c>
      <c r="M102" s="89">
        <f>'Tabell 4.2-4.4 DOK32025'!M16</f>
        <v>0.71743939590897765</v>
      </c>
      <c r="N102" s="89">
        <f>'Tabell 4.2-4.4 DOK32025'!N16</f>
        <v>0.75644221690605939</v>
      </c>
      <c r="O102" s="89">
        <f>'Tabell 4.2-4.4 DOK32025'!O16</f>
        <v>0.74273642590237232</v>
      </c>
      <c r="P102" s="89">
        <f>'Tabell 4.2-4.4 DOK32025'!P16</f>
        <v>0.56632546412611973</v>
      </c>
      <c r="Q102" s="89">
        <f>'Tabell 4.2-4.4 DOK32025'!Q16</f>
        <v>0.58730658013842785</v>
      </c>
      <c r="R102" s="89">
        <f>'Tabell 4.2-4.4 DOK32025'!R16</f>
        <v>0.71935265067979892</v>
      </c>
      <c r="S102" s="114">
        <v>1</v>
      </c>
      <c r="U102" s="421" t="s">
        <v>438</v>
      </c>
      <c r="V102" s="421"/>
      <c r="W102" s="86" t="s">
        <v>202</v>
      </c>
      <c r="X102" s="346">
        <f>'Tabell 4.2-4.4'!D16</f>
        <v>1.2145213523417424</v>
      </c>
      <c r="Y102" s="346">
        <f>'Tabell 4.2-4.4'!E16</f>
        <v>1.4585963935314525</v>
      </c>
      <c r="Z102" s="346">
        <f>'Tabell 4.2-4.4'!F16</f>
        <v>1.4098839097179032</v>
      </c>
      <c r="AA102" s="346">
        <f>'Tabell 4.2-4.4'!G16</f>
        <v>1.7563298260398887</v>
      </c>
      <c r="AB102" s="346">
        <f>'Tabell 4.2-4.4'!H16</f>
        <v>1.4085705863667668</v>
      </c>
      <c r="AC102" s="346">
        <f>'Tabell 4.2-4.4'!I16</f>
        <v>0.82984607663615906</v>
      </c>
      <c r="AD102" s="346">
        <f>'Tabell 4.2-4.4'!J16</f>
        <v>0.68366528889491196</v>
      </c>
      <c r="AE102" s="346">
        <f>'Tabell 4.2-4.4'!K16</f>
        <v>0.848418377484218</v>
      </c>
      <c r="AF102" s="346">
        <f>'Tabell 4.2-4.4'!L16</f>
        <v>0.95320557663797889</v>
      </c>
      <c r="AG102" s="346">
        <f>'Tabell 4.2-4.4'!M16</f>
        <v>0.73534648126622937</v>
      </c>
      <c r="AH102" s="346">
        <f>'Tabell 4.2-4.4'!N16</f>
        <v>0.75861328125707583</v>
      </c>
      <c r="AI102" s="346">
        <f>'Tabell 4.2-4.4'!O16</f>
        <v>0.75147823160267968</v>
      </c>
      <c r="AJ102" s="346">
        <f>'Tabell 4.2-4.4'!P16</f>
        <v>0.58121460231377975</v>
      </c>
      <c r="AK102" s="346">
        <f>'Tabell 4.2-4.4'!Q16</f>
        <v>0.58203817226710419</v>
      </c>
      <c r="AL102" s="346">
        <f>'Tabell 4.2-4.4'!R16</f>
        <v>0.65644637552736085</v>
      </c>
      <c r="AM102" s="114">
        <v>1</v>
      </c>
    </row>
    <row r="103" spans="1:39" ht="16.5" customHeight="1" x14ac:dyDescent="0.35">
      <c r="A103" s="421" t="s">
        <v>394</v>
      </c>
      <c r="B103" s="421"/>
      <c r="C103" s="86">
        <v>0.12</v>
      </c>
      <c r="D103" s="311">
        <v>1273</v>
      </c>
      <c r="E103" s="311">
        <v>1164</v>
      </c>
      <c r="F103" s="311">
        <v>805</v>
      </c>
      <c r="G103" s="311">
        <v>689</v>
      </c>
      <c r="H103" s="311">
        <v>782</v>
      </c>
      <c r="I103" s="311">
        <v>243</v>
      </c>
      <c r="J103" s="311">
        <v>304</v>
      </c>
      <c r="K103" s="311">
        <v>523</v>
      </c>
      <c r="L103" s="311">
        <v>603</v>
      </c>
      <c r="M103" s="311">
        <v>469</v>
      </c>
      <c r="N103" s="311">
        <v>616</v>
      </c>
      <c r="O103" s="311">
        <v>797</v>
      </c>
      <c r="P103" s="311">
        <v>416</v>
      </c>
      <c r="Q103" s="311">
        <v>354</v>
      </c>
      <c r="R103" s="311">
        <v>659</v>
      </c>
      <c r="S103" s="107">
        <f t="shared" ref="S103:S107" si="61">SUM(D103:R103)</f>
        <v>9697</v>
      </c>
      <c r="U103" s="421" t="s">
        <v>394</v>
      </c>
      <c r="V103" s="421"/>
      <c r="W103" s="86">
        <v>0.12</v>
      </c>
      <c r="X103" s="345">
        <v>1238</v>
      </c>
      <c r="Y103" s="345">
        <v>1207</v>
      </c>
      <c r="Z103" s="345">
        <v>798</v>
      </c>
      <c r="AA103" s="345">
        <v>728</v>
      </c>
      <c r="AB103" s="345">
        <v>796</v>
      </c>
      <c r="AC103" s="345">
        <v>241</v>
      </c>
      <c r="AD103" s="345">
        <v>296</v>
      </c>
      <c r="AE103" s="345">
        <v>555</v>
      </c>
      <c r="AF103" s="345">
        <v>589</v>
      </c>
      <c r="AG103" s="345">
        <v>496</v>
      </c>
      <c r="AH103" s="345">
        <v>605</v>
      </c>
      <c r="AI103" s="345">
        <v>772</v>
      </c>
      <c r="AJ103" s="345">
        <v>459</v>
      </c>
      <c r="AK103" s="345">
        <v>387</v>
      </c>
      <c r="AL103" s="345">
        <v>605</v>
      </c>
      <c r="AM103" s="107">
        <f t="shared" ref="AM103:AM107" si="62">SUM(X103:AL103)</f>
        <v>9772</v>
      </c>
    </row>
    <row r="104" spans="1:39" ht="16.5" customHeight="1" x14ac:dyDescent="0.35">
      <c r="A104" s="421" t="s">
        <v>395</v>
      </c>
      <c r="B104" s="421"/>
      <c r="C104" s="86">
        <v>0.25</v>
      </c>
      <c r="D104" s="311">
        <v>2582</v>
      </c>
      <c r="E104" s="311">
        <v>1639</v>
      </c>
      <c r="F104" s="311">
        <v>954</v>
      </c>
      <c r="G104" s="311">
        <v>555</v>
      </c>
      <c r="H104" s="311">
        <v>776</v>
      </c>
      <c r="I104" s="311">
        <v>361</v>
      </c>
      <c r="J104" s="311">
        <v>455</v>
      </c>
      <c r="K104" s="311">
        <v>647</v>
      </c>
      <c r="L104" s="311">
        <v>1421</v>
      </c>
      <c r="M104" s="311">
        <v>1342</v>
      </c>
      <c r="N104" s="311">
        <v>2403</v>
      </c>
      <c r="O104" s="311">
        <v>2453</v>
      </c>
      <c r="P104" s="311">
        <v>1027</v>
      </c>
      <c r="Q104" s="311">
        <v>651</v>
      </c>
      <c r="R104" s="311">
        <v>2491</v>
      </c>
      <c r="S104" s="107">
        <f t="shared" si="61"/>
        <v>19757</v>
      </c>
      <c r="U104" s="421" t="s">
        <v>395</v>
      </c>
      <c r="V104" s="421"/>
      <c r="W104" s="86">
        <v>0.25</v>
      </c>
      <c r="X104" s="345">
        <f t="shared" ref="X104:AL104" si="63">X89</f>
        <v>2837</v>
      </c>
      <c r="Y104" s="345">
        <f t="shared" si="63"/>
        <v>1790</v>
      </c>
      <c r="Z104" s="345">
        <f t="shared" si="63"/>
        <v>1201</v>
      </c>
      <c r="AA104" s="345">
        <f t="shared" si="63"/>
        <v>656</v>
      </c>
      <c r="AB104" s="345">
        <f t="shared" si="63"/>
        <v>854</v>
      </c>
      <c r="AC104" s="345">
        <f t="shared" si="63"/>
        <v>452</v>
      </c>
      <c r="AD104" s="345">
        <f t="shared" si="63"/>
        <v>471</v>
      </c>
      <c r="AE104" s="345">
        <f t="shared" si="63"/>
        <v>815</v>
      </c>
      <c r="AF104" s="345">
        <f t="shared" si="63"/>
        <v>1542</v>
      </c>
      <c r="AG104" s="345">
        <f t="shared" si="63"/>
        <v>1437</v>
      </c>
      <c r="AH104" s="345">
        <f t="shared" si="63"/>
        <v>2865</v>
      </c>
      <c r="AI104" s="345">
        <f t="shared" si="63"/>
        <v>2675</v>
      </c>
      <c r="AJ104" s="345">
        <f t="shared" si="63"/>
        <v>1145</v>
      </c>
      <c r="AK104" s="345">
        <f t="shared" si="63"/>
        <v>768</v>
      </c>
      <c r="AL104" s="345">
        <f t="shared" si="63"/>
        <v>2797</v>
      </c>
      <c r="AM104" s="107">
        <f t="shared" si="62"/>
        <v>22305</v>
      </c>
    </row>
    <row r="105" spans="1:39" ht="16.5" customHeight="1" x14ac:dyDescent="0.35">
      <c r="A105" s="421" t="s">
        <v>396</v>
      </c>
      <c r="B105" s="421"/>
      <c r="C105" s="86">
        <v>0.06</v>
      </c>
      <c r="D105" s="311">
        <v>11167</v>
      </c>
      <c r="E105" s="311">
        <v>10081</v>
      </c>
      <c r="F105" s="311">
        <v>5797</v>
      </c>
      <c r="G105" s="311">
        <v>4929</v>
      </c>
      <c r="H105" s="311">
        <v>6644</v>
      </c>
      <c r="I105" s="311">
        <v>2916</v>
      </c>
      <c r="J105" s="311">
        <v>3285</v>
      </c>
      <c r="K105" s="311">
        <v>4513</v>
      </c>
      <c r="L105" s="311">
        <v>7359</v>
      </c>
      <c r="M105" s="311">
        <v>7454</v>
      </c>
      <c r="N105" s="311">
        <v>10045</v>
      </c>
      <c r="O105" s="311">
        <v>13312</v>
      </c>
      <c r="P105" s="311">
        <v>6183</v>
      </c>
      <c r="Q105" s="311">
        <v>3948</v>
      </c>
      <c r="R105" s="311">
        <v>9852</v>
      </c>
      <c r="S105" s="107">
        <f t="shared" si="61"/>
        <v>107485</v>
      </c>
      <c r="U105" s="421" t="s">
        <v>396</v>
      </c>
      <c r="V105" s="421"/>
      <c r="W105" s="86">
        <v>0.06</v>
      </c>
      <c r="X105" s="345">
        <v>11172</v>
      </c>
      <c r="Y105" s="345">
        <v>10179</v>
      </c>
      <c r="Z105" s="345">
        <v>5750</v>
      </c>
      <c r="AA105" s="345">
        <v>4832</v>
      </c>
      <c r="AB105" s="345">
        <v>6485</v>
      </c>
      <c r="AC105" s="345">
        <v>2920</v>
      </c>
      <c r="AD105" s="345">
        <v>3343</v>
      </c>
      <c r="AE105" s="345">
        <v>4600</v>
      </c>
      <c r="AF105" s="345">
        <v>7488</v>
      </c>
      <c r="AG105" s="345">
        <v>7586</v>
      </c>
      <c r="AH105" s="345">
        <v>10334</v>
      </c>
      <c r="AI105" s="345">
        <v>13492</v>
      </c>
      <c r="AJ105" s="345">
        <v>6327</v>
      </c>
      <c r="AK105" s="345">
        <v>4130</v>
      </c>
      <c r="AL105" s="345">
        <v>9991</v>
      </c>
      <c r="AM105" s="107">
        <f t="shared" si="62"/>
        <v>108629</v>
      </c>
    </row>
    <row r="106" spans="1:39" ht="16.5" customHeight="1" x14ac:dyDescent="0.35">
      <c r="A106" s="412" t="s">
        <v>397</v>
      </c>
      <c r="B106" s="412"/>
      <c r="C106" s="86">
        <v>0.1</v>
      </c>
      <c r="D106" s="311">
        <v>817</v>
      </c>
      <c r="E106" s="311">
        <v>607</v>
      </c>
      <c r="F106" s="311">
        <v>350</v>
      </c>
      <c r="G106" s="311">
        <v>244</v>
      </c>
      <c r="H106" s="311">
        <v>371</v>
      </c>
      <c r="I106" s="311">
        <v>169</v>
      </c>
      <c r="J106" s="311">
        <v>220</v>
      </c>
      <c r="K106" s="311">
        <v>263</v>
      </c>
      <c r="L106" s="311">
        <v>501</v>
      </c>
      <c r="M106" s="311">
        <v>416</v>
      </c>
      <c r="N106" s="311">
        <v>662</v>
      </c>
      <c r="O106" s="311">
        <v>727</v>
      </c>
      <c r="P106" s="311">
        <v>374</v>
      </c>
      <c r="Q106" s="311">
        <v>271</v>
      </c>
      <c r="R106" s="311">
        <v>745</v>
      </c>
      <c r="S106" s="107">
        <f t="shared" si="61"/>
        <v>6737</v>
      </c>
      <c r="U106" s="412" t="s">
        <v>397</v>
      </c>
      <c r="V106" s="412"/>
      <c r="W106" s="86">
        <v>0.1</v>
      </c>
      <c r="X106" s="345">
        <f t="shared" ref="X106:AL106" si="64">X91</f>
        <v>894</v>
      </c>
      <c r="Y106" s="345">
        <f t="shared" si="64"/>
        <v>679</v>
      </c>
      <c r="Z106" s="345">
        <f t="shared" si="64"/>
        <v>430</v>
      </c>
      <c r="AA106" s="345">
        <f t="shared" si="64"/>
        <v>289</v>
      </c>
      <c r="AB106" s="345">
        <f t="shared" si="64"/>
        <v>402</v>
      </c>
      <c r="AC106" s="345">
        <f t="shared" si="64"/>
        <v>198</v>
      </c>
      <c r="AD106" s="345">
        <f t="shared" si="64"/>
        <v>242</v>
      </c>
      <c r="AE106" s="345">
        <f t="shared" si="64"/>
        <v>329</v>
      </c>
      <c r="AF106" s="345">
        <f t="shared" si="64"/>
        <v>552</v>
      </c>
      <c r="AG106" s="345">
        <f t="shared" si="64"/>
        <v>453</v>
      </c>
      <c r="AH106" s="345">
        <f t="shared" si="64"/>
        <v>807</v>
      </c>
      <c r="AI106" s="345">
        <f t="shared" si="64"/>
        <v>789</v>
      </c>
      <c r="AJ106" s="345">
        <f t="shared" si="64"/>
        <v>436</v>
      </c>
      <c r="AK106" s="345">
        <f t="shared" si="64"/>
        <v>326</v>
      </c>
      <c r="AL106" s="345">
        <f t="shared" si="64"/>
        <v>838</v>
      </c>
      <c r="AM106" s="107">
        <f t="shared" si="62"/>
        <v>7664</v>
      </c>
    </row>
    <row r="107" spans="1:39" ht="16.5" customHeight="1" x14ac:dyDescent="0.35">
      <c r="A107" s="421" t="s">
        <v>398</v>
      </c>
      <c r="B107" s="421"/>
      <c r="C107" s="86">
        <v>0.02</v>
      </c>
      <c r="D107" s="311">
        <v>1904</v>
      </c>
      <c r="E107" s="311">
        <v>1630</v>
      </c>
      <c r="F107" s="311">
        <v>2175</v>
      </c>
      <c r="G107" s="311">
        <v>476</v>
      </c>
      <c r="H107" s="311">
        <v>750</v>
      </c>
      <c r="I107" s="311">
        <v>346</v>
      </c>
      <c r="J107" s="311">
        <v>614</v>
      </c>
      <c r="K107" s="311">
        <v>542</v>
      </c>
      <c r="L107" s="311">
        <v>563</v>
      </c>
      <c r="M107" s="311">
        <v>642</v>
      </c>
      <c r="N107" s="311">
        <v>601</v>
      </c>
      <c r="O107" s="311">
        <v>896</v>
      </c>
      <c r="P107" s="311">
        <v>875</v>
      </c>
      <c r="Q107" s="311">
        <v>521</v>
      </c>
      <c r="R107" s="311">
        <v>592</v>
      </c>
      <c r="S107" s="107">
        <f t="shared" si="61"/>
        <v>13127</v>
      </c>
      <c r="U107" s="421" t="s">
        <v>398</v>
      </c>
      <c r="V107" s="421"/>
      <c r="W107" s="86">
        <v>0.02</v>
      </c>
      <c r="X107" s="345">
        <v>1910</v>
      </c>
      <c r="Y107" s="345">
        <v>1640</v>
      </c>
      <c r="Z107" s="345">
        <v>2173</v>
      </c>
      <c r="AA107" s="345">
        <v>489</v>
      </c>
      <c r="AB107" s="345">
        <v>750</v>
      </c>
      <c r="AC107" s="345">
        <v>345</v>
      </c>
      <c r="AD107" s="345">
        <v>619</v>
      </c>
      <c r="AE107" s="345">
        <v>558</v>
      </c>
      <c r="AF107" s="345">
        <v>567</v>
      </c>
      <c r="AG107" s="345">
        <v>642</v>
      </c>
      <c r="AH107" s="345">
        <v>603</v>
      </c>
      <c r="AI107" s="345">
        <v>996</v>
      </c>
      <c r="AJ107" s="345">
        <v>889</v>
      </c>
      <c r="AK107" s="345">
        <v>532</v>
      </c>
      <c r="AL107" s="345">
        <v>591</v>
      </c>
      <c r="AM107" s="107">
        <f t="shared" si="62"/>
        <v>13304</v>
      </c>
    </row>
    <row r="108" spans="1:39" ht="16.5" customHeight="1" x14ac:dyDescent="0.35">
      <c r="A108" s="412" t="s">
        <v>399</v>
      </c>
      <c r="B108" s="412"/>
      <c r="C108" s="86">
        <v>0.05</v>
      </c>
      <c r="D108" s="311">
        <f>D93</f>
        <v>2433</v>
      </c>
      <c r="E108" s="311">
        <f t="shared" ref="E108:R110" si="65">E93</f>
        <v>2667</v>
      </c>
      <c r="F108" s="311">
        <f t="shared" si="65"/>
        <v>1488</v>
      </c>
      <c r="G108" s="311">
        <f t="shared" si="65"/>
        <v>1533</v>
      </c>
      <c r="H108" s="311">
        <f t="shared" si="65"/>
        <v>1785</v>
      </c>
      <c r="I108" s="311">
        <f t="shared" si="65"/>
        <v>532</v>
      </c>
      <c r="J108" s="311">
        <f t="shared" si="65"/>
        <v>678</v>
      </c>
      <c r="K108" s="311">
        <f t="shared" si="65"/>
        <v>987</v>
      </c>
      <c r="L108" s="311">
        <f t="shared" si="65"/>
        <v>1327</v>
      </c>
      <c r="M108" s="311">
        <f t="shared" si="65"/>
        <v>1207</v>
      </c>
      <c r="N108" s="311">
        <f t="shared" si="65"/>
        <v>1547</v>
      </c>
      <c r="O108" s="311">
        <f t="shared" si="65"/>
        <v>2122</v>
      </c>
      <c r="P108" s="311">
        <f t="shared" si="65"/>
        <v>1075</v>
      </c>
      <c r="Q108" s="311">
        <f t="shared" si="65"/>
        <v>990</v>
      </c>
      <c r="R108" s="311">
        <f t="shared" si="65"/>
        <v>1658</v>
      </c>
      <c r="S108" s="112">
        <f>SUM(D108:R108)</f>
        <v>22029</v>
      </c>
      <c r="U108" s="412" t="s">
        <v>399</v>
      </c>
      <c r="V108" s="412"/>
      <c r="W108" s="86">
        <v>0.05</v>
      </c>
      <c r="X108" s="345">
        <f>X93</f>
        <v>2337</v>
      </c>
      <c r="Y108" s="345">
        <f t="shared" ref="Y108:AL108" si="66">Y93</f>
        <v>2528</v>
      </c>
      <c r="Z108" s="345">
        <f t="shared" si="66"/>
        <v>1393</v>
      </c>
      <c r="AA108" s="345">
        <f t="shared" si="66"/>
        <v>1442</v>
      </c>
      <c r="AB108" s="345">
        <f t="shared" si="66"/>
        <v>1683</v>
      </c>
      <c r="AC108" s="345">
        <f t="shared" si="66"/>
        <v>480</v>
      </c>
      <c r="AD108" s="345">
        <f t="shared" si="66"/>
        <v>643</v>
      </c>
      <c r="AE108" s="345">
        <f t="shared" si="66"/>
        <v>978</v>
      </c>
      <c r="AF108" s="345">
        <f t="shared" si="66"/>
        <v>1246</v>
      </c>
      <c r="AG108" s="345">
        <f t="shared" si="66"/>
        <v>1154</v>
      </c>
      <c r="AH108" s="345">
        <f t="shared" si="66"/>
        <v>1519</v>
      </c>
      <c r="AI108" s="345">
        <f t="shared" si="66"/>
        <v>1977</v>
      </c>
      <c r="AJ108" s="345">
        <f t="shared" si="66"/>
        <v>1041</v>
      </c>
      <c r="AK108" s="345">
        <f t="shared" si="66"/>
        <v>957</v>
      </c>
      <c r="AL108" s="345">
        <f t="shared" si="66"/>
        <v>1571</v>
      </c>
      <c r="AM108" s="112">
        <f>SUM(X108:AL108)</f>
        <v>20949</v>
      </c>
    </row>
    <row r="109" spans="1:39" ht="16.5" customHeight="1" x14ac:dyDescent="0.35">
      <c r="A109" s="421" t="s">
        <v>400</v>
      </c>
      <c r="B109" s="421"/>
      <c r="C109" s="86">
        <v>0.05</v>
      </c>
      <c r="D109" s="311">
        <f>D94</f>
        <v>640</v>
      </c>
      <c r="E109" s="311">
        <f t="shared" si="65"/>
        <v>686</v>
      </c>
      <c r="F109" s="311">
        <f t="shared" si="65"/>
        <v>365</v>
      </c>
      <c r="G109" s="311">
        <f t="shared" si="65"/>
        <v>470</v>
      </c>
      <c r="H109" s="311">
        <f t="shared" si="65"/>
        <v>597</v>
      </c>
      <c r="I109" s="311">
        <f t="shared" si="65"/>
        <v>181</v>
      </c>
      <c r="J109" s="311">
        <f t="shared" si="65"/>
        <v>204</v>
      </c>
      <c r="K109" s="311">
        <f t="shared" si="65"/>
        <v>234</v>
      </c>
      <c r="L109" s="311">
        <f t="shared" si="65"/>
        <v>284</v>
      </c>
      <c r="M109" s="311">
        <f t="shared" si="65"/>
        <v>152</v>
      </c>
      <c r="N109" s="311">
        <f t="shared" si="65"/>
        <v>222</v>
      </c>
      <c r="O109" s="311">
        <f t="shared" si="65"/>
        <v>340</v>
      </c>
      <c r="P109" s="311">
        <f t="shared" si="65"/>
        <v>183</v>
      </c>
      <c r="Q109" s="311">
        <f t="shared" si="65"/>
        <v>249</v>
      </c>
      <c r="R109" s="311">
        <f t="shared" si="65"/>
        <v>233</v>
      </c>
      <c r="S109" s="107">
        <f t="shared" ref="S109:S110" si="67">SUM(D109:R109)</f>
        <v>5040</v>
      </c>
      <c r="U109" s="421" t="s">
        <v>400</v>
      </c>
      <c r="V109" s="421"/>
      <c r="W109" s="86">
        <v>0.05</v>
      </c>
      <c r="X109" s="345">
        <f>X94</f>
        <v>509</v>
      </c>
      <c r="Y109" s="345">
        <f t="shared" ref="Y109:AL109" si="68">Y94</f>
        <v>524</v>
      </c>
      <c r="Z109" s="345">
        <f t="shared" si="68"/>
        <v>301</v>
      </c>
      <c r="AA109" s="345">
        <f t="shared" si="68"/>
        <v>387</v>
      </c>
      <c r="AB109" s="345">
        <f t="shared" si="68"/>
        <v>446</v>
      </c>
      <c r="AC109" s="345">
        <f t="shared" si="68"/>
        <v>136</v>
      </c>
      <c r="AD109" s="345">
        <f t="shared" si="68"/>
        <v>155</v>
      </c>
      <c r="AE109" s="345">
        <f t="shared" si="68"/>
        <v>171</v>
      </c>
      <c r="AF109" s="345">
        <f t="shared" si="68"/>
        <v>206</v>
      </c>
      <c r="AG109" s="345">
        <f t="shared" si="68"/>
        <v>151</v>
      </c>
      <c r="AH109" s="345">
        <f t="shared" si="68"/>
        <v>208</v>
      </c>
      <c r="AI109" s="345">
        <f t="shared" si="68"/>
        <v>278</v>
      </c>
      <c r="AJ109" s="345">
        <f t="shared" si="68"/>
        <v>127</v>
      </c>
      <c r="AK109" s="345">
        <f t="shared" si="68"/>
        <v>182</v>
      </c>
      <c r="AL109" s="345">
        <f t="shared" si="68"/>
        <v>201</v>
      </c>
      <c r="AM109" s="107">
        <f t="shared" ref="AM109:AM110" si="69">SUM(X109:AL109)</f>
        <v>3982</v>
      </c>
    </row>
    <row r="110" spans="1:39" ht="16.5" customHeight="1" x14ac:dyDescent="0.35">
      <c r="A110" s="421" t="s">
        <v>401</v>
      </c>
      <c r="B110" s="421"/>
      <c r="C110" s="86">
        <v>0.12</v>
      </c>
      <c r="D110" s="311">
        <f>D95</f>
        <v>113</v>
      </c>
      <c r="E110" s="311">
        <f t="shared" si="65"/>
        <v>62</v>
      </c>
      <c r="F110" s="311">
        <f t="shared" si="65"/>
        <v>48</v>
      </c>
      <c r="G110" s="311">
        <f t="shared" si="65"/>
        <v>14</v>
      </c>
      <c r="H110" s="311">
        <f t="shared" si="65"/>
        <v>21</v>
      </c>
      <c r="I110" s="311">
        <f t="shared" si="65"/>
        <v>9</v>
      </c>
      <c r="J110" s="311">
        <f t="shared" si="65"/>
        <v>16</v>
      </c>
      <c r="K110" s="311">
        <f t="shared" si="65"/>
        <v>13</v>
      </c>
      <c r="L110" s="311">
        <f t="shared" si="65"/>
        <v>54</v>
      </c>
      <c r="M110" s="311">
        <f t="shared" si="65"/>
        <v>36</v>
      </c>
      <c r="N110" s="311">
        <f t="shared" si="65"/>
        <v>65</v>
      </c>
      <c r="O110" s="311">
        <f t="shared" si="65"/>
        <v>82</v>
      </c>
      <c r="P110" s="311">
        <f t="shared" si="65"/>
        <v>27</v>
      </c>
      <c r="Q110" s="311">
        <f t="shared" si="65"/>
        <v>17</v>
      </c>
      <c r="R110" s="311">
        <f t="shared" si="65"/>
        <v>93</v>
      </c>
      <c r="S110" s="107">
        <f t="shared" si="67"/>
        <v>670</v>
      </c>
      <c r="U110" s="421" t="s">
        <v>401</v>
      </c>
      <c r="V110" s="421"/>
      <c r="W110" s="86">
        <v>0.12</v>
      </c>
      <c r="X110" s="345">
        <f>X95</f>
        <v>86</v>
      </c>
      <c r="Y110" s="345">
        <f t="shared" ref="Y110:AL110" si="70">Y95</f>
        <v>53</v>
      </c>
      <c r="Z110" s="345">
        <f t="shared" si="70"/>
        <v>45</v>
      </c>
      <c r="AA110" s="345">
        <f t="shared" si="70"/>
        <v>15</v>
      </c>
      <c r="AB110" s="345">
        <f t="shared" si="70"/>
        <v>17</v>
      </c>
      <c r="AC110" s="345">
        <f t="shared" si="70"/>
        <v>9</v>
      </c>
      <c r="AD110" s="345">
        <f t="shared" si="70"/>
        <v>12</v>
      </c>
      <c r="AE110" s="345">
        <f t="shared" si="70"/>
        <v>15</v>
      </c>
      <c r="AF110" s="345">
        <f t="shared" si="70"/>
        <v>54</v>
      </c>
      <c r="AG110" s="345">
        <f t="shared" si="70"/>
        <v>31</v>
      </c>
      <c r="AH110" s="345">
        <f t="shared" si="70"/>
        <v>56</v>
      </c>
      <c r="AI110" s="345">
        <f t="shared" si="70"/>
        <v>76</v>
      </c>
      <c r="AJ110" s="345">
        <f t="shared" si="70"/>
        <v>29</v>
      </c>
      <c r="AK110" s="345">
        <f t="shared" si="70"/>
        <v>14</v>
      </c>
      <c r="AL110" s="345">
        <f t="shared" si="70"/>
        <v>82</v>
      </c>
      <c r="AM110" s="107">
        <f t="shared" si="69"/>
        <v>594</v>
      </c>
    </row>
    <row r="111" spans="1:39" ht="16.5" customHeight="1" thickBot="1" x14ac:dyDescent="0.4">
      <c r="A111" s="436" t="str">
        <f>'Tabell 3.1 DOK32025'!A94</f>
        <v xml:space="preserve">Fordelingsnøkkel FO4B </v>
      </c>
      <c r="B111" s="436"/>
      <c r="C111" s="215"/>
      <c r="D111" s="216">
        <f>(D99/$S$99*$C$99+D103/$S$103*$C$103+D104/$S$104*$C$104+D105/$S$105*$C$105+D106/$S$106*$C$106+D107/$S$107*$C$107+D108/$S$108*$C$108+D109/$S$109*$C$109+D110/$S$110*$C$110)*100</f>
        <v>13.588075949216721</v>
      </c>
      <c r="E111" s="216">
        <f t="shared" ref="E111:R111" si="71">(E99/$S$99*$C$99+E103/$S$103*$C$103+E104/$S$104*$C$104+E105/$S$105*$C$105+E106/$S$106*$C$106+E107/$S$107*$C$107+E108/$S$108*$C$108+E109/$S$109*$C$109+E110/$S$110*$C$110)*100</f>
        <v>11.598580747226375</v>
      </c>
      <c r="F111" s="216">
        <f t="shared" si="71"/>
        <v>7.6013782860849908</v>
      </c>
      <c r="G111" s="216">
        <f t="shared" si="71"/>
        <v>6.1211975432978587</v>
      </c>
      <c r="H111" s="216">
        <f t="shared" si="71"/>
        <v>6.7346829713035561</v>
      </c>
      <c r="I111" s="216">
        <f t="shared" si="71"/>
        <v>1.9509868429329664</v>
      </c>
      <c r="J111" s="216">
        <f t="shared" si="71"/>
        <v>2.4733724734177756</v>
      </c>
      <c r="K111" s="216">
        <f t="shared" si="71"/>
        <v>3.4125878783668324</v>
      </c>
      <c r="L111" s="216">
        <f t="shared" si="71"/>
        <v>6.6140027458763617</v>
      </c>
      <c r="M111" s="216">
        <f t="shared" si="71"/>
        <v>5.3297346358327928</v>
      </c>
      <c r="N111" s="216">
        <f>(N99/$S$99*$C$99+N103/$S$103*$C$103+N104/$S$104*$C$104+N105/$S$105*$C$105+N106/$S$106*$C$106+N107/$S$107*$C$107+N108/$S$108*$C$108+N109/$S$109*$C$109+N110/$S$110*$C$110)*100</f>
        <v>8.3029300702058215</v>
      </c>
      <c r="O111" s="216">
        <f t="shared" si="71"/>
        <v>9.883743768674778</v>
      </c>
      <c r="P111" s="216">
        <f t="shared" si="71"/>
        <v>4.2879482889328289</v>
      </c>
      <c r="Q111" s="216">
        <f t="shared" si="71"/>
        <v>3.1049356445935277</v>
      </c>
      <c r="R111" s="216">
        <f t="shared" si="71"/>
        <v>8.9958421540368043</v>
      </c>
      <c r="S111" s="216">
        <f t="shared" ref="S111" si="72">SUM(D111:R111)</f>
        <v>99.999999999999986</v>
      </c>
      <c r="U111" s="436" t="str">
        <f>A111</f>
        <v xml:space="preserve">Fordelingsnøkkel FO4B </v>
      </c>
      <c r="V111" s="436"/>
      <c r="W111" s="215"/>
      <c r="X111" s="216">
        <f>(X99/$AM$99*$W$99+X103/$AM$103*$W$103+X104/$AM$104*$W$104+X105/$AM$105*$W$105+X106/$AM$106*$W$106+X107/$AM$107*$W$107+X108/$AM$108*$W$108+X109/$AM$109*$W$109+X110/$AM$110*$W$110)*100</f>
        <v>13.084332723464492</v>
      </c>
      <c r="Y111" s="216">
        <f t="shared" ref="Y111:AK111" si="73">(Y99/$AM$99*$W$99+Y103/$AM$103*$W$103+Y104/$AM$104*$W$104+Y105/$AM$105*$W$105+Y106/$AM$106*$W$106+Y107/$AM$107*$W$107+Y108/$AM$108*$W$108+Y109/$AM$109*$W$109+Y110/$AM$110*$W$110)*100</f>
        <v>11.585450111877835</v>
      </c>
      <c r="Z111" s="216">
        <f t="shared" si="73"/>
        <v>7.8835270231961667</v>
      </c>
      <c r="AA111" s="216">
        <f t="shared" si="73"/>
        <v>6.2098325418885532</v>
      </c>
      <c r="AB111" s="216">
        <f t="shared" si="73"/>
        <v>6.6158456996478421</v>
      </c>
      <c r="AC111" s="216">
        <f t="shared" si="73"/>
        <v>2.0203464614207576</v>
      </c>
      <c r="AD111" s="216">
        <f t="shared" si="73"/>
        <v>2.336060148241049</v>
      </c>
      <c r="AE111" s="216">
        <f t="shared" si="73"/>
        <v>3.6286335383497406</v>
      </c>
      <c r="AF111" s="216">
        <f t="shared" si="73"/>
        <v>6.4876693163253032</v>
      </c>
      <c r="AG111" s="216">
        <f t="shared" si="73"/>
        <v>5.3007261706493694</v>
      </c>
      <c r="AH111" s="216">
        <f t="shared" si="73"/>
        <v>8.5959728867150744</v>
      </c>
      <c r="AI111" s="216">
        <f t="shared" si="73"/>
        <v>9.8087536952623342</v>
      </c>
      <c r="AJ111" s="216">
        <f t="shared" si="73"/>
        <v>4.4411438959878895</v>
      </c>
      <c r="AK111" s="216">
        <f t="shared" si="73"/>
        <v>3.1818664593652457</v>
      </c>
      <c r="AL111" s="216">
        <f>(AL99/$AM$99*$W$99+AL103/$AM$103*$W$103+AL104/$AM$104*$W$104+AL105/$AM$105*$W$105+AL106/$AM$106*$W$106+AL107/$AM$107*$W$107+AL108/$AM$108*$W$108+AL109/$AM$109*$W$109+AL110/$AM$110*$W$110)*100</f>
        <v>8.8198393276083511</v>
      </c>
      <c r="AM111" s="216">
        <f t="shared" ref="AM111" si="74">SUM(X111:AL111)</f>
        <v>100</v>
      </c>
    </row>
    <row r="112" spans="1:39" ht="16.5" customHeight="1" x14ac:dyDescent="0.35">
      <c r="A112" s="438"/>
      <c r="B112" s="438"/>
      <c r="C112" s="78"/>
      <c r="D112" s="17"/>
      <c r="E112" s="17"/>
      <c r="F112" s="17"/>
      <c r="G112" s="17"/>
      <c r="H112" s="17"/>
      <c r="I112" s="17"/>
      <c r="J112" s="17"/>
      <c r="K112" s="17"/>
      <c r="L112" s="17"/>
      <c r="M112" s="17"/>
      <c r="N112" s="17"/>
      <c r="O112" s="17"/>
      <c r="P112" s="17"/>
      <c r="Q112" s="17"/>
      <c r="R112" s="17"/>
      <c r="S112" s="17"/>
      <c r="U112" s="438"/>
      <c r="V112" s="438"/>
      <c r="W112" s="78"/>
      <c r="X112" s="17"/>
      <c r="Y112" s="17"/>
      <c r="Z112" s="17"/>
      <c r="AA112" s="17"/>
      <c r="AB112" s="17"/>
      <c r="AC112" s="17"/>
      <c r="AD112" s="17"/>
      <c r="AE112" s="17"/>
      <c r="AF112" s="17"/>
      <c r="AG112" s="17"/>
      <c r="AH112" s="17"/>
      <c r="AI112" s="17"/>
      <c r="AJ112" s="17"/>
      <c r="AK112" s="17"/>
      <c r="AL112" s="17"/>
      <c r="AM112" s="17"/>
    </row>
    <row r="113" spans="1:39" ht="16.5" customHeight="1" x14ac:dyDescent="0.35">
      <c r="A113" s="434" t="str">
        <f>'Tabell 3.1 DOK32025'!A96</f>
        <v xml:space="preserve">Fordelingsnøkkel FO4B </v>
      </c>
      <c r="B113" s="434"/>
      <c r="C113" s="88">
        <v>0.8</v>
      </c>
      <c r="D113" s="89">
        <f>D111</f>
        <v>13.588075949216721</v>
      </c>
      <c r="E113" s="89">
        <f t="shared" ref="E113:R113" si="75">E111</f>
        <v>11.598580747226375</v>
      </c>
      <c r="F113" s="89">
        <f t="shared" si="75"/>
        <v>7.6013782860849908</v>
      </c>
      <c r="G113" s="89">
        <f t="shared" si="75"/>
        <v>6.1211975432978587</v>
      </c>
      <c r="H113" s="89">
        <f t="shared" si="75"/>
        <v>6.7346829713035561</v>
      </c>
      <c r="I113" s="89">
        <f t="shared" si="75"/>
        <v>1.9509868429329664</v>
      </c>
      <c r="J113" s="89">
        <f t="shared" si="75"/>
        <v>2.4733724734177756</v>
      </c>
      <c r="K113" s="89">
        <f t="shared" si="75"/>
        <v>3.4125878783668324</v>
      </c>
      <c r="L113" s="89">
        <f t="shared" si="75"/>
        <v>6.6140027458763617</v>
      </c>
      <c r="M113" s="89">
        <f t="shared" si="75"/>
        <v>5.3297346358327928</v>
      </c>
      <c r="N113" s="89">
        <f t="shared" si="75"/>
        <v>8.3029300702058215</v>
      </c>
      <c r="O113" s="89">
        <f t="shared" si="75"/>
        <v>9.883743768674778</v>
      </c>
      <c r="P113" s="89">
        <f t="shared" si="75"/>
        <v>4.2879482889328289</v>
      </c>
      <c r="Q113" s="89">
        <f t="shared" si="75"/>
        <v>3.1049356445935277</v>
      </c>
      <c r="R113" s="89">
        <f t="shared" si="75"/>
        <v>8.9958421540368043</v>
      </c>
      <c r="S113" s="89">
        <f>SUM(D113:R113)</f>
        <v>99.999999999999986</v>
      </c>
      <c r="U113" s="434" t="str">
        <f>A113</f>
        <v xml:space="preserve">Fordelingsnøkkel FO4B </v>
      </c>
      <c r="V113" s="434"/>
      <c r="W113" s="88">
        <v>0.8</v>
      </c>
      <c r="X113" s="89">
        <f>X111</f>
        <v>13.084332723464492</v>
      </c>
      <c r="Y113" s="89">
        <f t="shared" ref="Y113:AL113" si="76">Y111</f>
        <v>11.585450111877835</v>
      </c>
      <c r="Z113" s="89">
        <f t="shared" si="76"/>
        <v>7.8835270231961667</v>
      </c>
      <c r="AA113" s="89">
        <f t="shared" si="76"/>
        <v>6.2098325418885532</v>
      </c>
      <c r="AB113" s="89">
        <f t="shared" si="76"/>
        <v>6.6158456996478421</v>
      </c>
      <c r="AC113" s="89">
        <f t="shared" si="76"/>
        <v>2.0203464614207576</v>
      </c>
      <c r="AD113" s="89">
        <f t="shared" si="76"/>
        <v>2.336060148241049</v>
      </c>
      <c r="AE113" s="89">
        <f t="shared" si="76"/>
        <v>3.6286335383497406</v>
      </c>
      <c r="AF113" s="89">
        <f t="shared" si="76"/>
        <v>6.4876693163253032</v>
      </c>
      <c r="AG113" s="89">
        <f t="shared" si="76"/>
        <v>5.3007261706493694</v>
      </c>
      <c r="AH113" s="89">
        <f t="shared" si="76"/>
        <v>8.5959728867150744</v>
      </c>
      <c r="AI113" s="89">
        <f t="shared" si="76"/>
        <v>9.8087536952623342</v>
      </c>
      <c r="AJ113" s="89">
        <f t="shared" si="76"/>
        <v>4.4411438959878895</v>
      </c>
      <c r="AK113" s="89">
        <f t="shared" si="76"/>
        <v>3.1818664593652457</v>
      </c>
      <c r="AL113" s="89">
        <f t="shared" si="76"/>
        <v>8.8198393276083511</v>
      </c>
      <c r="AM113" s="89">
        <f>SUM(X113:AL113)</f>
        <v>100</v>
      </c>
    </row>
    <row r="114" spans="1:39" ht="16.5" customHeight="1" x14ac:dyDescent="0.35">
      <c r="A114" s="432" t="s">
        <v>406</v>
      </c>
      <c r="B114" s="432"/>
      <c r="C114" s="93">
        <v>0.2</v>
      </c>
      <c r="D114" s="314">
        <v>12.246704325364249</v>
      </c>
      <c r="E114" s="314">
        <v>12.103065483027985</v>
      </c>
      <c r="F114" s="314">
        <v>7.2821439505606351</v>
      </c>
      <c r="G114" s="314">
        <v>6.5056061833472789</v>
      </c>
      <c r="H114" s="314">
        <v>5.054268508008418</v>
      </c>
      <c r="I114" s="314">
        <v>2.5907578561740006</v>
      </c>
      <c r="J114" s="314">
        <v>3.1504303953408272</v>
      </c>
      <c r="K114" s="314">
        <v>4.4226897440869433</v>
      </c>
      <c r="L114" s="314">
        <v>6.6831130222147204</v>
      </c>
      <c r="M114" s="314">
        <v>5.5716287147930332</v>
      </c>
      <c r="N114" s="314">
        <v>6.5529562999414068</v>
      </c>
      <c r="O114" s="314">
        <v>9.0287378988464155</v>
      </c>
      <c r="P114" s="314">
        <v>5.4498316293289051</v>
      </c>
      <c r="Q114" s="314">
        <v>3.2325250303290725</v>
      </c>
      <c r="R114" s="314">
        <v>10.125540958636106</v>
      </c>
      <c r="S114" s="115">
        <f>SUM(D114:R114)</f>
        <v>99.999999999999986</v>
      </c>
      <c r="U114" s="432" t="s">
        <v>287</v>
      </c>
      <c r="V114" s="432"/>
      <c r="W114" s="93">
        <v>0.2</v>
      </c>
      <c r="X114" s="89">
        <v>11.492671909441848</v>
      </c>
      <c r="Y114" s="89">
        <v>12.171988626620353</v>
      </c>
      <c r="Z114" s="89">
        <v>6.632519300977763</v>
      </c>
      <c r="AA114" s="89">
        <v>5.5655265941344521</v>
      </c>
      <c r="AB114" s="89">
        <v>4.7750715332709488</v>
      </c>
      <c r="AC114" s="89">
        <v>2.8817376542095445</v>
      </c>
      <c r="AD114" s="89">
        <v>3.3613040796122116</v>
      </c>
      <c r="AE114" s="89">
        <v>4.819360826835287</v>
      </c>
      <c r="AF114" s="89">
        <v>6.6549319537941827</v>
      </c>
      <c r="AG114" s="89">
        <v>5.9891885143835513</v>
      </c>
      <c r="AH114" s="89">
        <v>6.8117324802149524</v>
      </c>
      <c r="AI114" s="89">
        <v>9.3782626881621258</v>
      </c>
      <c r="AJ114" s="89">
        <v>5.7456356051048765</v>
      </c>
      <c r="AK114" s="89">
        <v>3.2635725571934033</v>
      </c>
      <c r="AL114" s="89">
        <v>10.45649567604451</v>
      </c>
      <c r="AM114" s="115">
        <f>SUM(X114:AL114)</f>
        <v>100.00000000000001</v>
      </c>
    </row>
    <row r="115" spans="1:39" ht="16.5" customHeight="1" thickBot="1" x14ac:dyDescent="0.4">
      <c r="A115" s="436" t="str">
        <f>'Tabell 3.1 DOK32025'!A98</f>
        <v xml:space="preserve">Fordelingsnøkkel FO4C </v>
      </c>
      <c r="B115" s="436"/>
      <c r="C115" s="215" t="s">
        <v>202</v>
      </c>
      <c r="D115" s="216">
        <f>SUMPRODUCT($C$113:$C$114,D113:D114)</f>
        <v>13.319801624446228</v>
      </c>
      <c r="E115" s="216">
        <f t="shared" ref="E115:R115" si="77">SUMPRODUCT($C$113:$C$114,E113:E114)</f>
        <v>11.699477694386697</v>
      </c>
      <c r="F115" s="216">
        <f t="shared" si="77"/>
        <v>7.5375314189801195</v>
      </c>
      <c r="G115" s="216">
        <f t="shared" si="77"/>
        <v>6.1980792713077433</v>
      </c>
      <c r="H115" s="216">
        <f t="shared" si="77"/>
        <v>6.3986000786445283</v>
      </c>
      <c r="I115" s="216">
        <f t="shared" si="77"/>
        <v>2.0789410455811734</v>
      </c>
      <c r="J115" s="216">
        <f t="shared" si="77"/>
        <v>2.608784057802386</v>
      </c>
      <c r="K115" s="216">
        <f t="shared" si="77"/>
        <v>3.6146082515108549</v>
      </c>
      <c r="L115" s="216">
        <f t="shared" si="77"/>
        <v>6.6278248011440333</v>
      </c>
      <c r="M115" s="216">
        <f t="shared" si="77"/>
        <v>5.3781134516248414</v>
      </c>
      <c r="N115" s="216">
        <f t="shared" si="77"/>
        <v>7.9529353161529386</v>
      </c>
      <c r="O115" s="216">
        <f t="shared" si="77"/>
        <v>9.7127425947091055</v>
      </c>
      <c r="P115" s="216">
        <f t="shared" si="77"/>
        <v>4.5203249570120443</v>
      </c>
      <c r="Q115" s="216">
        <f t="shared" si="77"/>
        <v>3.1304535217406366</v>
      </c>
      <c r="R115" s="216">
        <f t="shared" si="77"/>
        <v>9.2217819149566651</v>
      </c>
      <c r="S115" s="216">
        <f t="shared" ref="S115" si="78">SUM(D115:R115)</f>
        <v>100.00000000000001</v>
      </c>
      <c r="U115" s="436" t="str">
        <f>A115</f>
        <v xml:space="preserve">Fordelingsnøkkel FO4C </v>
      </c>
      <c r="V115" s="436"/>
      <c r="W115" s="215" t="s">
        <v>202</v>
      </c>
      <c r="X115" s="216">
        <f>SUMPRODUCT($W$113:$W$114,X113:X114)</f>
        <v>12.766000560659965</v>
      </c>
      <c r="Y115" s="216">
        <f>SUMPRODUCT($W$113:$W$114,Y113:Y114)</f>
        <v>11.702757814826338</v>
      </c>
      <c r="Z115" s="216">
        <f t="shared" ref="Z115:AL115" si="79">SUMPRODUCT($W$113:$W$114,Z113:Z114)</f>
        <v>7.6333254787524867</v>
      </c>
      <c r="AA115" s="216">
        <f t="shared" si="79"/>
        <v>6.0809713523377331</v>
      </c>
      <c r="AB115" s="216">
        <f t="shared" si="79"/>
        <v>6.247690866372464</v>
      </c>
      <c r="AC115" s="216">
        <f t="shared" si="79"/>
        <v>2.1926246999785151</v>
      </c>
      <c r="AD115" s="216">
        <f t="shared" si="79"/>
        <v>2.5411089345152815</v>
      </c>
      <c r="AE115" s="216">
        <f t="shared" si="79"/>
        <v>3.8667789960468504</v>
      </c>
      <c r="AF115" s="216">
        <f t="shared" si="79"/>
        <v>6.5211218438190794</v>
      </c>
      <c r="AG115" s="216">
        <f t="shared" si="79"/>
        <v>5.4384186393962057</v>
      </c>
      <c r="AH115" s="216">
        <f t="shared" si="79"/>
        <v>8.2391248054150505</v>
      </c>
      <c r="AI115" s="216">
        <f t="shared" si="79"/>
        <v>9.7226554938422929</v>
      </c>
      <c r="AJ115" s="216">
        <f t="shared" si="79"/>
        <v>4.7020422378112867</v>
      </c>
      <c r="AK115" s="216">
        <f t="shared" si="79"/>
        <v>3.1982076789308773</v>
      </c>
      <c r="AL115" s="216">
        <f t="shared" si="79"/>
        <v>9.1471705972955846</v>
      </c>
      <c r="AM115" s="216">
        <f t="shared" ref="AM115" si="80">SUM(X115:AL115)</f>
        <v>100.00000000000001</v>
      </c>
    </row>
    <row r="116" spans="1:39" ht="16.5" customHeight="1" x14ac:dyDescent="0.35">
      <c r="A116" s="17"/>
      <c r="B116" s="17"/>
      <c r="C116" s="17"/>
      <c r="D116" s="17"/>
      <c r="E116" s="17"/>
      <c r="F116" s="17"/>
      <c r="G116" s="17"/>
      <c r="H116" s="17"/>
      <c r="I116" s="17"/>
      <c r="J116" s="17"/>
      <c r="K116" s="17"/>
      <c r="L116" s="17"/>
      <c r="M116" s="17"/>
      <c r="N116" s="17"/>
      <c r="O116" s="17"/>
      <c r="P116" s="17"/>
      <c r="Q116" s="17"/>
      <c r="R116" s="17"/>
      <c r="S116" s="17"/>
    </row>
    <row r="117" spans="1:39" x14ac:dyDescent="0.35">
      <c r="B117" s="116"/>
    </row>
    <row r="118" spans="1:39" x14ac:dyDescent="0.35">
      <c r="B118" s="116"/>
      <c r="D118" s="230"/>
      <c r="E118" s="230"/>
      <c r="F118" s="230"/>
      <c r="G118" s="230"/>
      <c r="H118" s="230"/>
      <c r="I118" s="230"/>
      <c r="J118" s="230"/>
      <c r="K118" s="230"/>
      <c r="L118" s="230"/>
      <c r="M118" s="230"/>
      <c r="N118" s="230"/>
      <c r="O118" s="230"/>
      <c r="P118" s="230"/>
      <c r="Q118" s="230"/>
      <c r="R118" s="230"/>
    </row>
    <row r="119" spans="1:39" x14ac:dyDescent="0.35">
      <c r="B119" s="116"/>
    </row>
    <row r="120" spans="1:39" x14ac:dyDescent="0.35">
      <c r="B120" s="116"/>
    </row>
    <row r="121" spans="1:39" x14ac:dyDescent="0.35">
      <c r="B121" s="116"/>
    </row>
    <row r="122" spans="1:39" x14ac:dyDescent="0.35">
      <c r="B122" s="116"/>
    </row>
    <row r="123" spans="1:39" x14ac:dyDescent="0.35">
      <c r="B123" s="116"/>
    </row>
    <row r="124" spans="1:39" x14ac:dyDescent="0.35">
      <c r="B124" s="116"/>
    </row>
    <row r="125" spans="1:39" x14ac:dyDescent="0.35">
      <c r="B125" s="116"/>
    </row>
    <row r="126" spans="1:39" x14ac:dyDescent="0.35">
      <c r="B126" s="116"/>
    </row>
    <row r="127" spans="1:39" x14ac:dyDescent="0.35">
      <c r="B127" s="116"/>
    </row>
    <row r="128" spans="1:39" x14ac:dyDescent="0.35">
      <c r="B128" s="116"/>
    </row>
    <row r="129" spans="2:2" x14ac:dyDescent="0.35">
      <c r="B129" s="116"/>
    </row>
    <row r="130" spans="2:2" x14ac:dyDescent="0.35">
      <c r="B130" s="116"/>
    </row>
    <row r="131" spans="2:2" x14ac:dyDescent="0.35">
      <c r="B131" s="116"/>
    </row>
    <row r="132" spans="2:2" x14ac:dyDescent="0.35">
      <c r="B132" s="116"/>
    </row>
    <row r="133" spans="2:2" x14ac:dyDescent="0.35">
      <c r="B133" s="116"/>
    </row>
    <row r="134" spans="2:2" x14ac:dyDescent="0.35">
      <c r="B134" s="116"/>
    </row>
    <row r="135" spans="2:2" x14ac:dyDescent="0.35">
      <c r="B135" s="116"/>
    </row>
    <row r="136" spans="2:2" x14ac:dyDescent="0.35">
      <c r="B136" s="116"/>
    </row>
    <row r="137" spans="2:2" x14ac:dyDescent="0.35">
      <c r="B137" s="116"/>
    </row>
    <row r="138" spans="2:2" x14ac:dyDescent="0.35">
      <c r="B138" s="116"/>
    </row>
    <row r="139" spans="2:2" x14ac:dyDescent="0.35">
      <c r="B139" s="116"/>
    </row>
    <row r="140" spans="2:2" x14ac:dyDescent="0.35">
      <c r="B140" s="116"/>
    </row>
    <row r="141" spans="2:2" x14ac:dyDescent="0.35">
      <c r="B141" s="116"/>
    </row>
    <row r="142" spans="2:2" x14ac:dyDescent="0.35">
      <c r="B142" s="116"/>
    </row>
    <row r="143" spans="2:2" x14ac:dyDescent="0.35">
      <c r="B143" s="116"/>
    </row>
    <row r="144" spans="2:2" x14ac:dyDescent="0.35">
      <c r="B144" s="116"/>
    </row>
    <row r="145" spans="2:2" x14ac:dyDescent="0.35">
      <c r="B145" s="116"/>
    </row>
    <row r="146" spans="2:2" x14ac:dyDescent="0.35">
      <c r="B146" s="116"/>
    </row>
    <row r="147" spans="2:2" x14ac:dyDescent="0.35">
      <c r="B147" s="116"/>
    </row>
    <row r="148" spans="2:2" x14ac:dyDescent="0.35">
      <c r="B148" s="116"/>
    </row>
    <row r="149" spans="2:2" x14ac:dyDescent="0.35">
      <c r="B149" s="116"/>
    </row>
    <row r="150" spans="2:2" x14ac:dyDescent="0.35">
      <c r="B150" s="116"/>
    </row>
    <row r="151" spans="2:2" x14ac:dyDescent="0.35">
      <c r="B151" s="116"/>
    </row>
  </sheetData>
  <mergeCells count="230">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U1:V1"/>
    <mergeCell ref="U2:V2"/>
    <mergeCell ref="U3:V3"/>
    <mergeCell ref="U4:V4"/>
    <mergeCell ref="U5:V5"/>
    <mergeCell ref="U6:V6"/>
    <mergeCell ref="U7:V7"/>
    <mergeCell ref="U8:V8"/>
    <mergeCell ref="U9:V9"/>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6:V16"/>
    <mergeCell ref="U17:V17"/>
    <mergeCell ref="U18:V18"/>
    <mergeCell ref="U19:V19"/>
    <mergeCell ref="U20:V20"/>
    <mergeCell ref="U21:V21"/>
    <mergeCell ref="U10:V10"/>
    <mergeCell ref="U11:V11"/>
    <mergeCell ref="U12:V12"/>
    <mergeCell ref="U13:V13"/>
    <mergeCell ref="U14:V14"/>
    <mergeCell ref="U15:V15"/>
    <mergeCell ref="U28:V28"/>
    <mergeCell ref="U29:V29"/>
    <mergeCell ref="U30:V30"/>
    <mergeCell ref="U31:V31"/>
    <mergeCell ref="U32:V32"/>
    <mergeCell ref="U33:V33"/>
    <mergeCell ref="U22:V22"/>
    <mergeCell ref="U23:V23"/>
    <mergeCell ref="U24:V24"/>
    <mergeCell ref="U25:V25"/>
    <mergeCell ref="U26:V26"/>
    <mergeCell ref="U27:V27"/>
    <mergeCell ref="U40:V40"/>
    <mergeCell ref="U41:V41"/>
    <mergeCell ref="U42:V42"/>
    <mergeCell ref="U43:V43"/>
    <mergeCell ref="U44:V44"/>
    <mergeCell ref="U45:V45"/>
    <mergeCell ref="U34:V34"/>
    <mergeCell ref="U35:V35"/>
    <mergeCell ref="U36:V36"/>
    <mergeCell ref="U37:V37"/>
    <mergeCell ref="U38:V38"/>
    <mergeCell ref="U39:V39"/>
    <mergeCell ref="U52:V52"/>
    <mergeCell ref="U53:V53"/>
    <mergeCell ref="U54:V54"/>
    <mergeCell ref="U55:V55"/>
    <mergeCell ref="U56:V56"/>
    <mergeCell ref="U57:V57"/>
    <mergeCell ref="U46:V46"/>
    <mergeCell ref="U47:V47"/>
    <mergeCell ref="U48:V48"/>
    <mergeCell ref="U49:V49"/>
    <mergeCell ref="U50:V50"/>
    <mergeCell ref="U51:V51"/>
    <mergeCell ref="U64:V64"/>
    <mergeCell ref="U65:V65"/>
    <mergeCell ref="U66:V66"/>
    <mergeCell ref="U67:V67"/>
    <mergeCell ref="U68:V68"/>
    <mergeCell ref="U69:V69"/>
    <mergeCell ref="U58:V58"/>
    <mergeCell ref="U59:V59"/>
    <mergeCell ref="U60:V60"/>
    <mergeCell ref="U61:V61"/>
    <mergeCell ref="U62:V62"/>
    <mergeCell ref="U63:V63"/>
    <mergeCell ref="U76:V76"/>
    <mergeCell ref="U77:V77"/>
    <mergeCell ref="U78:V78"/>
    <mergeCell ref="U79:V79"/>
    <mergeCell ref="U80:V80"/>
    <mergeCell ref="U81:V81"/>
    <mergeCell ref="U70:V70"/>
    <mergeCell ref="U71:V71"/>
    <mergeCell ref="U72:V72"/>
    <mergeCell ref="U73:V73"/>
    <mergeCell ref="U74:V74"/>
    <mergeCell ref="U75:V75"/>
    <mergeCell ref="U88:V88"/>
    <mergeCell ref="U89:V89"/>
    <mergeCell ref="U90:V90"/>
    <mergeCell ref="U91:V91"/>
    <mergeCell ref="U92:V92"/>
    <mergeCell ref="U93:V93"/>
    <mergeCell ref="U82:V82"/>
    <mergeCell ref="U83:V83"/>
    <mergeCell ref="U84:V84"/>
    <mergeCell ref="U85:V85"/>
    <mergeCell ref="U86:V86"/>
    <mergeCell ref="U87:V87"/>
    <mergeCell ref="U100:V100"/>
    <mergeCell ref="U101:V101"/>
    <mergeCell ref="U102:V102"/>
    <mergeCell ref="U103:V103"/>
    <mergeCell ref="U104:V104"/>
    <mergeCell ref="U105:V105"/>
    <mergeCell ref="U94:V94"/>
    <mergeCell ref="U95:V95"/>
    <mergeCell ref="U96:V96"/>
    <mergeCell ref="U97:V97"/>
    <mergeCell ref="U98:V98"/>
    <mergeCell ref="U99:V99"/>
    <mergeCell ref="U112:V112"/>
    <mergeCell ref="U113:V113"/>
    <mergeCell ref="U114:V114"/>
    <mergeCell ref="U115:V115"/>
    <mergeCell ref="U106:V106"/>
    <mergeCell ref="U107:V107"/>
    <mergeCell ref="U108:V108"/>
    <mergeCell ref="U109:V109"/>
    <mergeCell ref="U110:V110"/>
    <mergeCell ref="U111:V1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7"/>
  <sheetViews>
    <sheetView topLeftCell="A3" zoomScale="70" zoomScaleNormal="70" workbookViewId="0">
      <selection activeCell="A3" sqref="A3:G13"/>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15</v>
      </c>
    </row>
    <row r="3" spans="1:13" ht="78.75" x14ac:dyDescent="0.35">
      <c r="A3" s="24"/>
      <c r="B3" s="25" t="s">
        <v>494</v>
      </c>
      <c r="C3" s="25" t="s">
        <v>17</v>
      </c>
      <c r="D3" s="25" t="s">
        <v>18</v>
      </c>
      <c r="E3" s="25" t="s">
        <v>19</v>
      </c>
      <c r="F3" s="25" t="s">
        <v>477</v>
      </c>
      <c r="G3" s="25" t="s">
        <v>21</v>
      </c>
      <c r="H3" s="241"/>
    </row>
    <row r="4" spans="1:13" x14ac:dyDescent="0.35">
      <c r="A4" s="26"/>
      <c r="B4" s="27" t="s">
        <v>22</v>
      </c>
      <c r="C4" s="27" t="s">
        <v>23</v>
      </c>
      <c r="D4" s="27" t="s">
        <v>24</v>
      </c>
      <c r="E4" s="27" t="s">
        <v>25</v>
      </c>
      <c r="F4" s="27" t="s">
        <v>26</v>
      </c>
      <c r="G4" s="27" t="s">
        <v>27</v>
      </c>
      <c r="H4" s="242"/>
      <c r="J4" s="275"/>
    </row>
    <row r="5" spans="1:13" ht="16.5" customHeight="1" x14ac:dyDescent="0.35">
      <c r="A5" s="17" t="s">
        <v>28</v>
      </c>
      <c r="B5" s="28">
        <f>E5-D5-C5</f>
        <v>500156.34861964977</v>
      </c>
      <c r="C5" s="28">
        <f>'Tabell 2.3'!S14</f>
        <v>7404</v>
      </c>
      <c r="D5" s="28">
        <f>'Tabell 2.2'!S34</f>
        <v>17684.659467804104</v>
      </c>
      <c r="E5" s="374">
        <v>525245.0080874539</v>
      </c>
      <c r="F5" s="28">
        <f>'Tabell 1.2'!B58</f>
        <v>13624</v>
      </c>
      <c r="G5" s="28">
        <f>F5+E5</f>
        <v>538869.0080874539</v>
      </c>
      <c r="H5" s="29"/>
      <c r="I5" s="275"/>
      <c r="J5" s="275"/>
      <c r="K5" s="29"/>
      <c r="L5" s="240"/>
      <c r="M5" s="29"/>
    </row>
    <row r="6" spans="1:13" ht="16.5" customHeight="1" x14ac:dyDescent="0.35">
      <c r="A6" s="17" t="s">
        <v>29</v>
      </c>
      <c r="B6" s="28">
        <f t="shared" ref="B6:B7" si="0">E6-D6-C6</f>
        <v>4566565.8441459825</v>
      </c>
      <c r="C6" s="28">
        <f>'Tabell 2.3'!S23</f>
        <v>1128130</v>
      </c>
      <c r="D6" s="28">
        <f>'Tabell 2.2'!S47</f>
        <v>176736.02052542826</v>
      </c>
      <c r="E6" s="374">
        <v>5871431.864671411</v>
      </c>
      <c r="F6" s="28">
        <f>'Tabell 1.2'!B13+'Tabell 1.2'!B26</f>
        <v>274156</v>
      </c>
      <c r="G6" s="28">
        <f>F6+E6</f>
        <v>6145587.864671411</v>
      </c>
      <c r="H6" s="29"/>
      <c r="I6" s="275"/>
      <c r="J6" s="275"/>
      <c r="K6" s="29"/>
      <c r="L6" s="240"/>
      <c r="M6" s="29"/>
    </row>
    <row r="7" spans="1:13" ht="16.5" customHeight="1" x14ac:dyDescent="0.35">
      <c r="A7" s="17" t="s">
        <v>30</v>
      </c>
      <c r="B7" s="28">
        <f t="shared" si="0"/>
        <v>2265035.1886264165</v>
      </c>
      <c r="C7" s="28">
        <f>'Tabell 2.3'!S28</f>
        <v>6475.8387000000002</v>
      </c>
      <c r="D7" s="28">
        <f>'Tabell 2.2'!S63</f>
        <v>81588.813540993462</v>
      </c>
      <c r="E7" s="374">
        <v>2353099.8408674099</v>
      </c>
      <c r="F7" s="28">
        <f>'Tabell 1.2'!B34</f>
        <v>39350</v>
      </c>
      <c r="G7" s="28">
        <f t="shared" ref="G7:G10" si="1">F7+E7</f>
        <v>2392449.8408674099</v>
      </c>
      <c r="H7" s="29"/>
      <c r="I7" s="275"/>
      <c r="J7" s="275"/>
      <c r="K7" s="29"/>
      <c r="L7" s="240"/>
      <c r="M7" s="29"/>
    </row>
    <row r="8" spans="1:13" ht="16.5" customHeight="1" x14ac:dyDescent="0.35">
      <c r="A8" s="239" t="s">
        <v>31</v>
      </c>
      <c r="B8" s="28">
        <f>E8-D8-C8</f>
        <v>1071570.1265394881</v>
      </c>
      <c r="C8" s="28">
        <f>'Tabell 2.3'!S50</f>
        <v>266575.84100000001</v>
      </c>
      <c r="D8" s="28">
        <f>'Tabell 2.2'!S79</f>
        <v>38115.190385957074</v>
      </c>
      <c r="E8" s="374">
        <v>1376261.1579254451</v>
      </c>
      <c r="F8" s="28">
        <f>'Tabell 1.2'!B42+'Tabell 1.2'!B62</f>
        <v>70850</v>
      </c>
      <c r="G8" s="28">
        <f t="shared" si="1"/>
        <v>1447111.1579254451</v>
      </c>
      <c r="H8" s="29"/>
      <c r="I8" s="275"/>
      <c r="J8" s="275"/>
      <c r="K8" s="29"/>
      <c r="L8" s="240"/>
      <c r="M8" s="29"/>
    </row>
    <row r="9" spans="1:13" ht="16.5" customHeight="1" x14ac:dyDescent="0.35">
      <c r="A9" s="17" t="s">
        <v>32</v>
      </c>
      <c r="B9" s="28">
        <f>E9-D9-C9</f>
        <v>14088655.672922138</v>
      </c>
      <c r="C9" s="28">
        <f>'Tabell 2.3'!S69</f>
        <v>202434</v>
      </c>
      <c r="D9" s="28">
        <f>'Tabell 2.2'!S95</f>
        <v>500667.28049100091</v>
      </c>
      <c r="E9" s="374">
        <v>14791756.953413138</v>
      </c>
      <c r="F9" s="28">
        <f>'Tabell 1.2'!B71</f>
        <v>27800</v>
      </c>
      <c r="G9" s="28">
        <f t="shared" si="1"/>
        <v>14819556.953413138</v>
      </c>
      <c r="H9" s="29"/>
      <c r="I9" s="275"/>
      <c r="J9" s="275"/>
      <c r="K9" s="29"/>
      <c r="L9" s="240"/>
      <c r="M9" s="29"/>
    </row>
    <row r="10" spans="1:13" ht="16.5" customHeight="1" x14ac:dyDescent="0.35">
      <c r="A10" s="17" t="s">
        <v>33</v>
      </c>
      <c r="B10" s="28">
        <f>E10-D10-C10</f>
        <v>1612069.4050347877</v>
      </c>
      <c r="C10" s="28">
        <f>'Tabell 2.3'!S85</f>
        <v>649998.83070000005</v>
      </c>
      <c r="D10" s="28">
        <f>'Tabell 2.2'!S111</f>
        <v>77176.035588816056</v>
      </c>
      <c r="E10" s="374">
        <v>2339244.271323604</v>
      </c>
      <c r="F10" s="28">
        <f>'Tabell 1.2'!B49+'Tabell 1.2'!B5</f>
        <v>117497</v>
      </c>
      <c r="G10" s="28">
        <f t="shared" si="1"/>
        <v>2456741.271323604</v>
      </c>
      <c r="H10" s="29"/>
      <c r="I10" s="275"/>
      <c r="J10" s="275"/>
      <c r="K10" s="29"/>
      <c r="L10" s="240"/>
      <c r="M10" s="29"/>
    </row>
    <row r="11" spans="1:13" ht="16.5" customHeight="1" x14ac:dyDescent="0.35">
      <c r="A11" s="17" t="s">
        <v>34</v>
      </c>
      <c r="B11" s="28">
        <f>E11-D11-C11</f>
        <v>1942054.5068903298</v>
      </c>
      <c r="C11" s="28">
        <f>'Tabell 2.3'!S91</f>
        <v>247806.47549999994</v>
      </c>
      <c r="D11" s="28">
        <f>'Tabell 2.2'!S127</f>
        <v>63278</v>
      </c>
      <c r="E11" s="374">
        <v>2253138.9823903297</v>
      </c>
      <c r="F11" s="28">
        <v>0</v>
      </c>
      <c r="G11" s="28">
        <f>F11+E11</f>
        <v>2253138.9823903297</v>
      </c>
      <c r="H11" s="29"/>
      <c r="I11" s="275"/>
      <c r="J11" s="275"/>
      <c r="K11" s="29"/>
      <c r="L11" s="240"/>
      <c r="M11" s="29"/>
    </row>
    <row r="12" spans="1:13" ht="16.5" customHeight="1" x14ac:dyDescent="0.35">
      <c r="A12" s="17" t="s">
        <v>35</v>
      </c>
      <c r="B12" s="28">
        <f>E12-D12-C12</f>
        <v>0</v>
      </c>
      <c r="C12" s="28">
        <f>'Tabell 2.3'!S95</f>
        <v>-115018</v>
      </c>
      <c r="D12" s="28">
        <v>0</v>
      </c>
      <c r="E12" s="374">
        <v>-115018</v>
      </c>
      <c r="F12" s="28">
        <v>0</v>
      </c>
      <c r="G12" s="28">
        <f>F12+E12</f>
        <v>-115018</v>
      </c>
      <c r="H12" s="29"/>
      <c r="I12" s="275"/>
      <c r="J12" s="275"/>
      <c r="K12" s="29"/>
      <c r="L12" s="29"/>
      <c r="M12" s="29"/>
    </row>
    <row r="13" spans="1:13" ht="16.5" customHeight="1" x14ac:dyDescent="0.35">
      <c r="A13" s="31" t="s">
        <v>36</v>
      </c>
      <c r="B13" s="32">
        <f>SUM(B5:B12)</f>
        <v>26046107.092778791</v>
      </c>
      <c r="C13" s="32">
        <f>SUM(C5:C12)</f>
        <v>2393806.9858999997</v>
      </c>
      <c r="D13" s="32">
        <f t="shared" ref="D13" si="2">SUM(D5:D12)</f>
        <v>955245.99999999988</v>
      </c>
      <c r="E13" s="32">
        <f>SUM(E5:E12)</f>
        <v>29395160.07867879</v>
      </c>
      <c r="F13" s="32">
        <f>SUM(F5:F12)</f>
        <v>543277</v>
      </c>
      <c r="G13" s="32">
        <f>SUM(G5:G12)</f>
        <v>29938437.07867879</v>
      </c>
      <c r="H13" s="29"/>
      <c r="I13" s="275"/>
      <c r="J13" s="29"/>
      <c r="K13" s="29"/>
      <c r="L13" s="29"/>
      <c r="M13" s="29"/>
    </row>
    <row r="14" spans="1:13" x14ac:dyDescent="0.35">
      <c r="B14" s="30"/>
      <c r="C14" s="30"/>
      <c r="D14" s="30"/>
      <c r="E14" s="30"/>
      <c r="F14" s="30"/>
      <c r="G14" s="30"/>
      <c r="H14" s="30"/>
    </row>
    <row r="15" spans="1:13" x14ac:dyDescent="0.35">
      <c r="D15" s="29"/>
      <c r="G15" s="29"/>
      <c r="H15" s="329"/>
      <c r="I15" s="29"/>
    </row>
    <row r="16" spans="1:13" ht="16.5" x14ac:dyDescent="0.35">
      <c r="D16"/>
      <c r="E16" s="303"/>
      <c r="F16"/>
      <c r="H16" s="29"/>
      <c r="I16" s="29"/>
    </row>
    <row r="17" spans="4:6" ht="16.5" x14ac:dyDescent="0.35">
      <c r="D17"/>
      <c r="E17"/>
      <c r="F17"/>
    </row>
    <row r="18" spans="4:6" ht="16.5" x14ac:dyDescent="0.35">
      <c r="D18"/>
      <c r="E18" s="304"/>
      <c r="F18"/>
    </row>
    <row r="19" spans="4:6" ht="16.5" x14ac:dyDescent="0.35">
      <c r="D19" s="303"/>
      <c r="E19"/>
      <c r="F19"/>
    </row>
    <row r="20" spans="4:6" ht="16.5" x14ac:dyDescent="0.35">
      <c r="D20" s="304"/>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60781-645B-4E75-B876-33ECF6A6B25D}">
  <sheetPr>
    <tabColor theme="7" tint="-0.249977111117893"/>
  </sheetPr>
  <dimension ref="A1:AJ32"/>
  <sheetViews>
    <sheetView zoomScale="70" zoomScaleNormal="70" workbookViewId="0">
      <selection activeCell="D31" sqref="D31"/>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81" t="s">
        <v>8</v>
      </c>
      <c r="B1" s="381"/>
      <c r="C1" s="19"/>
      <c r="D1" s="17"/>
      <c r="E1" s="17"/>
      <c r="F1" s="17"/>
      <c r="G1" s="17"/>
      <c r="H1" s="17"/>
      <c r="I1" s="17"/>
      <c r="J1" s="17"/>
      <c r="K1" s="17"/>
      <c r="L1" s="17"/>
      <c r="M1" s="17"/>
      <c r="N1" s="17"/>
      <c r="O1" s="17"/>
      <c r="P1" s="17"/>
      <c r="Q1" s="17"/>
      <c r="R1" s="17"/>
      <c r="S1" s="17"/>
    </row>
    <row r="2" spans="1:21" ht="54.75" customHeight="1" x14ac:dyDescent="0.35">
      <c r="A2" s="382"/>
      <c r="B2" s="382"/>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35">
      <c r="A3" s="392"/>
      <c r="B3" s="392"/>
      <c r="C3" s="17"/>
      <c r="D3" s="17"/>
      <c r="E3" s="17"/>
      <c r="F3" s="17"/>
      <c r="G3" s="17"/>
      <c r="H3" s="17"/>
      <c r="I3" s="17"/>
      <c r="J3" s="17"/>
      <c r="K3" s="17"/>
      <c r="L3" s="17"/>
      <c r="M3" s="17"/>
      <c r="N3" s="17"/>
      <c r="O3" s="17"/>
      <c r="P3" s="17"/>
      <c r="Q3" s="17"/>
      <c r="R3" s="17"/>
      <c r="S3" s="17"/>
    </row>
    <row r="4" spans="1:21" ht="16.5" customHeight="1" x14ac:dyDescent="0.35">
      <c r="A4" s="390" t="s">
        <v>288</v>
      </c>
      <c r="B4" s="390"/>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x14ac:dyDescent="0.35">
      <c r="A5" s="440" t="s">
        <v>289</v>
      </c>
      <c r="B5" s="440"/>
      <c r="C5" s="117"/>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18">
        <f>SUM(D5:R5)</f>
        <v>91380</v>
      </c>
      <c r="U5" s="29"/>
    </row>
    <row r="6" spans="1:21" ht="16.5" customHeight="1" x14ac:dyDescent="0.35">
      <c r="A6" s="441" t="s">
        <v>290</v>
      </c>
      <c r="B6" s="441"/>
      <c r="C6" s="36"/>
      <c r="D6" s="282">
        <f>D4/D5</f>
        <v>0.18157682096271499</v>
      </c>
      <c r="E6" s="282">
        <f t="shared" ref="E6:S6" si="0">E4/E5</f>
        <v>0.15092194998737055</v>
      </c>
      <c r="F6" s="282">
        <f t="shared" si="0"/>
        <v>0.14534251540413193</v>
      </c>
      <c r="G6" s="282">
        <f t="shared" si="0"/>
        <v>0.13316696914700543</v>
      </c>
      <c r="H6" s="282">
        <f t="shared" si="0"/>
        <v>0.12028065486134314</v>
      </c>
      <c r="I6" s="282">
        <f t="shared" si="0"/>
        <v>7.4065836298932389E-2</v>
      </c>
      <c r="J6" s="282">
        <f t="shared" si="0"/>
        <v>6.2203626220362622E-2</v>
      </c>
      <c r="K6" s="282">
        <f t="shared" si="0"/>
        <v>6.6713581984517947E-2</v>
      </c>
      <c r="L6" s="282">
        <f t="shared" si="0"/>
        <v>0.20791494388659185</v>
      </c>
      <c r="M6" s="282">
        <f t="shared" si="0"/>
        <v>0.29197662061636559</v>
      </c>
      <c r="N6" s="282">
        <f t="shared" si="0"/>
        <v>0.36042402826855124</v>
      </c>
      <c r="O6" s="282">
        <f t="shared" si="0"/>
        <v>0.2935614588023413</v>
      </c>
      <c r="P6" s="282">
        <f t="shared" si="0"/>
        <v>0.13209794837855723</v>
      </c>
      <c r="Q6" s="282">
        <f t="shared" si="0"/>
        <v>8.6956521739130432E-2</v>
      </c>
      <c r="R6" s="282">
        <f t="shared" si="0"/>
        <v>0.29621684867394693</v>
      </c>
      <c r="S6" s="119">
        <f t="shared" si="0"/>
        <v>0.16366819873057561</v>
      </c>
    </row>
    <row r="7" spans="1:21" ht="16.5" customHeight="1" thickBot="1" x14ac:dyDescent="0.4">
      <c r="A7" s="442" t="s">
        <v>291</v>
      </c>
      <c r="B7" s="442"/>
      <c r="C7" s="31"/>
      <c r="D7" s="120">
        <f>D6/$S$6</f>
        <v>1.1094202928304959</v>
      </c>
      <c r="E7" s="120">
        <f t="shared" ref="E7:S7" si="1">E6/$S$6</f>
        <v>0.92212140878884197</v>
      </c>
      <c r="F7" s="120">
        <f t="shared" si="1"/>
        <v>0.88803149623091571</v>
      </c>
      <c r="G7" s="120">
        <f t="shared" si="1"/>
        <v>0.81363985294553065</v>
      </c>
      <c r="H7" s="120">
        <f t="shared" si="1"/>
        <v>0.73490547213356083</v>
      </c>
      <c r="I7" s="120">
        <f t="shared" si="1"/>
        <v>0.45253651517761712</v>
      </c>
      <c r="J7" s="120">
        <f t="shared" si="1"/>
        <v>0.38005933164059486</v>
      </c>
      <c r="K7" s="120">
        <f t="shared" si="1"/>
        <v>0.40761481156360324</v>
      </c>
      <c r="L7" s="120">
        <f t="shared" si="1"/>
        <v>1.27034418108831</v>
      </c>
      <c r="M7" s="120">
        <f t="shared" si="1"/>
        <v>1.7839545060125359</v>
      </c>
      <c r="N7" s="120">
        <f t="shared" si="1"/>
        <v>2.202162857928605</v>
      </c>
      <c r="O7" s="120">
        <f t="shared" si="1"/>
        <v>1.7936377444074585</v>
      </c>
      <c r="P7" s="120">
        <f t="shared" si="1"/>
        <v>0.8071082189644665</v>
      </c>
      <c r="Q7" s="120">
        <f t="shared" si="1"/>
        <v>0.53129760340476995</v>
      </c>
      <c r="R7" s="120">
        <f t="shared" si="1"/>
        <v>1.8098619705686863</v>
      </c>
      <c r="S7" s="120">
        <f t="shared" si="1"/>
        <v>1</v>
      </c>
    </row>
    <row r="8" spans="1:21" ht="16.5" customHeight="1" x14ac:dyDescent="0.35">
      <c r="A8" s="438" t="s">
        <v>292</v>
      </c>
      <c r="B8" s="438"/>
      <c r="C8" s="17"/>
      <c r="D8" s="17"/>
      <c r="E8" s="17"/>
      <c r="F8" s="17"/>
      <c r="G8" s="17"/>
      <c r="H8" s="17"/>
      <c r="I8" s="17"/>
      <c r="J8" s="17"/>
      <c r="K8" s="17"/>
      <c r="L8" s="17"/>
      <c r="M8" s="17"/>
      <c r="N8" s="17"/>
      <c r="O8" s="17"/>
      <c r="P8" s="17"/>
      <c r="Q8" s="17"/>
      <c r="R8" s="17"/>
      <c r="S8" s="17"/>
    </row>
    <row r="9" spans="1:21" ht="16.5" customHeight="1" x14ac:dyDescent="0.35">
      <c r="A9" s="390"/>
      <c r="B9" s="390"/>
      <c r="C9" s="17"/>
      <c r="D9" s="17"/>
      <c r="E9" s="17"/>
      <c r="F9" s="17"/>
      <c r="G9" s="17"/>
      <c r="H9" s="17"/>
      <c r="I9" s="17"/>
      <c r="J9" s="17"/>
      <c r="K9" s="17"/>
      <c r="L9" s="17"/>
      <c r="M9" s="17"/>
      <c r="N9" s="17"/>
      <c r="O9" s="17"/>
      <c r="P9" s="17"/>
      <c r="Q9" s="17"/>
      <c r="R9" s="17"/>
      <c r="S9" s="17"/>
    </row>
    <row r="10" spans="1:21" ht="16.5" customHeight="1" x14ac:dyDescent="0.35">
      <c r="A10" s="381" t="s">
        <v>9</v>
      </c>
      <c r="B10" s="381"/>
      <c r="C10" s="19"/>
      <c r="D10" s="17"/>
      <c r="E10" s="17"/>
      <c r="F10" s="17"/>
      <c r="G10" s="17"/>
      <c r="H10" s="17"/>
      <c r="I10" s="17"/>
      <c r="J10" s="17"/>
      <c r="K10" s="17"/>
      <c r="L10" s="17"/>
      <c r="M10" s="17"/>
      <c r="N10" s="17"/>
      <c r="O10" s="17"/>
      <c r="P10" s="17"/>
      <c r="Q10" s="17"/>
      <c r="R10" s="17"/>
      <c r="S10" s="17"/>
    </row>
    <row r="11" spans="1:21" ht="54.75" customHeight="1" x14ac:dyDescent="0.35">
      <c r="A11" s="382"/>
      <c r="B11" s="382"/>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35">
      <c r="A12" s="392"/>
      <c r="B12" s="392"/>
      <c r="C12" s="17"/>
      <c r="D12" s="17"/>
      <c r="E12" s="17"/>
      <c r="F12" s="17"/>
      <c r="G12" s="17"/>
      <c r="H12" s="17"/>
      <c r="I12" s="17"/>
      <c r="J12" s="17"/>
      <c r="K12" s="17"/>
      <c r="L12" s="17"/>
      <c r="M12" s="17"/>
      <c r="N12" s="17"/>
      <c r="O12" s="17"/>
      <c r="P12" s="17"/>
      <c r="Q12" s="17"/>
      <c r="R12" s="17"/>
      <c r="S12" s="17"/>
    </row>
    <row r="13" spans="1:21" ht="16.5" customHeight="1" x14ac:dyDescent="0.35">
      <c r="A13" s="390" t="s">
        <v>407</v>
      </c>
      <c r="B13" s="390"/>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x14ac:dyDescent="0.35">
      <c r="A14" s="440" t="s">
        <v>408</v>
      </c>
      <c r="B14" s="440"/>
      <c r="C14" s="117"/>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1">
        <f>SUM(D14:R14)</f>
        <v>716309</v>
      </c>
    </row>
    <row r="15" spans="1:21" ht="16.5" customHeight="1" x14ac:dyDescent="0.35">
      <c r="A15" s="441" t="s">
        <v>409</v>
      </c>
      <c r="B15" s="441"/>
      <c r="C15" s="36"/>
      <c r="D15" s="282">
        <f>D13/D14</f>
        <v>0.15878595753362315</v>
      </c>
      <c r="E15" s="282">
        <f t="shared" ref="E15:R15" si="3">E13/E14</f>
        <v>0.19211988036379174</v>
      </c>
      <c r="F15" s="282">
        <f t="shared" si="3"/>
        <v>0.18329938900203666</v>
      </c>
      <c r="G15" s="282">
        <f t="shared" si="3"/>
        <v>0.23032883500517187</v>
      </c>
      <c r="H15" s="282">
        <f t="shared" si="3"/>
        <v>0.18420142605430861</v>
      </c>
      <c r="I15" s="282">
        <f t="shared" si="3"/>
        <v>0.10462753950338601</v>
      </c>
      <c r="J15" s="282">
        <f t="shared" si="3"/>
        <v>9.2032705837611709E-2</v>
      </c>
      <c r="K15" s="282">
        <f t="shared" si="3"/>
        <v>0.12134917175239755</v>
      </c>
      <c r="L15" s="282">
        <f t="shared" si="3"/>
        <v>0.13813443072702333</v>
      </c>
      <c r="M15" s="282">
        <f t="shared" si="3"/>
        <v>9.5619658119658113E-2</v>
      </c>
      <c r="N15" s="282">
        <f t="shared" si="3"/>
        <v>0.10081791797367418</v>
      </c>
      <c r="O15" s="282">
        <f t="shared" si="3"/>
        <v>9.899122284443386E-2</v>
      </c>
      <c r="P15" s="282">
        <f t="shared" si="3"/>
        <v>7.547933326910107E-2</v>
      </c>
      <c r="Q15" s="282">
        <f t="shared" si="3"/>
        <v>7.8275676976326647E-2</v>
      </c>
      <c r="R15" s="282">
        <f t="shared" si="3"/>
        <v>9.5874654943257337E-2</v>
      </c>
      <c r="S15" s="282">
        <f>S13/S14</f>
        <v>0.13327907369584913</v>
      </c>
    </row>
    <row r="16" spans="1:21" ht="16.5" customHeight="1" thickBot="1" x14ac:dyDescent="0.4">
      <c r="A16" s="442" t="s">
        <v>410</v>
      </c>
      <c r="B16" s="442"/>
      <c r="C16" s="31"/>
      <c r="D16" s="120">
        <f>D15/$S$15</f>
        <v>1.191379510154627</v>
      </c>
      <c r="E16" s="120">
        <f t="shared" ref="E16:Q16" si="4">E15/$S$15</f>
        <v>1.4414857114194901</v>
      </c>
      <c r="F16" s="120">
        <f t="shared" si="4"/>
        <v>1.3753050941840794</v>
      </c>
      <c r="G16" s="120">
        <f t="shared" si="4"/>
        <v>1.7281695364329748</v>
      </c>
      <c r="H16" s="120">
        <f t="shared" si="4"/>
        <v>1.3820731263083907</v>
      </c>
      <c r="I16" s="120">
        <f t="shared" si="4"/>
        <v>0.78502601047597576</v>
      </c>
      <c r="J16" s="120">
        <f t="shared" si="4"/>
        <v>0.69052630158306683</v>
      </c>
      <c r="K16" s="120">
        <f t="shared" si="4"/>
        <v>0.91048930929189731</v>
      </c>
      <c r="L16" s="120">
        <f t="shared" si="4"/>
        <v>1.0364300028244076</v>
      </c>
      <c r="M16" s="120">
        <f t="shared" si="4"/>
        <v>0.71743939590897765</v>
      </c>
      <c r="N16" s="120">
        <f t="shared" si="4"/>
        <v>0.75644221690605939</v>
      </c>
      <c r="O16" s="120">
        <f t="shared" si="4"/>
        <v>0.74273642590237232</v>
      </c>
      <c r="P16" s="120">
        <f t="shared" si="4"/>
        <v>0.56632546412611973</v>
      </c>
      <c r="Q16" s="120">
        <f t="shared" si="4"/>
        <v>0.58730658013842785</v>
      </c>
      <c r="R16" s="120">
        <f>R15/$S$15</f>
        <v>0.71935265067979892</v>
      </c>
      <c r="S16" s="120">
        <v>1</v>
      </c>
    </row>
    <row r="17" spans="1:36" ht="16.5" customHeight="1" x14ac:dyDescent="0.35">
      <c r="A17" s="438" t="s">
        <v>292</v>
      </c>
      <c r="B17" s="438"/>
      <c r="C17" s="17"/>
      <c r="D17" s="17"/>
      <c r="E17" s="17"/>
      <c r="F17" s="17"/>
      <c r="G17" s="17"/>
      <c r="H17" s="17"/>
      <c r="I17" s="17"/>
      <c r="J17" s="17"/>
      <c r="K17" s="17"/>
      <c r="L17" s="17"/>
      <c r="M17" s="17"/>
      <c r="N17" s="17"/>
      <c r="O17" s="17"/>
      <c r="P17" s="17"/>
      <c r="Q17" s="17"/>
      <c r="R17" s="17"/>
      <c r="S17" s="17"/>
    </row>
    <row r="18" spans="1:36" ht="16.5" customHeight="1" x14ac:dyDescent="0.35">
      <c r="A18" s="390"/>
      <c r="B18" s="390"/>
      <c r="C18" s="17"/>
      <c r="D18" s="17"/>
      <c r="E18" s="17"/>
      <c r="F18" s="17"/>
      <c r="G18" s="17"/>
      <c r="H18" s="17"/>
      <c r="I18" s="17"/>
      <c r="J18" s="17"/>
      <c r="K18" s="17"/>
      <c r="L18" s="17"/>
      <c r="M18" s="17"/>
      <c r="N18" s="17"/>
      <c r="O18" s="17"/>
      <c r="P18" s="17"/>
      <c r="Q18" s="17"/>
      <c r="R18" s="17"/>
      <c r="S18" s="17"/>
    </row>
    <row r="19" spans="1:36" ht="16.5" customHeight="1" x14ac:dyDescent="0.35">
      <c r="A19" s="381" t="s">
        <v>10</v>
      </c>
      <c r="B19" s="381"/>
      <c r="C19" s="19"/>
      <c r="D19" s="263"/>
      <c r="E19" s="263"/>
      <c r="F19" s="263"/>
      <c r="G19" s="263"/>
      <c r="H19" s="263"/>
      <c r="I19" s="263"/>
      <c r="J19" s="263"/>
      <c r="K19" s="263"/>
      <c r="L19" s="263"/>
      <c r="M19" s="263"/>
      <c r="N19" s="263"/>
      <c r="O19" s="263"/>
      <c r="P19" s="263"/>
      <c r="Q19" s="263"/>
      <c r="R19" s="263"/>
      <c r="S19" s="17"/>
    </row>
    <row r="20" spans="1:36" ht="54.75" customHeight="1" x14ac:dyDescent="0.35">
      <c r="A20" s="382"/>
      <c r="B20" s="382"/>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35">
      <c r="A21" s="392"/>
      <c r="B21" s="392"/>
      <c r="C21" s="17"/>
      <c r="D21" s="17"/>
      <c r="E21" s="17"/>
      <c r="F21" s="17"/>
      <c r="G21" s="17"/>
      <c r="H21" s="17"/>
      <c r="I21" s="17"/>
      <c r="J21" s="17"/>
      <c r="K21" s="17"/>
      <c r="L21" s="17"/>
      <c r="M21" s="17"/>
      <c r="N21" s="17"/>
      <c r="O21" s="17"/>
      <c r="P21" s="17"/>
      <c r="Q21" s="17"/>
      <c r="R21" s="17"/>
      <c r="S21" s="17"/>
    </row>
    <row r="22" spans="1:36" ht="16.5" customHeight="1" x14ac:dyDescent="0.35">
      <c r="A22" s="17" t="s">
        <v>411</v>
      </c>
      <c r="B22" s="17"/>
      <c r="C22" s="17"/>
      <c r="D22" s="121">
        <v>13.963843929716683</v>
      </c>
      <c r="E22" s="121">
        <v>14.808067270297244</v>
      </c>
      <c r="F22" s="121">
        <v>13.705054547059854</v>
      </c>
      <c r="G22" s="121">
        <v>11.839787037443648</v>
      </c>
      <c r="H22" s="121">
        <v>7.5391862682361204</v>
      </c>
      <c r="I22" s="121">
        <v>5.3757761835236861</v>
      </c>
      <c r="J22" s="121">
        <v>7.1719539415261711</v>
      </c>
      <c r="K22" s="121">
        <v>5.3437424466822874</v>
      </c>
      <c r="L22" s="121">
        <v>10.996101564583956</v>
      </c>
      <c r="M22" s="121">
        <v>12.805136347498626</v>
      </c>
      <c r="N22" s="121">
        <v>9.450312517840306</v>
      </c>
      <c r="O22" s="121">
        <v>9.5878158172292167</v>
      </c>
      <c r="P22" s="121">
        <v>8.6466176052164947</v>
      </c>
      <c r="Q22" s="121">
        <v>6.6695146115360284</v>
      </c>
      <c r="R22" s="121">
        <v>7.1832049559611892</v>
      </c>
      <c r="S22" s="121">
        <v>8.9642968646010974</v>
      </c>
      <c r="T22" s="102"/>
      <c r="U22" s="102"/>
      <c r="V22" s="102"/>
      <c r="W22" s="102"/>
      <c r="X22" s="102"/>
      <c r="Y22" s="102"/>
      <c r="Z22" s="102"/>
      <c r="AA22" s="102"/>
      <c r="AB22" s="102"/>
      <c r="AC22" s="102"/>
      <c r="AD22" s="102"/>
      <c r="AE22" s="102"/>
      <c r="AF22" s="102"/>
      <c r="AG22" s="102"/>
      <c r="AH22" s="102"/>
      <c r="AI22" s="102"/>
      <c r="AJ22" s="102"/>
    </row>
    <row r="23" spans="1:36" ht="16.5" customHeight="1" x14ac:dyDescent="0.35">
      <c r="A23" s="17" t="s">
        <v>297</v>
      </c>
      <c r="B23" s="17"/>
      <c r="C23" s="17"/>
      <c r="D23" s="121">
        <v>12.663562274151648</v>
      </c>
      <c r="E23" s="121">
        <v>11.849040795180834</v>
      </c>
      <c r="F23" s="121">
        <v>11.984249368330516</v>
      </c>
      <c r="G23" s="121">
        <v>9.5225704855824027</v>
      </c>
      <c r="H23" s="121">
        <v>7.0779435667462511</v>
      </c>
      <c r="I23" s="121">
        <v>7.4450427601596036</v>
      </c>
      <c r="J23" s="121">
        <v>5.8385973513401339</v>
      </c>
      <c r="K23" s="121">
        <v>5.589981791281728</v>
      </c>
      <c r="L23" s="121">
        <v>8.1301812055680518</v>
      </c>
      <c r="M23" s="121">
        <v>11.615861270274376</v>
      </c>
      <c r="N23" s="121">
        <v>8.0574259047605779</v>
      </c>
      <c r="O23" s="121">
        <v>9.3438943587075638</v>
      </c>
      <c r="P23" s="121">
        <v>9.8851346139981153</v>
      </c>
      <c r="Q23" s="121">
        <v>6.605871277896429</v>
      </c>
      <c r="R23" s="121">
        <v>8.0117314393182166</v>
      </c>
      <c r="S23" s="121">
        <v>8.4245452497572586</v>
      </c>
      <c r="T23" s="102"/>
      <c r="U23" s="102"/>
      <c r="V23" s="102"/>
      <c r="W23" s="102"/>
      <c r="X23" s="102"/>
      <c r="Y23" s="102"/>
      <c r="Z23" s="102"/>
      <c r="AA23" s="102"/>
      <c r="AB23" s="102"/>
      <c r="AC23" s="102"/>
      <c r="AD23" s="102"/>
      <c r="AE23" s="102"/>
      <c r="AF23" s="102"/>
      <c r="AG23" s="102"/>
      <c r="AH23" s="102"/>
      <c r="AI23" s="102"/>
      <c r="AJ23" s="102"/>
    </row>
    <row r="24" spans="1:36" ht="16.5" customHeight="1" x14ac:dyDescent="0.35">
      <c r="A24" s="17" t="s">
        <v>298</v>
      </c>
      <c r="B24" s="17"/>
      <c r="C24" s="17"/>
      <c r="D24" s="121">
        <v>10.412513569565697</v>
      </c>
      <c r="E24" s="121">
        <v>10.716910759297475</v>
      </c>
      <c r="F24" s="121">
        <v>14.680016450122963</v>
      </c>
      <c r="G24" s="121">
        <v>6.4440856556956447</v>
      </c>
      <c r="H24" s="121">
        <v>8.2887791267044655</v>
      </c>
      <c r="I24" s="121">
        <v>6.2989077515056477</v>
      </c>
      <c r="J24" s="121">
        <v>4.8310492259078934</v>
      </c>
      <c r="K24" s="121">
        <v>5.3218161365564383</v>
      </c>
      <c r="L24" s="121">
        <v>9.2686985622955156</v>
      </c>
      <c r="M24" s="121">
        <v>11.463812882927073</v>
      </c>
      <c r="N24" s="121">
        <v>8.1905421037097152</v>
      </c>
      <c r="O24" s="121">
        <v>9.2446513245202215</v>
      </c>
      <c r="P24" s="121">
        <v>7.2919306897381819</v>
      </c>
      <c r="Q24" s="121">
        <v>5.8844443728198561</v>
      </c>
      <c r="R24" s="121">
        <v>7.3663801284476165</v>
      </c>
      <c r="S24" s="121">
        <v>7.8993087351712905</v>
      </c>
      <c r="T24" s="102"/>
      <c r="U24" s="102"/>
      <c r="V24" s="102"/>
      <c r="W24" s="102"/>
      <c r="X24" s="102"/>
      <c r="Y24" s="102"/>
      <c r="Z24" s="102"/>
      <c r="AA24" s="102"/>
      <c r="AB24" s="102"/>
      <c r="AC24" s="102"/>
      <c r="AD24" s="102"/>
      <c r="AE24" s="102"/>
      <c r="AF24" s="102"/>
      <c r="AG24" s="102"/>
      <c r="AH24" s="102"/>
      <c r="AI24" s="102"/>
      <c r="AJ24" s="102"/>
    </row>
    <row r="25" spans="1:36" ht="16.5" customHeight="1" x14ac:dyDescent="0.35">
      <c r="A25" s="17" t="s">
        <v>299</v>
      </c>
      <c r="B25" s="17"/>
      <c r="C25" s="17"/>
      <c r="D25" s="121">
        <v>13.508785457311561</v>
      </c>
      <c r="E25" s="121">
        <v>9.7495138509813586</v>
      </c>
      <c r="F25" s="121">
        <v>11.790789529638385</v>
      </c>
      <c r="G25" s="121">
        <v>9.5707195729199501</v>
      </c>
      <c r="H25" s="121">
        <v>7.506574740375572</v>
      </c>
      <c r="I25" s="121">
        <v>5.0795790177036277</v>
      </c>
      <c r="J25" s="121">
        <v>4.7521428379551187</v>
      </c>
      <c r="K25" s="121">
        <v>5.2456848460899348</v>
      </c>
      <c r="L25" s="121">
        <v>8.4156816318010943</v>
      </c>
      <c r="M25" s="121">
        <v>11.214651533942407</v>
      </c>
      <c r="N25" s="121">
        <v>10.412756600413275</v>
      </c>
      <c r="O25" s="121">
        <v>9.8996262883920636</v>
      </c>
      <c r="P25" s="121">
        <v>7.3149897706359344</v>
      </c>
      <c r="Q25" s="121">
        <v>6.0048300079116732</v>
      </c>
      <c r="R25" s="121">
        <v>7.7022948239809086</v>
      </c>
      <c r="S25" s="121">
        <v>8.0158390981225232</v>
      </c>
      <c r="T25" s="102"/>
      <c r="U25" s="102"/>
      <c r="V25" s="102"/>
      <c r="W25" s="102"/>
      <c r="X25" s="102"/>
      <c r="Y25" s="102"/>
      <c r="Z25" s="102"/>
      <c r="AA25" s="102"/>
      <c r="AB25" s="102"/>
      <c r="AC25" s="102"/>
      <c r="AD25" s="102"/>
      <c r="AE25" s="102"/>
      <c r="AF25" s="102"/>
      <c r="AG25" s="102"/>
      <c r="AH25" s="102"/>
      <c r="AI25" s="102"/>
      <c r="AJ25" s="102"/>
    </row>
    <row r="26" spans="1:36" ht="16.5" customHeight="1" x14ac:dyDescent="0.35">
      <c r="A26" s="440" t="s">
        <v>300</v>
      </c>
      <c r="B26" s="440"/>
      <c r="C26" s="117"/>
      <c r="D26" s="122">
        <v>10.202</v>
      </c>
      <c r="E26" s="122">
        <v>14.496</v>
      </c>
      <c r="F26" s="122">
        <v>11.747999999999999</v>
      </c>
      <c r="G26" s="122">
        <v>9.3480000000000008</v>
      </c>
      <c r="H26" s="122">
        <v>6.827</v>
      </c>
      <c r="I26" s="122">
        <v>5.6980000000000004</v>
      </c>
      <c r="J26" s="122">
        <v>5.524</v>
      </c>
      <c r="K26" s="122">
        <v>3.7149999999999999</v>
      </c>
      <c r="L26" s="122">
        <v>9.2569999999999997</v>
      </c>
      <c r="M26" s="122">
        <v>12.2</v>
      </c>
      <c r="N26" s="122">
        <v>7.5339999999999998</v>
      </c>
      <c r="O26" s="122">
        <v>8.8179999999999996</v>
      </c>
      <c r="P26" s="122">
        <v>8.2550000000000008</v>
      </c>
      <c r="Q26" s="122">
        <v>5.9429999999999996</v>
      </c>
      <c r="R26" s="122">
        <v>6.734</v>
      </c>
      <c r="S26" s="122">
        <v>7.8540000000000001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35">
      <c r="A27" s="440" t="s">
        <v>301</v>
      </c>
      <c r="B27" s="440"/>
      <c r="C27" s="117"/>
      <c r="D27" s="291">
        <v>10.465</v>
      </c>
      <c r="E27" s="291">
        <v>8.4250000000000007</v>
      </c>
      <c r="F27" s="291">
        <v>13.297000000000001</v>
      </c>
      <c r="G27" s="291">
        <v>7.8479999999999999</v>
      </c>
      <c r="H27" s="291">
        <v>5.5990000000000002</v>
      </c>
      <c r="I27" s="291">
        <v>4.4349999999999996</v>
      </c>
      <c r="J27" s="291">
        <v>6.0469999999999997</v>
      </c>
      <c r="K27" s="291">
        <v>5.1790000000000003</v>
      </c>
      <c r="L27" s="291">
        <v>7.7939999999999996</v>
      </c>
      <c r="M27" s="291">
        <v>12.664</v>
      </c>
      <c r="N27" s="291">
        <v>9.8680000000000003</v>
      </c>
      <c r="O27" s="291">
        <v>9.4350000000000005</v>
      </c>
      <c r="P27" s="291">
        <v>7.3289999999999997</v>
      </c>
      <c r="Q27" s="291">
        <v>5.407</v>
      </c>
      <c r="R27" s="291">
        <v>8.4540000000000006</v>
      </c>
      <c r="S27" s="122">
        <v>7.6520000000000001</v>
      </c>
    </row>
    <row r="28" spans="1:36" ht="16.5" customHeight="1" x14ac:dyDescent="0.35">
      <c r="A28" s="17" t="s">
        <v>302</v>
      </c>
      <c r="B28" s="17"/>
      <c r="C28" s="280"/>
      <c r="D28" s="291">
        <v>9.2611417492054962</v>
      </c>
      <c r="E28" s="291">
        <v>9.3411958213522812</v>
      </c>
      <c r="F28" s="291">
        <v>11.59278150168219</v>
      </c>
      <c r="G28" s="291">
        <v>8.3360450174213465</v>
      </c>
      <c r="H28" s="291">
        <v>7.3414499859464808</v>
      </c>
      <c r="I28" s="291">
        <v>7.6805345286522781</v>
      </c>
      <c r="J28" s="291">
        <v>4.1944198004785118</v>
      </c>
      <c r="K28" s="291">
        <v>5.9402838444787252</v>
      </c>
      <c r="L28" s="291">
        <v>10.267681945423403</v>
      </c>
      <c r="M28" s="291">
        <v>14.050172299740549</v>
      </c>
      <c r="N28" s="291">
        <v>10.332600007793967</v>
      </c>
      <c r="O28" s="291">
        <v>8.6634097296684782</v>
      </c>
      <c r="P28" s="291">
        <v>7.4917757762823856</v>
      </c>
      <c r="Q28" s="291">
        <v>6.2942264251647018</v>
      </c>
      <c r="R28" s="291">
        <v>7.2497817649566914</v>
      </c>
      <c r="S28" s="122">
        <v>8.0145623167548514</v>
      </c>
    </row>
    <row r="29" spans="1:36" ht="16.5" customHeight="1" x14ac:dyDescent="0.35">
      <c r="A29" s="441" t="s">
        <v>412</v>
      </c>
      <c r="B29" s="441"/>
      <c r="C29" s="36"/>
      <c r="D29" s="119">
        <f>AVERAGE(D22:D28)</f>
        <v>11.496692425707296</v>
      </c>
      <c r="E29" s="119">
        <f t="shared" ref="E29:S29" si="6">AVERAGE(E22:E28)</f>
        <v>11.340818356729885</v>
      </c>
      <c r="F29" s="119">
        <f t="shared" si="6"/>
        <v>12.685413056690559</v>
      </c>
      <c r="G29" s="119">
        <f t="shared" si="6"/>
        <v>8.9870296812947128</v>
      </c>
      <c r="H29" s="119">
        <f t="shared" si="6"/>
        <v>7.1685619554298414</v>
      </c>
      <c r="I29" s="119">
        <f t="shared" si="6"/>
        <v>6.0018343202206932</v>
      </c>
      <c r="J29" s="119">
        <f t="shared" si="6"/>
        <v>5.4798804510296906</v>
      </c>
      <c r="K29" s="119">
        <f t="shared" si="6"/>
        <v>5.1907870092984449</v>
      </c>
      <c r="L29" s="119">
        <f t="shared" si="6"/>
        <v>9.1613349870960015</v>
      </c>
      <c r="M29" s="119">
        <f t="shared" si="6"/>
        <v>12.287662047769006</v>
      </c>
      <c r="N29" s="119">
        <f t="shared" si="6"/>
        <v>9.1208053049311211</v>
      </c>
      <c r="O29" s="119">
        <f t="shared" si="6"/>
        <v>9.2846282169310772</v>
      </c>
      <c r="P29" s="119">
        <f t="shared" si="6"/>
        <v>8.0306354936958737</v>
      </c>
      <c r="Q29" s="119">
        <f t="shared" si="6"/>
        <v>6.1155552421898127</v>
      </c>
      <c r="R29" s="119">
        <f t="shared" si="6"/>
        <v>7.5287704446663755</v>
      </c>
      <c r="S29" s="119">
        <f t="shared" si="6"/>
        <v>8.1177931806295742</v>
      </c>
    </row>
    <row r="30" spans="1:36" ht="16.5" customHeight="1" thickBot="1" x14ac:dyDescent="0.4">
      <c r="A30" s="442" t="s">
        <v>413</v>
      </c>
      <c r="B30" s="442"/>
      <c r="C30" s="31"/>
      <c r="D30" s="120">
        <f>D29/$S$29</f>
        <v>1.4162337189299607</v>
      </c>
      <c r="E30" s="120">
        <f t="shared" ref="E30:R30" si="7">E29/$S$29</f>
        <v>1.3970321865049473</v>
      </c>
      <c r="F30" s="120">
        <f t="shared" si="7"/>
        <v>1.562667682512545</v>
      </c>
      <c r="G30" s="120">
        <f t="shared" si="7"/>
        <v>1.1070779313199657</v>
      </c>
      <c r="H30" s="120">
        <f t="shared" si="7"/>
        <v>0.88306782347390189</v>
      </c>
      <c r="I30" s="120">
        <f t="shared" si="7"/>
        <v>0.73934309321184533</v>
      </c>
      <c r="J30" s="120">
        <f t="shared" si="7"/>
        <v>0.67504558555465677</v>
      </c>
      <c r="K30" s="120">
        <f t="shared" si="7"/>
        <v>0.6394332663813781</v>
      </c>
      <c r="L30" s="120">
        <f t="shared" si="7"/>
        <v>1.1285499375564894</v>
      </c>
      <c r="M30" s="120">
        <f t="shared" si="7"/>
        <v>1.5136702517981664</v>
      </c>
      <c r="N30" s="120">
        <f t="shared" si="7"/>
        <v>1.1235572404942396</v>
      </c>
      <c r="O30" s="120">
        <f t="shared" si="7"/>
        <v>1.1437379605932518</v>
      </c>
      <c r="P30" s="120">
        <f t="shared" si="7"/>
        <v>0.98926337675839371</v>
      </c>
      <c r="Q30" s="120">
        <f t="shared" si="7"/>
        <v>0.75335194012857587</v>
      </c>
      <c r="R30" s="120">
        <f t="shared" si="7"/>
        <v>0.92744053428600437</v>
      </c>
      <c r="S30" s="120">
        <f>S29/$S$29</f>
        <v>1</v>
      </c>
    </row>
    <row r="31" spans="1:36" ht="16.5" customHeight="1" x14ac:dyDescent="0.35">
      <c r="A31" s="438" t="s">
        <v>292</v>
      </c>
      <c r="B31" s="438"/>
      <c r="C31" s="17"/>
      <c r="D31" s="17"/>
      <c r="E31" s="17"/>
      <c r="F31" s="17"/>
      <c r="G31" s="17"/>
      <c r="H31" s="17"/>
      <c r="I31" s="17"/>
      <c r="J31" s="17"/>
      <c r="K31" s="17"/>
      <c r="L31" s="17"/>
      <c r="M31" s="17"/>
      <c r="N31" s="17"/>
      <c r="O31" s="17"/>
      <c r="P31" s="17"/>
      <c r="Q31" s="17"/>
      <c r="R31" s="17"/>
      <c r="S31" s="17"/>
    </row>
    <row r="32" spans="1:36" x14ac:dyDescent="0.35">
      <c r="D32" s="102"/>
      <c r="E32" s="102"/>
      <c r="F32" s="102"/>
      <c r="G32" s="102"/>
      <c r="H32" s="102"/>
      <c r="I32" s="102"/>
      <c r="J32" s="102"/>
      <c r="K32" s="102"/>
      <c r="L32" s="102"/>
      <c r="M32" s="102"/>
      <c r="N32" s="102"/>
      <c r="O32" s="102"/>
      <c r="P32" s="102"/>
      <c r="Q32" s="102"/>
      <c r="R32" s="102"/>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7EFF0-C726-48CF-930E-5F76FEC39F4C}">
  <sheetPr>
    <tabColor theme="7" tint="-0.249977111117893"/>
  </sheetPr>
  <dimension ref="A1:XDR71"/>
  <sheetViews>
    <sheetView topLeftCell="A48" zoomScale="60" zoomScaleNormal="60" workbookViewId="0">
      <selection activeCell="A48" sqref="A48"/>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43" t="s">
        <v>306</v>
      </c>
      <c r="B1" s="443"/>
      <c r="C1" s="443"/>
      <c r="D1" s="17"/>
      <c r="E1" s="17"/>
      <c r="F1" s="17"/>
      <c r="G1" s="17"/>
      <c r="H1" s="17"/>
      <c r="I1" s="17"/>
      <c r="J1" s="17"/>
      <c r="K1" s="17"/>
      <c r="L1" s="17"/>
      <c r="M1" s="17"/>
      <c r="N1" s="17"/>
      <c r="O1" s="17"/>
      <c r="P1" s="17"/>
      <c r="Q1" s="17"/>
      <c r="R1" s="17"/>
      <c r="S1" s="17"/>
    </row>
    <row r="2" spans="1:19" ht="54.75" customHeight="1" x14ac:dyDescent="0.35">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17"/>
      <c r="B3" s="17"/>
      <c r="C3" s="124"/>
      <c r="D3" s="51"/>
      <c r="E3" s="74"/>
      <c r="F3" s="74"/>
      <c r="G3" s="74"/>
      <c r="H3" s="51"/>
      <c r="I3" s="51"/>
      <c r="J3" s="51"/>
      <c r="K3" s="51"/>
      <c r="L3" s="51"/>
      <c r="M3" s="51"/>
      <c r="N3" s="51"/>
      <c r="O3" s="51"/>
      <c r="P3" s="51"/>
      <c r="Q3" s="51"/>
      <c r="R3" s="51"/>
      <c r="S3" s="51"/>
    </row>
    <row r="4" spans="1:19" ht="16.5" customHeight="1" x14ac:dyDescent="0.35">
      <c r="A4" s="69" t="s">
        <v>310</v>
      </c>
      <c r="B4" s="69" t="s">
        <v>311</v>
      </c>
      <c r="C4" s="125" t="s">
        <v>202</v>
      </c>
      <c r="D4" s="126">
        <f>SUM(D5:D10)</f>
        <v>873</v>
      </c>
      <c r="E4" s="126">
        <f t="shared" ref="E4:R4" si="0">SUM(E5:E10)</f>
        <v>872</v>
      </c>
      <c r="F4" s="126">
        <f t="shared" si="0"/>
        <v>704</v>
      </c>
      <c r="G4" s="126">
        <f t="shared" si="0"/>
        <v>353</v>
      </c>
      <c r="H4" s="126">
        <f t="shared" si="0"/>
        <v>391</v>
      </c>
      <c r="I4" s="126">
        <f t="shared" si="0"/>
        <v>461</v>
      </c>
      <c r="J4" s="126">
        <f t="shared" si="0"/>
        <v>476</v>
      </c>
      <c r="K4" s="126">
        <f t="shared" si="0"/>
        <v>488</v>
      </c>
      <c r="L4" s="126">
        <f t="shared" si="0"/>
        <v>468</v>
      </c>
      <c r="M4" s="126">
        <f t="shared" si="0"/>
        <v>362</v>
      </c>
      <c r="N4" s="126">
        <f t="shared" si="0"/>
        <v>367</v>
      </c>
      <c r="O4" s="126">
        <f t="shared" si="0"/>
        <v>464</v>
      </c>
      <c r="P4" s="126">
        <f t="shared" si="0"/>
        <v>713</v>
      </c>
      <c r="Q4" s="126">
        <f t="shared" si="0"/>
        <v>646</v>
      </c>
      <c r="R4" s="126">
        <f t="shared" si="0"/>
        <v>383</v>
      </c>
      <c r="S4" s="126">
        <f>SUM(D4:R4)</f>
        <v>8021</v>
      </c>
    </row>
    <row r="5" spans="1:19" ht="16.5" customHeight="1" x14ac:dyDescent="0.35">
      <c r="A5" s="17"/>
      <c r="B5" s="17" t="s">
        <v>312</v>
      </c>
      <c r="C5" s="104">
        <v>0.13333333333333333</v>
      </c>
      <c r="D5" s="127">
        <v>0</v>
      </c>
      <c r="E5" s="127">
        <v>0</v>
      </c>
      <c r="F5" s="127">
        <v>0</v>
      </c>
      <c r="G5" s="127">
        <v>0</v>
      </c>
      <c r="H5" s="127">
        <v>0</v>
      </c>
      <c r="I5" s="127">
        <v>0</v>
      </c>
      <c r="J5" s="127">
        <v>0</v>
      </c>
      <c r="K5" s="127">
        <v>0</v>
      </c>
      <c r="L5" s="127">
        <v>0</v>
      </c>
      <c r="M5" s="127">
        <v>0</v>
      </c>
      <c r="N5" s="127">
        <v>0</v>
      </c>
      <c r="O5" s="127">
        <v>0</v>
      </c>
      <c r="P5" s="127">
        <v>0</v>
      </c>
      <c r="Q5" s="127">
        <v>0</v>
      </c>
      <c r="R5" s="127">
        <v>0</v>
      </c>
      <c r="S5" s="28">
        <f>SUM(D5:R5)</f>
        <v>0</v>
      </c>
    </row>
    <row r="6" spans="1:19" ht="16.5" customHeight="1" x14ac:dyDescent="0.35">
      <c r="A6" s="17"/>
      <c r="B6" s="17" t="s">
        <v>313</v>
      </c>
      <c r="C6" s="104">
        <v>0.28888888888888897</v>
      </c>
      <c r="D6" s="127">
        <v>0</v>
      </c>
      <c r="E6" s="127">
        <v>0</v>
      </c>
      <c r="F6" s="127">
        <v>0</v>
      </c>
      <c r="G6" s="127">
        <v>0</v>
      </c>
      <c r="H6" s="127">
        <v>0</v>
      </c>
      <c r="I6" s="127">
        <v>0</v>
      </c>
      <c r="J6" s="127">
        <v>0</v>
      </c>
      <c r="K6" s="127">
        <v>0</v>
      </c>
      <c r="L6" s="127">
        <v>0</v>
      </c>
      <c r="M6" s="127">
        <v>0</v>
      </c>
      <c r="N6" s="127">
        <v>0</v>
      </c>
      <c r="O6" s="127">
        <v>0</v>
      </c>
      <c r="P6" s="127">
        <v>0</v>
      </c>
      <c r="Q6" s="127">
        <v>0</v>
      </c>
      <c r="R6" s="127">
        <v>0</v>
      </c>
      <c r="S6" s="28">
        <f t="shared" ref="S6:S10" si="1">SUM(D6:R6)</f>
        <v>0</v>
      </c>
    </row>
    <row r="7" spans="1:19" ht="16.5" customHeight="1" x14ac:dyDescent="0.35">
      <c r="A7" s="17"/>
      <c r="B7" s="17" t="s">
        <v>314</v>
      </c>
      <c r="C7" s="104">
        <v>0.46666666666666667</v>
      </c>
      <c r="D7" s="127">
        <v>0</v>
      </c>
      <c r="E7" s="127">
        <v>0</v>
      </c>
      <c r="F7" s="127">
        <v>0</v>
      </c>
      <c r="G7" s="127">
        <v>0</v>
      </c>
      <c r="H7" s="127">
        <v>0</v>
      </c>
      <c r="I7" s="127">
        <v>0</v>
      </c>
      <c r="J7" s="127">
        <v>0</v>
      </c>
      <c r="K7" s="127">
        <v>0</v>
      </c>
      <c r="L7" s="127">
        <v>0</v>
      </c>
      <c r="M7" s="127">
        <v>0</v>
      </c>
      <c r="N7" s="127">
        <v>0</v>
      </c>
      <c r="O7" s="127">
        <v>0</v>
      </c>
      <c r="P7" s="127">
        <v>0</v>
      </c>
      <c r="Q7" s="127">
        <v>0</v>
      </c>
      <c r="R7" s="127">
        <v>0</v>
      </c>
      <c r="S7" s="28">
        <f t="shared" si="1"/>
        <v>0</v>
      </c>
    </row>
    <row r="8" spans="1:19" ht="16.5" customHeight="1" x14ac:dyDescent="0.35">
      <c r="A8" s="17"/>
      <c r="B8" s="17" t="s">
        <v>315</v>
      </c>
      <c r="C8" s="104">
        <v>0.64444444444444449</v>
      </c>
      <c r="D8" s="127">
        <v>0</v>
      </c>
      <c r="E8" s="127">
        <v>0</v>
      </c>
      <c r="F8" s="127">
        <v>0</v>
      </c>
      <c r="G8" s="127">
        <v>0</v>
      </c>
      <c r="H8" s="127">
        <v>0</v>
      </c>
      <c r="I8" s="127">
        <v>0</v>
      </c>
      <c r="J8" s="127">
        <v>0</v>
      </c>
      <c r="K8" s="127">
        <v>0</v>
      </c>
      <c r="L8" s="127">
        <v>0</v>
      </c>
      <c r="M8" s="127">
        <v>0</v>
      </c>
      <c r="N8" s="127">
        <v>0</v>
      </c>
      <c r="O8" s="127">
        <v>0</v>
      </c>
      <c r="P8" s="127">
        <v>0</v>
      </c>
      <c r="Q8" s="127">
        <v>0</v>
      </c>
      <c r="R8" s="127">
        <v>0</v>
      </c>
      <c r="S8" s="28">
        <f t="shared" si="1"/>
        <v>0</v>
      </c>
    </row>
    <row r="9" spans="1:19" ht="16.5" customHeight="1" x14ac:dyDescent="0.35">
      <c r="A9" s="17"/>
      <c r="B9" s="17" t="s">
        <v>316</v>
      </c>
      <c r="C9" s="104">
        <v>0.82222222222222219</v>
      </c>
      <c r="D9" s="127">
        <v>0</v>
      </c>
      <c r="E9" s="127">
        <v>0</v>
      </c>
      <c r="F9" s="127">
        <v>0</v>
      </c>
      <c r="G9" s="127">
        <v>0</v>
      </c>
      <c r="H9" s="127">
        <v>0</v>
      </c>
      <c r="I9" s="127">
        <v>0</v>
      </c>
      <c r="J9" s="127">
        <v>0</v>
      </c>
      <c r="K9" s="127">
        <v>0</v>
      </c>
      <c r="L9" s="127">
        <v>0</v>
      </c>
      <c r="M9" s="127">
        <v>0</v>
      </c>
      <c r="N9" s="127">
        <v>0</v>
      </c>
      <c r="O9" s="127">
        <v>0</v>
      </c>
      <c r="P9" s="127">
        <v>0</v>
      </c>
      <c r="Q9" s="127">
        <v>0</v>
      </c>
      <c r="R9" s="127">
        <v>0</v>
      </c>
      <c r="S9" s="28">
        <f t="shared" si="1"/>
        <v>0</v>
      </c>
    </row>
    <row r="10" spans="1:19" ht="16.5" customHeight="1" x14ac:dyDescent="0.35">
      <c r="A10" s="17"/>
      <c r="B10" s="17" t="s">
        <v>317</v>
      </c>
      <c r="C10" s="104">
        <v>1</v>
      </c>
      <c r="D10" s="127">
        <v>873</v>
      </c>
      <c r="E10" s="127">
        <v>872</v>
      </c>
      <c r="F10" s="127">
        <v>704</v>
      </c>
      <c r="G10" s="127">
        <v>353</v>
      </c>
      <c r="H10" s="127">
        <v>391</v>
      </c>
      <c r="I10" s="127">
        <v>461</v>
      </c>
      <c r="J10" s="127">
        <v>476</v>
      </c>
      <c r="K10" s="127">
        <v>488</v>
      </c>
      <c r="L10" s="127">
        <v>468</v>
      </c>
      <c r="M10" s="127">
        <v>362</v>
      </c>
      <c r="N10" s="127">
        <v>367</v>
      </c>
      <c r="O10" s="127">
        <v>464</v>
      </c>
      <c r="P10" s="127">
        <v>713</v>
      </c>
      <c r="Q10" s="127">
        <v>646</v>
      </c>
      <c r="R10" s="127">
        <v>383</v>
      </c>
      <c r="S10" s="28">
        <f t="shared" si="1"/>
        <v>8021</v>
      </c>
    </row>
    <row r="11" spans="1:19" ht="16.5" customHeight="1" x14ac:dyDescent="0.35">
      <c r="A11" s="17"/>
      <c r="B11" s="17"/>
      <c r="C11" s="104"/>
      <c r="D11" s="28"/>
      <c r="E11" s="28"/>
      <c r="F11" s="28"/>
      <c r="G11" s="28"/>
      <c r="H11" s="28"/>
      <c r="I11" s="28"/>
      <c r="J11" s="28"/>
      <c r="K11" s="28"/>
      <c r="L11" s="28"/>
      <c r="M11" s="28"/>
      <c r="N11" s="28"/>
      <c r="O11" s="28"/>
      <c r="P11" s="28"/>
      <c r="Q11" s="28"/>
      <c r="R11" s="28"/>
      <c r="S11" s="28"/>
    </row>
    <row r="12" spans="1:19" ht="16.5" customHeight="1" x14ac:dyDescent="0.35">
      <c r="A12" s="69" t="s">
        <v>318</v>
      </c>
      <c r="B12" s="69" t="s">
        <v>311</v>
      </c>
      <c r="C12" s="125" t="s">
        <v>202</v>
      </c>
      <c r="D12" s="126">
        <f>SUM(D13:D18)</f>
        <v>952</v>
      </c>
      <c r="E12" s="126">
        <f t="shared" ref="E12:R12" si="2">SUM(E13:E18)</f>
        <v>1044</v>
      </c>
      <c r="F12" s="126">
        <f t="shared" si="2"/>
        <v>688</v>
      </c>
      <c r="G12" s="126">
        <f t="shared" si="2"/>
        <v>418</v>
      </c>
      <c r="H12" s="126">
        <f t="shared" si="2"/>
        <v>427</v>
      </c>
      <c r="I12" s="126">
        <f t="shared" si="2"/>
        <v>688</v>
      </c>
      <c r="J12" s="126">
        <f t="shared" si="2"/>
        <v>676</v>
      </c>
      <c r="K12" s="126">
        <f t="shared" si="2"/>
        <v>894</v>
      </c>
      <c r="L12" s="126">
        <f t="shared" si="2"/>
        <v>777</v>
      </c>
      <c r="M12" s="126">
        <f t="shared" si="2"/>
        <v>747</v>
      </c>
      <c r="N12" s="126">
        <f t="shared" si="2"/>
        <v>931</v>
      </c>
      <c r="O12" s="126">
        <f t="shared" si="2"/>
        <v>929</v>
      </c>
      <c r="P12" s="126">
        <f t="shared" si="2"/>
        <v>1208</v>
      </c>
      <c r="Q12" s="126">
        <f t="shared" si="2"/>
        <v>1117</v>
      </c>
      <c r="R12" s="126">
        <f t="shared" si="2"/>
        <v>774</v>
      </c>
      <c r="S12" s="126">
        <f>SUM(D12:R12)</f>
        <v>12270</v>
      </c>
    </row>
    <row r="13" spans="1:19" ht="16.5" customHeight="1" x14ac:dyDescent="0.35">
      <c r="A13" s="17"/>
      <c r="B13" s="17" t="s">
        <v>312</v>
      </c>
      <c r="C13" s="104">
        <v>0.13333333333333333</v>
      </c>
      <c r="D13" s="127">
        <v>0</v>
      </c>
      <c r="E13" s="127">
        <v>0</v>
      </c>
      <c r="F13" s="127">
        <v>0</v>
      </c>
      <c r="G13" s="127">
        <v>0</v>
      </c>
      <c r="H13" s="127">
        <v>0</v>
      </c>
      <c r="I13" s="127">
        <v>0</v>
      </c>
      <c r="J13" s="127">
        <v>0</v>
      </c>
      <c r="K13" s="127">
        <v>0</v>
      </c>
      <c r="L13" s="127">
        <v>0</v>
      </c>
      <c r="M13" s="127">
        <v>0</v>
      </c>
      <c r="N13" s="127">
        <v>0</v>
      </c>
      <c r="O13" s="127">
        <v>0</v>
      </c>
      <c r="P13" s="127">
        <v>0</v>
      </c>
      <c r="Q13" s="127">
        <v>0</v>
      </c>
      <c r="R13" s="127">
        <v>0</v>
      </c>
      <c r="S13" s="28">
        <f>SUM(D13:R13)</f>
        <v>0</v>
      </c>
    </row>
    <row r="14" spans="1:19" ht="16.5" customHeight="1" x14ac:dyDescent="0.35">
      <c r="A14" s="17"/>
      <c r="B14" s="17" t="s">
        <v>313</v>
      </c>
      <c r="C14" s="104">
        <v>0.28888888888888886</v>
      </c>
      <c r="D14" s="127">
        <v>0</v>
      </c>
      <c r="E14" s="127">
        <v>0</v>
      </c>
      <c r="F14" s="127">
        <v>0</v>
      </c>
      <c r="G14" s="127">
        <v>0</v>
      </c>
      <c r="H14" s="127">
        <v>0</v>
      </c>
      <c r="I14" s="127">
        <v>0</v>
      </c>
      <c r="J14" s="127">
        <v>0</v>
      </c>
      <c r="K14" s="127">
        <v>0</v>
      </c>
      <c r="L14" s="127">
        <v>0</v>
      </c>
      <c r="M14" s="127">
        <v>0</v>
      </c>
      <c r="N14" s="127">
        <v>0</v>
      </c>
      <c r="O14" s="127">
        <v>0</v>
      </c>
      <c r="P14" s="127">
        <v>0</v>
      </c>
      <c r="Q14" s="127">
        <v>0</v>
      </c>
      <c r="R14" s="127">
        <v>0</v>
      </c>
      <c r="S14" s="28">
        <f t="shared" ref="S14:S18" si="3">SUM(D14:R14)</f>
        <v>0</v>
      </c>
    </row>
    <row r="15" spans="1:19" ht="16.5" customHeight="1" x14ac:dyDescent="0.35">
      <c r="A15" s="17"/>
      <c r="B15" s="17" t="s">
        <v>314</v>
      </c>
      <c r="C15" s="104">
        <v>0.46666666666666667</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28">
        <f t="shared" si="3"/>
        <v>0</v>
      </c>
    </row>
    <row r="16" spans="1:19" ht="16.5" customHeight="1" x14ac:dyDescent="0.35">
      <c r="A16" s="17"/>
      <c r="B16" s="17" t="s">
        <v>315</v>
      </c>
      <c r="C16" s="104">
        <v>0.64444444444444449</v>
      </c>
      <c r="D16" s="127">
        <v>0</v>
      </c>
      <c r="E16" s="127">
        <v>0</v>
      </c>
      <c r="F16" s="127">
        <v>0</v>
      </c>
      <c r="G16" s="127">
        <v>0</v>
      </c>
      <c r="H16" s="127">
        <v>0</v>
      </c>
      <c r="I16" s="127">
        <v>0</v>
      </c>
      <c r="J16" s="127">
        <v>0</v>
      </c>
      <c r="K16" s="127">
        <v>0</v>
      </c>
      <c r="L16" s="127">
        <v>14</v>
      </c>
      <c r="M16" s="127">
        <v>0</v>
      </c>
      <c r="N16" s="127">
        <v>0</v>
      </c>
      <c r="O16" s="127">
        <v>0</v>
      </c>
      <c r="P16" s="127">
        <v>0</v>
      </c>
      <c r="Q16" s="127">
        <v>0</v>
      </c>
      <c r="R16" s="127">
        <v>0</v>
      </c>
      <c r="S16" s="28">
        <f t="shared" si="3"/>
        <v>14</v>
      </c>
    </row>
    <row r="17" spans="1:16346" ht="16.5" customHeight="1" x14ac:dyDescent="0.35">
      <c r="A17" s="17"/>
      <c r="B17" s="17" t="s">
        <v>316</v>
      </c>
      <c r="C17" s="104">
        <v>0.82222222222222219</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28">
        <f t="shared" si="3"/>
        <v>1</v>
      </c>
    </row>
    <row r="18" spans="1:16346" ht="16.5" customHeight="1" x14ac:dyDescent="0.35">
      <c r="A18" s="17"/>
      <c r="B18" s="17" t="s">
        <v>317</v>
      </c>
      <c r="C18" s="104">
        <v>1</v>
      </c>
      <c r="D18" s="127">
        <v>951</v>
      </c>
      <c r="E18" s="127">
        <v>1044</v>
      </c>
      <c r="F18" s="127">
        <v>688</v>
      </c>
      <c r="G18" s="127">
        <v>418</v>
      </c>
      <c r="H18" s="127">
        <v>427</v>
      </c>
      <c r="I18" s="127">
        <v>688</v>
      </c>
      <c r="J18" s="127">
        <v>676</v>
      </c>
      <c r="K18" s="127">
        <v>894</v>
      </c>
      <c r="L18" s="127">
        <v>763</v>
      </c>
      <c r="M18" s="127">
        <v>747</v>
      </c>
      <c r="N18" s="127">
        <v>931</v>
      </c>
      <c r="O18" s="127">
        <v>929</v>
      </c>
      <c r="P18" s="127">
        <v>1208</v>
      </c>
      <c r="Q18" s="127">
        <v>1117</v>
      </c>
      <c r="R18" s="127">
        <v>774</v>
      </c>
      <c r="S18" s="28">
        <f t="shared" si="3"/>
        <v>12255</v>
      </c>
    </row>
    <row r="19" spans="1:16346" ht="16.5" customHeight="1" x14ac:dyDescent="0.35">
      <c r="A19" s="17"/>
      <c r="B19" s="17"/>
      <c r="C19" s="104"/>
      <c r="D19" s="28"/>
      <c r="E19" s="28"/>
      <c r="F19" s="28"/>
      <c r="G19" s="28"/>
      <c r="H19" s="28"/>
      <c r="I19" s="28"/>
      <c r="J19" s="28"/>
      <c r="K19" s="28"/>
      <c r="L19" s="28"/>
      <c r="M19" s="28"/>
      <c r="N19" s="28"/>
      <c r="O19" s="28"/>
      <c r="P19" s="28"/>
      <c r="Q19" s="28"/>
      <c r="R19" s="28"/>
      <c r="S19" s="28"/>
    </row>
    <row r="20" spans="1:16346" ht="16.5" customHeight="1" x14ac:dyDescent="0.35">
      <c r="A20" s="17"/>
      <c r="B20" s="17"/>
      <c r="C20" s="17"/>
      <c r="D20" s="28"/>
      <c r="E20" s="28"/>
      <c r="F20" s="28"/>
      <c r="G20" s="28"/>
      <c r="H20" s="28"/>
      <c r="I20" s="28"/>
      <c r="J20" s="28"/>
      <c r="K20" s="28"/>
      <c r="L20" s="28"/>
      <c r="M20" s="28"/>
      <c r="N20" s="28"/>
      <c r="O20" s="28"/>
      <c r="P20" s="28"/>
      <c r="Q20" s="28"/>
      <c r="R20" s="28"/>
      <c r="S20" s="28"/>
    </row>
    <row r="21" spans="1:16346" ht="16.5" customHeight="1" x14ac:dyDescent="0.35">
      <c r="A21" s="128" t="s">
        <v>310</v>
      </c>
      <c r="B21" s="128" t="s">
        <v>319</v>
      </c>
      <c r="C21" s="129" t="s">
        <v>202</v>
      </c>
      <c r="D21" s="130">
        <f>SUMPRODUCT($C$5:$C$10,D5:D10)</f>
        <v>873</v>
      </c>
      <c r="E21" s="130">
        <f t="shared" ref="E21:R21" si="4">SUMPRODUCT($C$5:$C$10,E5:E10)</f>
        <v>872</v>
      </c>
      <c r="F21" s="130">
        <f t="shared" si="4"/>
        <v>704</v>
      </c>
      <c r="G21" s="130">
        <f t="shared" si="4"/>
        <v>353</v>
      </c>
      <c r="H21" s="130">
        <f t="shared" si="4"/>
        <v>391</v>
      </c>
      <c r="I21" s="130">
        <f t="shared" si="4"/>
        <v>461</v>
      </c>
      <c r="J21" s="130">
        <f t="shared" si="4"/>
        <v>476</v>
      </c>
      <c r="K21" s="130">
        <f t="shared" si="4"/>
        <v>488</v>
      </c>
      <c r="L21" s="130">
        <f t="shared" si="4"/>
        <v>468</v>
      </c>
      <c r="M21" s="130">
        <f t="shared" si="4"/>
        <v>362</v>
      </c>
      <c r="N21" s="130">
        <f t="shared" si="4"/>
        <v>367</v>
      </c>
      <c r="O21" s="130">
        <f t="shared" si="4"/>
        <v>464</v>
      </c>
      <c r="P21" s="130">
        <f t="shared" si="4"/>
        <v>713</v>
      </c>
      <c r="Q21" s="130">
        <f t="shared" si="4"/>
        <v>646</v>
      </c>
      <c r="R21" s="130">
        <f t="shared" si="4"/>
        <v>383</v>
      </c>
      <c r="S21" s="130">
        <f>SUM(D21:R21)</f>
        <v>8021</v>
      </c>
    </row>
    <row r="22" spans="1:16346" ht="16.5" customHeight="1" thickBot="1" x14ac:dyDescent="0.4">
      <c r="A22" s="244" t="s">
        <v>318</v>
      </c>
      <c r="B22" s="244" t="s">
        <v>319</v>
      </c>
      <c r="C22" s="132" t="s">
        <v>202</v>
      </c>
      <c r="D22" s="133">
        <f>SUMPRODUCT($C$13:$C$18,D13:D18)</f>
        <v>951.82222222222219</v>
      </c>
      <c r="E22" s="133">
        <f t="shared" ref="E22:R22" si="5">SUMPRODUCT($C$13:$C$18,E13:E18)</f>
        <v>1044</v>
      </c>
      <c r="F22" s="133">
        <f t="shared" si="5"/>
        <v>688</v>
      </c>
      <c r="G22" s="133">
        <f t="shared" si="5"/>
        <v>418</v>
      </c>
      <c r="H22" s="133">
        <f t="shared" si="5"/>
        <v>427</v>
      </c>
      <c r="I22" s="133">
        <f t="shared" si="5"/>
        <v>688</v>
      </c>
      <c r="J22" s="133">
        <f t="shared" si="5"/>
        <v>676</v>
      </c>
      <c r="K22" s="133">
        <f t="shared" si="5"/>
        <v>894</v>
      </c>
      <c r="L22" s="133">
        <f t="shared" si="5"/>
        <v>772.02222222222224</v>
      </c>
      <c r="M22" s="133">
        <f t="shared" si="5"/>
        <v>747</v>
      </c>
      <c r="N22" s="133">
        <f t="shared" si="5"/>
        <v>931</v>
      </c>
      <c r="O22" s="133">
        <f t="shared" si="5"/>
        <v>929</v>
      </c>
      <c r="P22" s="133">
        <f t="shared" si="5"/>
        <v>1208</v>
      </c>
      <c r="Q22" s="133">
        <f t="shared" si="5"/>
        <v>1117</v>
      </c>
      <c r="R22" s="133">
        <f t="shared" si="5"/>
        <v>774</v>
      </c>
      <c r="S22" s="133">
        <f>SUM(D22:R22)</f>
        <v>12264.844444444443</v>
      </c>
    </row>
    <row r="23" spans="1:16346" ht="16.5" customHeight="1" x14ac:dyDescent="0.35">
      <c r="A23" s="134" t="s">
        <v>320</v>
      </c>
      <c r="B23" s="134"/>
      <c r="C23" s="134"/>
      <c r="D23" s="134"/>
      <c r="E23" s="134"/>
      <c r="F23" s="134"/>
      <c r="G23" s="134"/>
      <c r="H23" s="134"/>
      <c r="I23" s="134"/>
      <c r="J23" s="134"/>
      <c r="K23" s="134"/>
      <c r="L23" s="134"/>
      <c r="M23" s="134"/>
      <c r="N23" s="134"/>
      <c r="O23" s="134"/>
      <c r="P23" s="134"/>
      <c r="Q23" s="134"/>
      <c r="R23" s="134"/>
      <c r="S23" s="134"/>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3"/>
      <c r="DZ23" s="123"/>
      <c r="EA23" s="123"/>
      <c r="EB23" s="123"/>
      <c r="EC23" s="123"/>
      <c r="ED23" s="123"/>
      <c r="EE23" s="123"/>
      <c r="EF23" s="123"/>
      <c r="EG23" s="123"/>
      <c r="EH23" s="123"/>
      <c r="EI23" s="123"/>
      <c r="EJ23" s="123"/>
      <c r="EK23" s="123"/>
      <c r="EL23" s="123"/>
      <c r="EM23" s="123"/>
      <c r="EN23" s="123"/>
      <c r="EO23" s="123"/>
      <c r="EP23" s="123"/>
      <c r="EQ23" s="123"/>
      <c r="ER23" s="123"/>
      <c r="ES23" s="123"/>
      <c r="ET23" s="123"/>
      <c r="EU23" s="123"/>
      <c r="EV23" s="123"/>
      <c r="EW23" s="123"/>
      <c r="EX23" s="123"/>
      <c r="EY23" s="123"/>
      <c r="EZ23" s="123"/>
      <c r="FA23" s="123"/>
      <c r="FB23" s="123"/>
      <c r="FC23" s="123"/>
      <c r="FD23" s="123"/>
      <c r="FE23" s="123"/>
      <c r="FF23" s="123"/>
      <c r="FG23" s="123"/>
      <c r="FH23" s="123"/>
      <c r="FI23" s="123"/>
      <c r="FJ23" s="123"/>
      <c r="FK23" s="123"/>
      <c r="FL23" s="123"/>
      <c r="FM23" s="123"/>
      <c r="FN23" s="123"/>
      <c r="FO23" s="123"/>
      <c r="FP23" s="123"/>
      <c r="FQ23" s="123"/>
      <c r="FR23" s="123"/>
      <c r="FS23" s="123"/>
      <c r="FT23" s="123"/>
      <c r="FU23" s="123"/>
      <c r="FV23" s="123"/>
      <c r="FW23" s="123"/>
      <c r="FX23" s="123"/>
      <c r="FY23" s="123"/>
      <c r="FZ23" s="123"/>
      <c r="GA23" s="123"/>
      <c r="GB23" s="123"/>
      <c r="GC23" s="123"/>
      <c r="GD23" s="123"/>
      <c r="GE23" s="123"/>
      <c r="GF23" s="123"/>
      <c r="GG23" s="123"/>
      <c r="GH23" s="123"/>
      <c r="GI23" s="123"/>
      <c r="GJ23" s="123"/>
      <c r="GK23" s="123"/>
      <c r="GL23" s="123"/>
      <c r="GM23" s="123"/>
      <c r="GN23" s="123"/>
      <c r="GO23" s="123"/>
      <c r="GP23" s="123"/>
      <c r="GQ23" s="123"/>
      <c r="GR23" s="123"/>
      <c r="GS23" s="123"/>
      <c r="GT23" s="123"/>
      <c r="GU23" s="123"/>
      <c r="GV23" s="123"/>
      <c r="GW23" s="123"/>
      <c r="GX23" s="123"/>
      <c r="GY23" s="123"/>
      <c r="GZ23" s="123"/>
      <c r="HA23" s="123"/>
      <c r="HB23" s="123"/>
      <c r="HC23" s="123"/>
      <c r="HD23" s="123"/>
      <c r="HE23" s="123"/>
      <c r="HF23" s="123"/>
      <c r="HG23" s="123"/>
      <c r="HH23" s="123"/>
      <c r="HI23" s="123"/>
      <c r="HJ23" s="123"/>
      <c r="HK23" s="123"/>
      <c r="HL23" s="123"/>
      <c r="HM23" s="123"/>
      <c r="HN23" s="123"/>
      <c r="HO23" s="123"/>
      <c r="HP23" s="123"/>
      <c r="HQ23" s="123"/>
      <c r="HR23" s="123"/>
      <c r="HS23" s="123"/>
      <c r="HT23" s="123"/>
      <c r="HU23" s="123"/>
      <c r="HV23" s="123"/>
      <c r="HW23" s="123"/>
      <c r="HX23" s="123"/>
      <c r="HY23" s="123"/>
      <c r="HZ23" s="123"/>
      <c r="IA23" s="123"/>
      <c r="IB23" s="123"/>
      <c r="IC23" s="123"/>
      <c r="ID23" s="123"/>
      <c r="IE23" s="123"/>
      <c r="IF23" s="123"/>
      <c r="IG23" s="123"/>
      <c r="IH23" s="123"/>
      <c r="II23" s="123"/>
      <c r="IJ23" s="123"/>
      <c r="IK23" s="123"/>
      <c r="IL23" s="123"/>
      <c r="IM23" s="123"/>
      <c r="IN23" s="123"/>
      <c r="IO23" s="123"/>
      <c r="IP23" s="123"/>
      <c r="IQ23" s="123"/>
      <c r="IR23" s="123"/>
      <c r="IS23" s="123"/>
      <c r="IT23" s="123"/>
      <c r="IU23" s="123"/>
      <c r="IV23" s="123"/>
      <c r="IW23" s="123"/>
      <c r="IX23" s="123"/>
      <c r="IY23" s="123"/>
      <c r="IZ23" s="123"/>
      <c r="JA23" s="123"/>
      <c r="JB23" s="123"/>
      <c r="JC23" s="123"/>
      <c r="JD23" s="123"/>
      <c r="JE23" s="123"/>
      <c r="JF23" s="123"/>
      <c r="JG23" s="123"/>
      <c r="JH23" s="123"/>
      <c r="JI23" s="123"/>
      <c r="JJ23" s="123"/>
      <c r="JK23" s="123"/>
      <c r="JL23" s="123"/>
      <c r="JM23" s="123"/>
      <c r="JN23" s="123"/>
      <c r="JO23" s="123"/>
      <c r="JP23" s="123"/>
      <c r="JQ23" s="123"/>
      <c r="JR23" s="123"/>
      <c r="JS23" s="123"/>
      <c r="JT23" s="123"/>
      <c r="JU23" s="123"/>
      <c r="JV23" s="123"/>
      <c r="JW23" s="123"/>
      <c r="JX23" s="123"/>
      <c r="JY23" s="123"/>
      <c r="JZ23" s="123"/>
      <c r="KA23" s="123"/>
      <c r="KB23" s="123"/>
      <c r="KC23" s="123"/>
      <c r="KD23" s="123"/>
      <c r="KE23" s="123"/>
      <c r="KF23" s="123"/>
      <c r="KG23" s="123"/>
      <c r="KH23" s="123"/>
      <c r="KI23" s="123"/>
      <c r="KJ23" s="123"/>
      <c r="KK23" s="123"/>
      <c r="KL23" s="123"/>
      <c r="KM23" s="123"/>
      <c r="KN23" s="123"/>
      <c r="KO23" s="123"/>
      <c r="KP23" s="123"/>
      <c r="KQ23" s="123"/>
      <c r="KR23" s="123"/>
      <c r="KS23" s="123"/>
      <c r="KT23" s="123"/>
      <c r="KU23" s="123"/>
      <c r="KV23" s="123"/>
      <c r="KW23" s="123"/>
      <c r="KX23" s="123"/>
      <c r="KY23" s="123"/>
      <c r="KZ23" s="123"/>
      <c r="LA23" s="123"/>
      <c r="LB23" s="123"/>
      <c r="LC23" s="123"/>
      <c r="LD23" s="123"/>
      <c r="LE23" s="123"/>
      <c r="LF23" s="123"/>
      <c r="LG23" s="123"/>
      <c r="LH23" s="123"/>
      <c r="LI23" s="123"/>
      <c r="LJ23" s="123"/>
      <c r="LK23" s="123"/>
      <c r="LL23" s="123"/>
      <c r="LM23" s="123"/>
      <c r="LN23" s="123"/>
      <c r="LO23" s="123"/>
      <c r="LP23" s="123"/>
      <c r="LQ23" s="123"/>
      <c r="LR23" s="123"/>
      <c r="LS23" s="123"/>
      <c r="LT23" s="123"/>
      <c r="LU23" s="123"/>
      <c r="LV23" s="123"/>
      <c r="LW23" s="123"/>
      <c r="LX23" s="123"/>
      <c r="LY23" s="123"/>
      <c r="LZ23" s="123"/>
      <c r="MA23" s="123"/>
      <c r="MB23" s="123"/>
      <c r="MC23" s="123"/>
      <c r="MD23" s="123"/>
      <c r="ME23" s="123"/>
      <c r="MF23" s="123"/>
      <c r="MG23" s="123"/>
      <c r="MH23" s="123"/>
      <c r="MI23" s="123"/>
      <c r="MJ23" s="123"/>
      <c r="MK23" s="123"/>
      <c r="ML23" s="123"/>
      <c r="MM23" s="123"/>
      <c r="MN23" s="123"/>
      <c r="MO23" s="123"/>
      <c r="MP23" s="123"/>
      <c r="MQ23" s="123"/>
      <c r="MR23" s="123"/>
      <c r="MS23" s="123"/>
      <c r="MT23" s="123"/>
      <c r="MU23" s="123"/>
      <c r="MV23" s="123"/>
      <c r="MW23" s="123"/>
      <c r="MX23" s="123"/>
      <c r="MY23" s="123"/>
      <c r="MZ23" s="123"/>
      <c r="NA23" s="123"/>
      <c r="NB23" s="123"/>
      <c r="NC23" s="123"/>
      <c r="ND23" s="123"/>
      <c r="NE23" s="123"/>
      <c r="NF23" s="123"/>
      <c r="NG23" s="123"/>
      <c r="NH23" s="123"/>
      <c r="NI23" s="123"/>
      <c r="NJ23" s="123"/>
      <c r="NK23" s="123"/>
      <c r="NL23" s="123"/>
      <c r="NM23" s="123"/>
      <c r="NN23" s="123"/>
      <c r="NO23" s="123"/>
      <c r="NP23" s="123"/>
      <c r="NQ23" s="123"/>
      <c r="NR23" s="123"/>
      <c r="NS23" s="123"/>
      <c r="NT23" s="123"/>
      <c r="NU23" s="123"/>
      <c r="NV23" s="123"/>
      <c r="NW23" s="123"/>
      <c r="NX23" s="123"/>
      <c r="NY23" s="123"/>
      <c r="NZ23" s="123"/>
      <c r="OA23" s="123"/>
      <c r="OB23" s="123"/>
      <c r="OC23" s="123"/>
      <c r="OD23" s="123"/>
      <c r="OE23" s="123"/>
      <c r="OF23" s="123"/>
      <c r="OG23" s="123"/>
      <c r="OH23" s="123"/>
      <c r="OI23" s="123"/>
      <c r="OJ23" s="123"/>
      <c r="OK23" s="123"/>
      <c r="OL23" s="123"/>
      <c r="OM23" s="123"/>
      <c r="ON23" s="123"/>
      <c r="OO23" s="123"/>
      <c r="OP23" s="123"/>
      <c r="OQ23" s="123"/>
      <c r="OR23" s="123"/>
      <c r="OS23" s="123"/>
      <c r="OT23" s="123"/>
      <c r="OU23" s="123"/>
      <c r="OV23" s="123"/>
      <c r="OW23" s="123"/>
      <c r="OX23" s="123"/>
      <c r="OY23" s="123"/>
      <c r="OZ23" s="123"/>
      <c r="PA23" s="123"/>
      <c r="PB23" s="123"/>
      <c r="PC23" s="123"/>
      <c r="PD23" s="123"/>
      <c r="PE23" s="123"/>
      <c r="PF23" s="123"/>
      <c r="PG23" s="123"/>
      <c r="PH23" s="123"/>
      <c r="PI23" s="123"/>
      <c r="PJ23" s="123"/>
      <c r="PK23" s="123"/>
      <c r="PL23" s="123"/>
      <c r="PM23" s="123"/>
      <c r="PN23" s="123"/>
      <c r="PO23" s="123"/>
      <c r="PP23" s="123"/>
      <c r="PQ23" s="123"/>
      <c r="PR23" s="123"/>
      <c r="PS23" s="123"/>
      <c r="PT23" s="123"/>
      <c r="PU23" s="123"/>
      <c r="PV23" s="123"/>
      <c r="PW23" s="123"/>
      <c r="PX23" s="123"/>
      <c r="PY23" s="123"/>
      <c r="PZ23" s="123"/>
      <c r="QA23" s="123"/>
      <c r="QB23" s="123"/>
      <c r="QC23" s="123"/>
      <c r="QD23" s="123"/>
      <c r="QE23" s="123"/>
      <c r="QF23" s="123"/>
      <c r="QG23" s="123"/>
      <c r="QH23" s="123"/>
      <c r="QI23" s="123"/>
      <c r="QJ23" s="123"/>
      <c r="QK23" s="123"/>
      <c r="QL23" s="123"/>
      <c r="QM23" s="123"/>
      <c r="QN23" s="123"/>
      <c r="QO23" s="123"/>
      <c r="QP23" s="123"/>
      <c r="QQ23" s="123"/>
      <c r="QR23" s="123"/>
      <c r="QS23" s="123"/>
      <c r="QT23" s="123"/>
      <c r="QU23" s="123"/>
      <c r="QV23" s="123"/>
      <c r="QW23" s="123"/>
      <c r="QX23" s="123"/>
      <c r="QY23" s="123"/>
      <c r="QZ23" s="123"/>
      <c r="RA23" s="123"/>
      <c r="RB23" s="123"/>
      <c r="RC23" s="123"/>
      <c r="RD23" s="123"/>
      <c r="RE23" s="123"/>
      <c r="RF23" s="123"/>
      <c r="RG23" s="123"/>
      <c r="RH23" s="123"/>
      <c r="RI23" s="123"/>
      <c r="RJ23" s="123"/>
      <c r="RK23" s="123"/>
      <c r="RL23" s="123"/>
      <c r="RM23" s="123"/>
      <c r="RN23" s="123"/>
      <c r="RO23" s="123"/>
      <c r="RP23" s="123"/>
      <c r="RQ23" s="123"/>
      <c r="RR23" s="123"/>
      <c r="RS23" s="123"/>
      <c r="RT23" s="123"/>
      <c r="RU23" s="123"/>
      <c r="RV23" s="123"/>
      <c r="RW23" s="123"/>
      <c r="RX23" s="123"/>
      <c r="RY23" s="123"/>
      <c r="RZ23" s="123"/>
      <c r="SA23" s="123"/>
      <c r="SB23" s="123"/>
      <c r="SC23" s="123"/>
      <c r="SD23" s="123"/>
      <c r="SE23" s="123"/>
      <c r="SF23" s="123"/>
      <c r="SG23" s="123"/>
      <c r="SH23" s="123"/>
      <c r="SI23" s="123"/>
      <c r="SJ23" s="123"/>
      <c r="SK23" s="123"/>
      <c r="SL23" s="123"/>
      <c r="SM23" s="123"/>
      <c r="SN23" s="123"/>
      <c r="SO23" s="123"/>
      <c r="SP23" s="123"/>
      <c r="SQ23" s="123"/>
      <c r="SR23" s="123"/>
      <c r="SS23" s="123"/>
      <c r="ST23" s="123"/>
      <c r="SU23" s="123"/>
      <c r="SV23" s="123"/>
      <c r="SW23" s="123"/>
      <c r="SX23" s="123"/>
      <c r="SY23" s="123"/>
      <c r="SZ23" s="123"/>
      <c r="TA23" s="123"/>
      <c r="TB23" s="123"/>
      <c r="TC23" s="123"/>
      <c r="TD23" s="123"/>
      <c r="TE23" s="123"/>
      <c r="TF23" s="123"/>
      <c r="TG23" s="123"/>
      <c r="TH23" s="123"/>
      <c r="TI23" s="123"/>
      <c r="TJ23" s="123"/>
      <c r="TK23" s="123"/>
      <c r="TL23" s="123"/>
      <c r="TM23" s="123"/>
      <c r="TN23" s="123"/>
      <c r="TO23" s="123"/>
      <c r="TP23" s="123"/>
      <c r="TQ23" s="123"/>
      <c r="TR23" s="123"/>
      <c r="TS23" s="123"/>
      <c r="TT23" s="123"/>
      <c r="TU23" s="123"/>
      <c r="TV23" s="123"/>
      <c r="TW23" s="123"/>
      <c r="TX23" s="123"/>
      <c r="TY23" s="123"/>
      <c r="TZ23" s="123"/>
      <c r="UA23" s="123"/>
      <c r="UB23" s="123"/>
      <c r="UC23" s="123"/>
      <c r="UD23" s="123"/>
      <c r="UE23" s="123"/>
      <c r="UF23" s="123"/>
      <c r="UG23" s="123"/>
      <c r="UH23" s="123"/>
      <c r="UI23" s="123"/>
      <c r="UJ23" s="123"/>
      <c r="UK23" s="123"/>
      <c r="UL23" s="123"/>
      <c r="UM23" s="123"/>
      <c r="UN23" s="123"/>
      <c r="UO23" s="123"/>
      <c r="UP23" s="123"/>
      <c r="UQ23" s="123"/>
      <c r="UR23" s="123"/>
      <c r="US23" s="123"/>
      <c r="UT23" s="123"/>
      <c r="UU23" s="123"/>
      <c r="UV23" s="123"/>
      <c r="UW23" s="123"/>
      <c r="UX23" s="123"/>
      <c r="UY23" s="123"/>
      <c r="UZ23" s="123"/>
      <c r="VA23" s="123"/>
      <c r="VB23" s="123"/>
      <c r="VC23" s="123"/>
      <c r="VD23" s="123"/>
      <c r="VE23" s="123"/>
      <c r="VF23" s="123"/>
      <c r="VG23" s="123"/>
      <c r="VH23" s="123"/>
      <c r="VI23" s="123"/>
      <c r="VJ23" s="123"/>
      <c r="VK23" s="123"/>
      <c r="VL23" s="123"/>
      <c r="VM23" s="123"/>
      <c r="VN23" s="123"/>
      <c r="VO23" s="123"/>
      <c r="VP23" s="123"/>
      <c r="VQ23" s="123"/>
      <c r="VR23" s="123"/>
      <c r="VS23" s="123"/>
      <c r="VT23" s="123"/>
      <c r="VU23" s="123"/>
      <c r="VV23" s="123"/>
      <c r="VW23" s="123"/>
      <c r="VX23" s="123"/>
      <c r="VY23" s="123"/>
      <c r="VZ23" s="123"/>
      <c r="WA23" s="123"/>
      <c r="WB23" s="123"/>
      <c r="WC23" s="123"/>
      <c r="WD23" s="123"/>
      <c r="WE23" s="123"/>
      <c r="WF23" s="123"/>
      <c r="WG23" s="123"/>
      <c r="WH23" s="123"/>
      <c r="WI23" s="123"/>
      <c r="WJ23" s="123"/>
      <c r="WK23" s="123"/>
      <c r="WL23" s="123"/>
      <c r="WM23" s="123"/>
      <c r="WN23" s="123"/>
      <c r="WO23" s="123"/>
      <c r="WP23" s="123"/>
      <c r="WQ23" s="123"/>
      <c r="WR23" s="123"/>
      <c r="WS23" s="123"/>
      <c r="WT23" s="123"/>
      <c r="WU23" s="123"/>
      <c r="WV23" s="123"/>
      <c r="WW23" s="123"/>
      <c r="WX23" s="123"/>
      <c r="WY23" s="123"/>
      <c r="WZ23" s="123"/>
      <c r="XA23" s="123"/>
      <c r="XB23" s="123"/>
      <c r="XC23" s="123"/>
      <c r="XD23" s="123"/>
      <c r="XE23" s="123"/>
      <c r="XF23" s="123"/>
      <c r="XG23" s="123"/>
      <c r="XH23" s="123"/>
      <c r="XI23" s="123"/>
      <c r="XJ23" s="123"/>
      <c r="XK23" s="123"/>
      <c r="XL23" s="123"/>
      <c r="XM23" s="123"/>
      <c r="XN23" s="123"/>
      <c r="XO23" s="123"/>
      <c r="XP23" s="123"/>
      <c r="XQ23" s="123"/>
      <c r="XR23" s="123"/>
      <c r="XS23" s="123"/>
      <c r="XT23" s="123"/>
      <c r="XU23" s="123"/>
      <c r="XV23" s="123"/>
      <c r="XW23" s="123"/>
      <c r="XX23" s="123"/>
      <c r="XY23" s="123"/>
      <c r="XZ23" s="123"/>
      <c r="YA23" s="123"/>
      <c r="YB23" s="123"/>
      <c r="YC23" s="123"/>
      <c r="YD23" s="123"/>
      <c r="YE23" s="123"/>
      <c r="YF23" s="123"/>
      <c r="YG23" s="123"/>
      <c r="YH23" s="123"/>
      <c r="YI23" s="123"/>
      <c r="YJ23" s="123"/>
      <c r="YK23" s="123"/>
      <c r="YL23" s="123"/>
      <c r="YM23" s="123"/>
      <c r="YN23" s="123"/>
      <c r="YO23" s="123"/>
      <c r="YP23" s="123"/>
      <c r="YQ23" s="123"/>
      <c r="YR23" s="123"/>
      <c r="YS23" s="123"/>
      <c r="YT23" s="123"/>
      <c r="YU23" s="123"/>
      <c r="YV23" s="123"/>
      <c r="YW23" s="123"/>
      <c r="YX23" s="123"/>
      <c r="YY23" s="123"/>
      <c r="YZ23" s="123"/>
      <c r="ZA23" s="123"/>
      <c r="ZB23" s="123"/>
      <c r="ZC23" s="123"/>
      <c r="ZD23" s="123"/>
      <c r="ZE23" s="123"/>
      <c r="ZF23" s="123"/>
      <c r="ZG23" s="123"/>
      <c r="ZH23" s="123"/>
      <c r="ZI23" s="123"/>
      <c r="ZJ23" s="123"/>
      <c r="ZK23" s="123"/>
      <c r="ZL23" s="123"/>
      <c r="ZM23" s="123"/>
      <c r="ZN23" s="123"/>
      <c r="ZO23" s="123"/>
      <c r="ZP23" s="123"/>
      <c r="ZQ23" s="123"/>
      <c r="ZR23" s="123"/>
      <c r="ZS23" s="123"/>
      <c r="ZT23" s="123"/>
      <c r="ZU23" s="123"/>
      <c r="ZV23" s="123"/>
      <c r="ZW23" s="123"/>
      <c r="ZX23" s="123"/>
      <c r="ZY23" s="123"/>
      <c r="ZZ23" s="123"/>
      <c r="AAA23" s="123"/>
      <c r="AAB23" s="123"/>
      <c r="AAC23" s="123"/>
      <c r="AAD23" s="123"/>
      <c r="AAE23" s="123"/>
      <c r="AAF23" s="123"/>
      <c r="AAG23" s="123"/>
      <c r="AAH23" s="123"/>
      <c r="AAI23" s="123"/>
      <c r="AAJ23" s="123"/>
      <c r="AAK23" s="123"/>
      <c r="AAL23" s="123"/>
      <c r="AAM23" s="123"/>
      <c r="AAN23" s="123"/>
      <c r="AAO23" s="123"/>
      <c r="AAP23" s="123"/>
      <c r="AAQ23" s="123"/>
      <c r="AAR23" s="123"/>
      <c r="AAS23" s="123"/>
      <c r="AAT23" s="123"/>
      <c r="AAU23" s="123"/>
      <c r="AAV23" s="123"/>
      <c r="AAW23" s="123"/>
      <c r="AAX23" s="123"/>
      <c r="AAY23" s="123"/>
      <c r="AAZ23" s="123"/>
      <c r="ABA23" s="123"/>
      <c r="ABB23" s="123"/>
      <c r="ABC23" s="123"/>
      <c r="ABD23" s="123"/>
      <c r="ABE23" s="123"/>
      <c r="ABF23" s="123"/>
      <c r="ABG23" s="123"/>
      <c r="ABH23" s="123"/>
      <c r="ABI23" s="123"/>
      <c r="ABJ23" s="123"/>
      <c r="ABK23" s="123"/>
      <c r="ABL23" s="123"/>
      <c r="ABM23" s="123"/>
      <c r="ABN23" s="123"/>
      <c r="ABO23" s="123"/>
      <c r="ABP23" s="123"/>
      <c r="ABQ23" s="123"/>
      <c r="ABR23" s="123"/>
      <c r="ABS23" s="123"/>
      <c r="ABT23" s="123"/>
      <c r="ABU23" s="123"/>
      <c r="ABV23" s="123"/>
      <c r="ABW23" s="123"/>
      <c r="ABX23" s="123"/>
      <c r="ABY23" s="123"/>
      <c r="ABZ23" s="123"/>
      <c r="ACA23" s="123"/>
      <c r="ACB23" s="123"/>
      <c r="ACC23" s="123"/>
      <c r="ACD23" s="123"/>
      <c r="ACE23" s="123"/>
      <c r="ACF23" s="123"/>
      <c r="ACG23" s="123"/>
      <c r="ACH23" s="123"/>
      <c r="ACI23" s="123"/>
      <c r="ACJ23" s="123"/>
      <c r="ACK23" s="123"/>
      <c r="ACL23" s="123"/>
      <c r="ACM23" s="123"/>
      <c r="ACN23" s="123"/>
      <c r="ACO23" s="123"/>
      <c r="ACP23" s="123"/>
      <c r="ACQ23" s="123"/>
      <c r="ACR23" s="123"/>
      <c r="ACS23" s="123"/>
      <c r="ACT23" s="123"/>
      <c r="ACU23" s="123"/>
      <c r="ACV23" s="123"/>
      <c r="ACW23" s="123"/>
      <c r="ACX23" s="123"/>
      <c r="ACY23" s="123"/>
      <c r="ACZ23" s="123"/>
      <c r="ADA23" s="123"/>
      <c r="ADB23" s="123"/>
      <c r="ADC23" s="123"/>
      <c r="ADD23" s="123"/>
      <c r="ADE23" s="123"/>
      <c r="ADF23" s="123"/>
      <c r="ADG23" s="123"/>
      <c r="ADH23" s="123"/>
      <c r="ADI23" s="123"/>
      <c r="ADJ23" s="123"/>
      <c r="ADK23" s="123"/>
      <c r="ADL23" s="123"/>
      <c r="ADM23" s="123"/>
      <c r="ADN23" s="123"/>
      <c r="ADO23" s="123"/>
      <c r="ADP23" s="123"/>
      <c r="ADQ23" s="123"/>
      <c r="ADR23" s="123"/>
      <c r="ADS23" s="123"/>
      <c r="ADT23" s="123"/>
      <c r="ADU23" s="123"/>
      <c r="ADV23" s="123"/>
      <c r="ADW23" s="123"/>
      <c r="ADX23" s="123"/>
      <c r="ADY23" s="123"/>
      <c r="ADZ23" s="123"/>
      <c r="AEA23" s="123"/>
      <c r="AEB23" s="123"/>
      <c r="AEC23" s="123"/>
      <c r="AED23" s="123"/>
      <c r="AEE23" s="123"/>
      <c r="AEF23" s="123"/>
      <c r="AEG23" s="123"/>
      <c r="AEH23" s="123"/>
      <c r="AEI23" s="123"/>
      <c r="AEJ23" s="123"/>
      <c r="AEK23" s="123"/>
      <c r="AEL23" s="123"/>
      <c r="AEM23" s="123"/>
      <c r="AEN23" s="123"/>
      <c r="AEO23" s="123"/>
      <c r="AEP23" s="123"/>
      <c r="AEQ23" s="123"/>
      <c r="AER23" s="123"/>
      <c r="AES23" s="123"/>
      <c r="AET23" s="123"/>
      <c r="AEU23" s="123"/>
      <c r="AEV23" s="123"/>
      <c r="AEW23" s="123"/>
      <c r="AEX23" s="123"/>
      <c r="AEY23" s="123"/>
      <c r="AEZ23" s="123"/>
      <c r="AFA23" s="123"/>
      <c r="AFB23" s="123"/>
      <c r="AFC23" s="123"/>
      <c r="AFD23" s="123"/>
      <c r="AFE23" s="123"/>
      <c r="AFF23" s="123"/>
      <c r="AFG23" s="123"/>
      <c r="AFH23" s="123"/>
      <c r="AFI23" s="123"/>
      <c r="AFJ23" s="123"/>
      <c r="AFK23" s="123"/>
      <c r="AFL23" s="123"/>
      <c r="AFM23" s="123"/>
      <c r="AFN23" s="123"/>
      <c r="AFO23" s="123"/>
      <c r="AFP23" s="123"/>
      <c r="AFQ23" s="123"/>
      <c r="AFR23" s="123"/>
      <c r="AFS23" s="123"/>
      <c r="AFT23" s="123"/>
      <c r="AFU23" s="123"/>
      <c r="AFV23" s="123"/>
      <c r="AFW23" s="123"/>
      <c r="AFX23" s="123"/>
      <c r="AFY23" s="123"/>
      <c r="AFZ23" s="123"/>
      <c r="AGA23" s="123"/>
      <c r="AGB23" s="123"/>
      <c r="AGC23" s="123"/>
      <c r="AGD23" s="123"/>
      <c r="AGE23" s="123"/>
      <c r="AGF23" s="123"/>
      <c r="AGG23" s="123"/>
      <c r="AGH23" s="123"/>
      <c r="AGI23" s="123"/>
      <c r="AGJ23" s="123"/>
      <c r="AGK23" s="123"/>
      <c r="AGL23" s="123"/>
      <c r="AGM23" s="123"/>
      <c r="AGN23" s="123"/>
      <c r="AGO23" s="123"/>
      <c r="AGP23" s="123"/>
      <c r="AGQ23" s="123"/>
      <c r="AGR23" s="123"/>
      <c r="AGS23" s="123"/>
      <c r="AGT23" s="123"/>
      <c r="AGU23" s="123"/>
      <c r="AGV23" s="123"/>
      <c r="AGW23" s="123"/>
      <c r="AGX23" s="123"/>
      <c r="AGY23" s="123"/>
      <c r="AGZ23" s="123"/>
      <c r="AHA23" s="123"/>
      <c r="AHB23" s="123"/>
      <c r="AHC23" s="123"/>
      <c r="AHD23" s="123"/>
      <c r="AHE23" s="123"/>
      <c r="AHF23" s="123"/>
      <c r="AHG23" s="123"/>
      <c r="AHH23" s="123"/>
      <c r="AHI23" s="123"/>
      <c r="AHJ23" s="123"/>
      <c r="AHK23" s="123"/>
      <c r="AHL23" s="123"/>
      <c r="AHM23" s="123"/>
      <c r="AHN23" s="123"/>
      <c r="AHO23" s="123"/>
      <c r="AHP23" s="123"/>
      <c r="AHQ23" s="123"/>
      <c r="AHR23" s="123"/>
      <c r="AHS23" s="123"/>
      <c r="AHT23" s="123"/>
      <c r="AHU23" s="123"/>
      <c r="AHV23" s="123"/>
      <c r="AHW23" s="123"/>
      <c r="AHX23" s="123"/>
      <c r="AHY23" s="123"/>
      <c r="AHZ23" s="123"/>
      <c r="AIA23" s="123"/>
      <c r="AIB23" s="123"/>
      <c r="AIC23" s="123"/>
      <c r="AID23" s="123"/>
      <c r="AIE23" s="123"/>
      <c r="AIF23" s="123"/>
      <c r="AIG23" s="123"/>
      <c r="AIH23" s="123"/>
      <c r="AII23" s="123"/>
      <c r="AIJ23" s="123"/>
      <c r="AIK23" s="123"/>
      <c r="AIL23" s="123"/>
      <c r="AIM23" s="123"/>
      <c r="AIN23" s="123"/>
      <c r="AIO23" s="123"/>
      <c r="AIP23" s="123"/>
      <c r="AIQ23" s="123"/>
      <c r="AIR23" s="123"/>
      <c r="AIS23" s="123"/>
      <c r="AIT23" s="123"/>
      <c r="AIU23" s="123"/>
      <c r="AIV23" s="123"/>
      <c r="AIW23" s="123"/>
      <c r="AIX23" s="123"/>
      <c r="AIY23" s="123"/>
      <c r="AIZ23" s="123"/>
      <c r="AJA23" s="123"/>
      <c r="AJB23" s="123"/>
      <c r="AJC23" s="123"/>
      <c r="AJD23" s="123"/>
      <c r="AJE23" s="123"/>
      <c r="AJF23" s="123"/>
      <c r="AJG23" s="123"/>
      <c r="AJH23" s="123"/>
      <c r="AJI23" s="123"/>
      <c r="AJJ23" s="123"/>
      <c r="AJK23" s="123"/>
      <c r="AJL23" s="123"/>
      <c r="AJM23" s="123"/>
      <c r="AJN23" s="123"/>
      <c r="AJO23" s="123"/>
      <c r="AJP23" s="123"/>
      <c r="AJQ23" s="123"/>
      <c r="AJR23" s="123"/>
      <c r="AJS23" s="123"/>
      <c r="AJT23" s="123"/>
      <c r="AJU23" s="123"/>
      <c r="AJV23" s="123"/>
      <c r="AJW23" s="123"/>
      <c r="AJX23" s="123"/>
      <c r="AJY23" s="123"/>
      <c r="AJZ23" s="123"/>
      <c r="AKA23" s="123"/>
      <c r="AKB23" s="123"/>
      <c r="AKC23" s="123"/>
      <c r="AKD23" s="123"/>
      <c r="AKE23" s="123"/>
      <c r="AKF23" s="123"/>
      <c r="AKG23" s="123"/>
      <c r="AKH23" s="123"/>
      <c r="AKI23" s="123"/>
      <c r="AKJ23" s="123"/>
      <c r="AKK23" s="123"/>
      <c r="AKL23" s="123"/>
      <c r="AKM23" s="123"/>
      <c r="AKN23" s="123"/>
      <c r="AKO23" s="123"/>
      <c r="AKP23" s="123"/>
      <c r="AKQ23" s="123"/>
      <c r="AKR23" s="123"/>
      <c r="AKS23" s="123"/>
      <c r="AKT23" s="123"/>
      <c r="AKU23" s="123"/>
      <c r="AKV23" s="123"/>
      <c r="AKW23" s="123"/>
      <c r="AKX23" s="123"/>
      <c r="AKY23" s="123"/>
      <c r="AKZ23" s="123"/>
      <c r="ALA23" s="123"/>
      <c r="ALB23" s="123"/>
      <c r="ALC23" s="123"/>
      <c r="ALD23" s="123"/>
      <c r="ALE23" s="123"/>
      <c r="ALF23" s="123"/>
      <c r="ALG23" s="123"/>
      <c r="ALH23" s="123"/>
      <c r="ALI23" s="123"/>
      <c r="ALJ23" s="123"/>
      <c r="ALK23" s="123"/>
      <c r="ALL23" s="123"/>
      <c r="ALM23" s="123"/>
      <c r="ALN23" s="123"/>
      <c r="ALO23" s="123"/>
      <c r="ALP23" s="123"/>
      <c r="ALQ23" s="123"/>
      <c r="ALR23" s="123"/>
      <c r="ALS23" s="123"/>
      <c r="ALT23" s="123"/>
      <c r="ALU23" s="123"/>
      <c r="ALV23" s="123"/>
      <c r="ALW23" s="123"/>
      <c r="ALX23" s="123"/>
      <c r="ALY23" s="123"/>
      <c r="ALZ23" s="123"/>
      <c r="AMA23" s="123"/>
      <c r="AMB23" s="123"/>
      <c r="AMC23" s="123"/>
      <c r="AMD23" s="123"/>
      <c r="AME23" s="123"/>
      <c r="AMF23" s="123"/>
      <c r="AMG23" s="123"/>
      <c r="AMH23" s="123"/>
      <c r="AMI23" s="123"/>
      <c r="AMJ23" s="123"/>
      <c r="AMK23" s="123"/>
      <c r="AML23" s="123"/>
      <c r="AMM23" s="123"/>
      <c r="AMN23" s="123"/>
      <c r="AMO23" s="123"/>
      <c r="AMP23" s="123"/>
      <c r="AMQ23" s="123"/>
      <c r="AMR23" s="123"/>
      <c r="AMS23" s="123"/>
      <c r="AMT23" s="123"/>
      <c r="AMU23" s="123"/>
      <c r="AMV23" s="123"/>
      <c r="AMW23" s="123"/>
      <c r="AMX23" s="123"/>
      <c r="AMY23" s="123"/>
      <c r="AMZ23" s="123"/>
      <c r="ANA23" s="123"/>
      <c r="ANB23" s="123"/>
      <c r="ANC23" s="123"/>
      <c r="AND23" s="123"/>
      <c r="ANE23" s="123"/>
      <c r="ANF23" s="123"/>
      <c r="ANG23" s="123"/>
      <c r="ANH23" s="123"/>
      <c r="ANI23" s="123"/>
      <c r="ANJ23" s="123"/>
      <c r="ANK23" s="123"/>
      <c r="ANL23" s="123"/>
      <c r="ANM23" s="123"/>
      <c r="ANN23" s="123"/>
      <c r="ANO23" s="123"/>
      <c r="ANP23" s="123"/>
      <c r="ANQ23" s="123"/>
      <c r="ANR23" s="123"/>
      <c r="ANS23" s="123"/>
      <c r="ANT23" s="123"/>
      <c r="ANU23" s="123"/>
      <c r="ANV23" s="123"/>
      <c r="ANW23" s="123"/>
      <c r="ANX23" s="123"/>
      <c r="ANY23" s="123"/>
      <c r="ANZ23" s="123"/>
      <c r="AOA23" s="123"/>
      <c r="AOB23" s="123"/>
      <c r="AOC23" s="123"/>
      <c r="AOD23" s="123"/>
      <c r="AOE23" s="123"/>
      <c r="AOF23" s="123"/>
      <c r="AOG23" s="123"/>
      <c r="AOH23" s="123"/>
      <c r="AOI23" s="123"/>
      <c r="AOJ23" s="123"/>
      <c r="AOK23" s="123"/>
      <c r="AOL23" s="123"/>
      <c r="AOM23" s="123"/>
      <c r="AON23" s="123"/>
      <c r="AOO23" s="123"/>
      <c r="AOP23" s="123"/>
      <c r="AOQ23" s="123"/>
      <c r="AOR23" s="123"/>
      <c r="AOS23" s="123"/>
      <c r="AOT23" s="123"/>
      <c r="AOU23" s="123"/>
      <c r="AOV23" s="123"/>
      <c r="AOW23" s="123"/>
      <c r="AOX23" s="123"/>
      <c r="AOY23" s="123"/>
      <c r="AOZ23" s="123"/>
      <c r="APA23" s="123"/>
      <c r="APB23" s="123"/>
      <c r="APC23" s="123"/>
      <c r="APD23" s="123"/>
      <c r="APE23" s="123"/>
      <c r="APF23" s="123"/>
      <c r="APG23" s="123"/>
      <c r="APH23" s="123"/>
      <c r="API23" s="123"/>
      <c r="APJ23" s="123"/>
      <c r="APK23" s="123"/>
      <c r="APL23" s="123"/>
      <c r="APM23" s="123"/>
      <c r="APN23" s="123"/>
      <c r="APO23" s="123"/>
      <c r="APP23" s="123"/>
      <c r="APQ23" s="123"/>
      <c r="APR23" s="123"/>
      <c r="APS23" s="123"/>
      <c r="APT23" s="123"/>
      <c r="APU23" s="123"/>
      <c r="APV23" s="123"/>
      <c r="APW23" s="123"/>
      <c r="APX23" s="123"/>
      <c r="APY23" s="123"/>
      <c r="APZ23" s="123"/>
      <c r="AQA23" s="123"/>
      <c r="AQB23" s="123"/>
      <c r="AQC23" s="123"/>
      <c r="AQD23" s="123"/>
      <c r="AQE23" s="123"/>
      <c r="AQF23" s="123"/>
      <c r="AQG23" s="123"/>
      <c r="AQH23" s="123"/>
      <c r="AQI23" s="123"/>
      <c r="AQJ23" s="123"/>
      <c r="AQK23" s="123"/>
      <c r="AQL23" s="123"/>
      <c r="AQM23" s="123"/>
      <c r="AQN23" s="123"/>
      <c r="AQO23" s="123"/>
      <c r="AQP23" s="123"/>
      <c r="AQQ23" s="123"/>
      <c r="AQR23" s="123"/>
      <c r="AQS23" s="123"/>
      <c r="AQT23" s="123"/>
      <c r="AQU23" s="123"/>
      <c r="AQV23" s="123"/>
      <c r="AQW23" s="123"/>
      <c r="AQX23" s="123"/>
      <c r="AQY23" s="123"/>
      <c r="AQZ23" s="123"/>
      <c r="ARA23" s="123"/>
      <c r="ARB23" s="123"/>
      <c r="ARC23" s="123"/>
      <c r="ARD23" s="123"/>
      <c r="ARE23" s="123"/>
      <c r="ARF23" s="123"/>
      <c r="ARG23" s="123"/>
      <c r="ARH23" s="123"/>
      <c r="ARI23" s="123"/>
      <c r="ARJ23" s="123"/>
      <c r="ARK23" s="123"/>
      <c r="ARL23" s="123"/>
      <c r="ARM23" s="123"/>
      <c r="ARN23" s="123"/>
      <c r="ARO23" s="123"/>
      <c r="ARP23" s="123"/>
      <c r="ARQ23" s="123"/>
      <c r="ARR23" s="123"/>
      <c r="ARS23" s="123"/>
      <c r="ART23" s="123"/>
      <c r="ARU23" s="123"/>
      <c r="ARV23" s="123"/>
      <c r="ARW23" s="123"/>
      <c r="ARX23" s="123"/>
      <c r="ARY23" s="123"/>
      <c r="ARZ23" s="123"/>
      <c r="ASA23" s="123"/>
      <c r="ASB23" s="123"/>
      <c r="ASC23" s="123"/>
      <c r="ASD23" s="123"/>
      <c r="ASE23" s="123"/>
      <c r="ASF23" s="123"/>
      <c r="ASG23" s="123"/>
      <c r="ASH23" s="123"/>
      <c r="ASI23" s="123"/>
      <c r="ASJ23" s="123"/>
      <c r="ASK23" s="123"/>
      <c r="ASL23" s="123"/>
      <c r="ASM23" s="123"/>
      <c r="ASN23" s="123"/>
      <c r="ASO23" s="123"/>
      <c r="ASP23" s="123"/>
      <c r="ASQ23" s="123"/>
      <c r="ASR23" s="123"/>
      <c r="ASS23" s="123"/>
      <c r="AST23" s="123"/>
      <c r="ASU23" s="123"/>
      <c r="ASV23" s="123"/>
      <c r="ASW23" s="123"/>
      <c r="ASX23" s="123"/>
      <c r="ASY23" s="123"/>
      <c r="ASZ23" s="123"/>
      <c r="ATA23" s="123"/>
      <c r="ATB23" s="123"/>
      <c r="ATC23" s="123"/>
      <c r="ATD23" s="123"/>
      <c r="ATE23" s="123"/>
      <c r="ATF23" s="123"/>
      <c r="ATG23" s="123"/>
      <c r="ATH23" s="123"/>
      <c r="ATI23" s="123"/>
      <c r="ATJ23" s="123"/>
      <c r="ATK23" s="123"/>
      <c r="ATL23" s="123"/>
      <c r="ATM23" s="123"/>
      <c r="ATN23" s="123"/>
      <c r="ATO23" s="123"/>
      <c r="ATP23" s="123"/>
      <c r="ATQ23" s="123"/>
      <c r="ATR23" s="123"/>
      <c r="ATS23" s="123"/>
      <c r="ATT23" s="123"/>
      <c r="ATU23" s="123"/>
      <c r="ATV23" s="123"/>
      <c r="ATW23" s="123"/>
      <c r="ATX23" s="123"/>
      <c r="ATY23" s="123"/>
      <c r="ATZ23" s="123"/>
      <c r="AUA23" s="123"/>
      <c r="AUB23" s="123"/>
      <c r="AUC23" s="123"/>
      <c r="AUD23" s="123"/>
      <c r="AUE23" s="123"/>
      <c r="AUF23" s="123"/>
      <c r="AUG23" s="123"/>
      <c r="AUH23" s="123"/>
      <c r="AUI23" s="123"/>
      <c r="AUJ23" s="123"/>
      <c r="AUK23" s="123"/>
      <c r="AUL23" s="123"/>
      <c r="AUM23" s="123"/>
      <c r="AUN23" s="123"/>
      <c r="AUO23" s="123"/>
      <c r="AUP23" s="123"/>
      <c r="AUQ23" s="123"/>
      <c r="AUR23" s="123"/>
      <c r="AUS23" s="123"/>
      <c r="AUT23" s="123"/>
      <c r="AUU23" s="123"/>
      <c r="AUV23" s="123"/>
      <c r="AUW23" s="123"/>
      <c r="AUX23" s="123"/>
      <c r="AUY23" s="123"/>
      <c r="AUZ23" s="123"/>
      <c r="AVA23" s="123"/>
      <c r="AVB23" s="123"/>
      <c r="AVC23" s="123"/>
      <c r="AVD23" s="123"/>
      <c r="AVE23" s="123"/>
      <c r="AVF23" s="123"/>
      <c r="AVG23" s="123"/>
      <c r="AVH23" s="123"/>
      <c r="AVI23" s="123"/>
      <c r="AVJ23" s="123"/>
      <c r="AVK23" s="123"/>
      <c r="AVL23" s="123"/>
      <c r="AVM23" s="123"/>
      <c r="AVN23" s="123"/>
      <c r="AVO23" s="123"/>
      <c r="AVP23" s="123"/>
      <c r="AVQ23" s="123"/>
      <c r="AVR23" s="123"/>
      <c r="AVS23" s="123"/>
      <c r="AVT23" s="123"/>
      <c r="AVU23" s="123"/>
      <c r="AVV23" s="123"/>
      <c r="AVW23" s="123"/>
      <c r="AVX23" s="123"/>
      <c r="AVY23" s="123"/>
      <c r="AVZ23" s="123"/>
      <c r="AWA23" s="123"/>
      <c r="AWB23" s="123"/>
      <c r="AWC23" s="123"/>
      <c r="AWD23" s="123"/>
      <c r="AWE23" s="123"/>
      <c r="AWF23" s="123"/>
      <c r="AWG23" s="123"/>
      <c r="AWH23" s="123"/>
      <c r="AWI23" s="123"/>
      <c r="AWJ23" s="123"/>
      <c r="AWK23" s="123"/>
      <c r="AWL23" s="123"/>
      <c r="AWM23" s="123"/>
      <c r="AWN23" s="123"/>
      <c r="AWO23" s="123"/>
      <c r="AWP23" s="123"/>
      <c r="AWQ23" s="123"/>
      <c r="AWR23" s="123"/>
      <c r="AWS23" s="123"/>
      <c r="AWT23" s="123"/>
      <c r="AWU23" s="123"/>
      <c r="AWV23" s="123"/>
      <c r="AWW23" s="123"/>
      <c r="AWX23" s="123"/>
      <c r="AWY23" s="123"/>
      <c r="AWZ23" s="123"/>
      <c r="AXA23" s="123"/>
      <c r="AXB23" s="123"/>
      <c r="AXC23" s="123"/>
      <c r="AXD23" s="123"/>
      <c r="AXE23" s="123"/>
      <c r="AXF23" s="123"/>
      <c r="AXG23" s="123"/>
      <c r="AXH23" s="123"/>
      <c r="AXI23" s="123"/>
      <c r="AXJ23" s="123"/>
      <c r="AXK23" s="123"/>
      <c r="AXL23" s="123"/>
      <c r="AXM23" s="123"/>
      <c r="AXN23" s="123"/>
      <c r="AXO23" s="123"/>
      <c r="AXP23" s="123"/>
      <c r="AXQ23" s="123"/>
      <c r="AXR23" s="123"/>
      <c r="AXS23" s="123"/>
      <c r="AXT23" s="123"/>
      <c r="AXU23" s="123"/>
      <c r="AXV23" s="123"/>
      <c r="AXW23" s="123"/>
      <c r="AXX23" s="123"/>
      <c r="AXY23" s="123"/>
      <c r="AXZ23" s="123"/>
      <c r="AYA23" s="123"/>
      <c r="AYB23" s="123"/>
      <c r="AYC23" s="123"/>
      <c r="AYD23" s="123"/>
      <c r="AYE23" s="123"/>
      <c r="AYF23" s="123"/>
      <c r="AYG23" s="123"/>
      <c r="AYH23" s="123"/>
      <c r="AYI23" s="123"/>
      <c r="AYJ23" s="123"/>
      <c r="AYK23" s="123"/>
      <c r="AYL23" s="123"/>
      <c r="AYM23" s="123"/>
      <c r="AYN23" s="123"/>
      <c r="AYO23" s="123"/>
      <c r="AYP23" s="123"/>
      <c r="AYQ23" s="123"/>
      <c r="AYR23" s="123"/>
      <c r="AYS23" s="123"/>
      <c r="AYT23" s="123"/>
      <c r="AYU23" s="123"/>
      <c r="AYV23" s="123"/>
      <c r="AYW23" s="123"/>
      <c r="AYX23" s="123"/>
      <c r="AYY23" s="123"/>
      <c r="AYZ23" s="123"/>
      <c r="AZA23" s="123"/>
      <c r="AZB23" s="123"/>
      <c r="AZC23" s="123"/>
      <c r="AZD23" s="123"/>
      <c r="AZE23" s="123"/>
      <c r="AZF23" s="123"/>
      <c r="AZG23" s="123"/>
      <c r="AZH23" s="123"/>
      <c r="AZI23" s="123"/>
      <c r="AZJ23" s="123"/>
      <c r="AZK23" s="123"/>
      <c r="AZL23" s="123"/>
      <c r="AZM23" s="123"/>
      <c r="AZN23" s="123"/>
      <c r="AZO23" s="123"/>
      <c r="AZP23" s="123"/>
      <c r="AZQ23" s="123"/>
      <c r="AZR23" s="123"/>
      <c r="AZS23" s="123"/>
      <c r="AZT23" s="123"/>
      <c r="AZU23" s="123"/>
      <c r="AZV23" s="123"/>
      <c r="AZW23" s="123"/>
      <c r="AZX23" s="123"/>
      <c r="AZY23" s="123"/>
      <c r="AZZ23" s="123"/>
      <c r="BAA23" s="123"/>
      <c r="BAB23" s="123"/>
      <c r="BAC23" s="123"/>
      <c r="BAD23" s="123"/>
      <c r="BAE23" s="123"/>
      <c r="BAF23" s="123"/>
      <c r="BAG23" s="123"/>
      <c r="BAH23" s="123"/>
      <c r="BAI23" s="123"/>
      <c r="BAJ23" s="123"/>
      <c r="BAK23" s="123"/>
      <c r="BAL23" s="123"/>
      <c r="BAM23" s="123"/>
      <c r="BAN23" s="123"/>
      <c r="BAO23" s="123"/>
      <c r="BAP23" s="123"/>
      <c r="BAQ23" s="123"/>
      <c r="BAR23" s="123"/>
      <c r="BAS23" s="123"/>
      <c r="BAT23" s="123"/>
      <c r="BAU23" s="123"/>
      <c r="BAV23" s="123"/>
      <c r="BAW23" s="123"/>
      <c r="BAX23" s="123"/>
      <c r="BAY23" s="123"/>
      <c r="BAZ23" s="123"/>
      <c r="BBA23" s="123"/>
      <c r="BBB23" s="123"/>
      <c r="BBC23" s="123"/>
      <c r="BBD23" s="123"/>
      <c r="BBE23" s="123"/>
      <c r="BBF23" s="123"/>
      <c r="BBG23" s="123"/>
      <c r="BBH23" s="123"/>
      <c r="BBI23" s="123"/>
      <c r="BBJ23" s="123"/>
      <c r="BBK23" s="123"/>
      <c r="BBL23" s="123"/>
      <c r="BBM23" s="123"/>
      <c r="BBN23" s="123"/>
      <c r="BBO23" s="123"/>
      <c r="BBP23" s="123"/>
      <c r="BBQ23" s="123"/>
      <c r="BBR23" s="123"/>
      <c r="BBS23" s="123"/>
      <c r="BBT23" s="123"/>
      <c r="BBU23" s="123"/>
      <c r="BBV23" s="123"/>
      <c r="BBW23" s="123"/>
      <c r="BBX23" s="123"/>
      <c r="BBY23" s="123"/>
      <c r="BBZ23" s="123"/>
      <c r="BCA23" s="123"/>
      <c r="BCB23" s="123"/>
      <c r="BCC23" s="123"/>
      <c r="BCD23" s="123"/>
      <c r="BCE23" s="123"/>
      <c r="BCF23" s="123"/>
      <c r="BCG23" s="123"/>
      <c r="BCH23" s="123"/>
      <c r="BCI23" s="123"/>
      <c r="BCJ23" s="123"/>
      <c r="BCK23" s="123"/>
      <c r="BCL23" s="123"/>
      <c r="BCM23" s="123"/>
      <c r="BCN23" s="123"/>
      <c r="BCO23" s="123"/>
      <c r="BCP23" s="123"/>
      <c r="BCQ23" s="123"/>
      <c r="BCR23" s="123"/>
      <c r="BCS23" s="123"/>
      <c r="BCT23" s="123"/>
      <c r="BCU23" s="123"/>
      <c r="BCV23" s="123"/>
      <c r="BCW23" s="123"/>
      <c r="BCX23" s="123"/>
      <c r="BCY23" s="123"/>
      <c r="BCZ23" s="123"/>
      <c r="BDA23" s="123"/>
      <c r="BDB23" s="123"/>
      <c r="BDC23" s="123"/>
      <c r="BDD23" s="123"/>
      <c r="BDE23" s="123"/>
      <c r="BDF23" s="123"/>
      <c r="BDG23" s="123"/>
      <c r="BDH23" s="123"/>
      <c r="BDI23" s="123"/>
      <c r="BDJ23" s="123"/>
      <c r="BDK23" s="123"/>
      <c r="BDL23" s="123"/>
      <c r="BDM23" s="123"/>
      <c r="BDN23" s="123"/>
      <c r="BDO23" s="123"/>
      <c r="BDP23" s="123"/>
      <c r="BDQ23" s="123"/>
      <c r="BDR23" s="123"/>
      <c r="BDS23" s="123"/>
      <c r="BDT23" s="123"/>
      <c r="BDU23" s="123"/>
      <c r="BDV23" s="123"/>
      <c r="BDW23" s="123"/>
      <c r="BDX23" s="123"/>
      <c r="BDY23" s="123"/>
      <c r="BDZ23" s="123"/>
      <c r="BEA23" s="123"/>
      <c r="BEB23" s="123"/>
      <c r="BEC23" s="123"/>
      <c r="BED23" s="123"/>
      <c r="BEE23" s="123"/>
      <c r="BEF23" s="123"/>
      <c r="BEG23" s="123"/>
      <c r="BEH23" s="123"/>
      <c r="BEI23" s="123"/>
      <c r="BEJ23" s="123"/>
      <c r="BEK23" s="123"/>
      <c r="BEL23" s="123"/>
      <c r="BEM23" s="123"/>
      <c r="BEN23" s="123"/>
      <c r="BEO23" s="123"/>
      <c r="BEP23" s="123"/>
      <c r="BEQ23" s="123"/>
      <c r="BER23" s="123"/>
      <c r="BES23" s="123"/>
      <c r="BET23" s="123"/>
      <c r="BEU23" s="123"/>
      <c r="BEV23" s="123"/>
      <c r="BEW23" s="123"/>
      <c r="BEX23" s="123"/>
      <c r="BEY23" s="123"/>
      <c r="BEZ23" s="123"/>
      <c r="BFA23" s="123"/>
      <c r="BFB23" s="123"/>
      <c r="BFC23" s="123"/>
      <c r="BFD23" s="123"/>
      <c r="BFE23" s="123"/>
      <c r="BFF23" s="123"/>
      <c r="BFG23" s="123"/>
      <c r="BFH23" s="123"/>
      <c r="BFI23" s="123"/>
      <c r="BFJ23" s="123"/>
      <c r="BFK23" s="123"/>
      <c r="BFL23" s="123"/>
      <c r="BFM23" s="123"/>
      <c r="BFN23" s="123"/>
      <c r="BFO23" s="123"/>
      <c r="BFP23" s="123"/>
      <c r="BFQ23" s="123"/>
      <c r="BFR23" s="123"/>
      <c r="BFS23" s="123"/>
      <c r="BFT23" s="123"/>
      <c r="BFU23" s="123"/>
      <c r="BFV23" s="123"/>
      <c r="BFW23" s="123"/>
      <c r="BFX23" s="123"/>
      <c r="BFY23" s="123"/>
      <c r="BFZ23" s="123"/>
      <c r="BGA23" s="123"/>
      <c r="BGB23" s="123"/>
      <c r="BGC23" s="123"/>
      <c r="BGD23" s="123"/>
      <c r="BGE23" s="123"/>
      <c r="BGF23" s="123"/>
      <c r="BGG23" s="123"/>
      <c r="BGH23" s="123"/>
      <c r="BGI23" s="123"/>
      <c r="BGJ23" s="123"/>
      <c r="BGK23" s="123"/>
      <c r="BGL23" s="123"/>
      <c r="BGM23" s="123"/>
      <c r="BGN23" s="123"/>
      <c r="BGO23" s="123"/>
      <c r="BGP23" s="123"/>
      <c r="BGQ23" s="123"/>
      <c r="BGR23" s="123"/>
      <c r="BGS23" s="123"/>
      <c r="BGT23" s="123"/>
      <c r="BGU23" s="123"/>
      <c r="BGV23" s="123"/>
      <c r="BGW23" s="123"/>
      <c r="BGX23" s="123"/>
      <c r="BGY23" s="123"/>
      <c r="BGZ23" s="123"/>
      <c r="BHA23" s="123"/>
      <c r="BHB23" s="123"/>
      <c r="BHC23" s="123"/>
      <c r="BHD23" s="123"/>
      <c r="BHE23" s="123"/>
      <c r="BHF23" s="123"/>
      <c r="BHG23" s="123"/>
      <c r="BHH23" s="123"/>
      <c r="BHI23" s="123"/>
      <c r="BHJ23" s="123"/>
      <c r="BHK23" s="123"/>
      <c r="BHL23" s="123"/>
      <c r="BHM23" s="123"/>
      <c r="BHN23" s="123"/>
      <c r="BHO23" s="123"/>
      <c r="BHP23" s="123"/>
      <c r="BHQ23" s="123"/>
      <c r="BHR23" s="123"/>
      <c r="BHS23" s="123"/>
      <c r="BHT23" s="123"/>
      <c r="BHU23" s="123"/>
      <c r="BHV23" s="123"/>
      <c r="BHW23" s="123"/>
      <c r="BHX23" s="123"/>
      <c r="BHY23" s="123"/>
      <c r="BHZ23" s="123"/>
      <c r="BIA23" s="123"/>
      <c r="BIB23" s="123"/>
      <c r="BIC23" s="123"/>
      <c r="BID23" s="123"/>
      <c r="BIE23" s="123"/>
      <c r="BIF23" s="123"/>
      <c r="BIG23" s="123"/>
      <c r="BIH23" s="123"/>
      <c r="BII23" s="123"/>
      <c r="BIJ23" s="123"/>
      <c r="BIK23" s="123"/>
      <c r="BIL23" s="123"/>
      <c r="BIM23" s="123"/>
      <c r="BIN23" s="123"/>
      <c r="BIO23" s="123"/>
      <c r="BIP23" s="123"/>
      <c r="BIQ23" s="123"/>
      <c r="BIR23" s="123"/>
      <c r="BIS23" s="123"/>
      <c r="BIT23" s="123"/>
      <c r="BIU23" s="123"/>
      <c r="BIV23" s="123"/>
      <c r="BIW23" s="123"/>
      <c r="BIX23" s="123"/>
      <c r="BIY23" s="123"/>
      <c r="BIZ23" s="123"/>
      <c r="BJA23" s="123"/>
      <c r="BJB23" s="123"/>
      <c r="BJC23" s="123"/>
      <c r="BJD23" s="123"/>
      <c r="BJE23" s="123"/>
      <c r="BJF23" s="123"/>
      <c r="BJG23" s="123"/>
      <c r="BJH23" s="123"/>
      <c r="BJI23" s="123"/>
      <c r="BJJ23" s="123"/>
      <c r="BJK23" s="123"/>
      <c r="BJL23" s="123"/>
      <c r="BJM23" s="123"/>
      <c r="BJN23" s="123"/>
      <c r="BJO23" s="123"/>
      <c r="BJP23" s="123"/>
      <c r="BJQ23" s="123"/>
      <c r="BJR23" s="123"/>
      <c r="BJS23" s="123"/>
      <c r="BJT23" s="123"/>
      <c r="BJU23" s="123"/>
      <c r="BJV23" s="123"/>
      <c r="BJW23" s="123"/>
      <c r="BJX23" s="123"/>
      <c r="BJY23" s="123"/>
      <c r="BJZ23" s="123"/>
      <c r="BKA23" s="123"/>
      <c r="BKB23" s="123"/>
      <c r="BKC23" s="123"/>
      <c r="BKD23" s="123"/>
      <c r="BKE23" s="123"/>
      <c r="BKF23" s="123"/>
      <c r="BKG23" s="123"/>
      <c r="BKH23" s="123"/>
      <c r="BKI23" s="123"/>
      <c r="BKJ23" s="123"/>
      <c r="BKK23" s="123"/>
      <c r="BKL23" s="123"/>
      <c r="BKM23" s="123"/>
      <c r="BKN23" s="123"/>
      <c r="BKO23" s="123"/>
      <c r="BKP23" s="123"/>
      <c r="BKQ23" s="123"/>
      <c r="BKR23" s="123"/>
      <c r="BKS23" s="123"/>
      <c r="BKT23" s="123"/>
      <c r="BKU23" s="123"/>
      <c r="BKV23" s="123"/>
      <c r="BKW23" s="123"/>
      <c r="BKX23" s="123"/>
      <c r="BKY23" s="123"/>
      <c r="BKZ23" s="123"/>
      <c r="BLA23" s="123"/>
      <c r="BLB23" s="123"/>
      <c r="BLC23" s="123"/>
      <c r="BLD23" s="123"/>
      <c r="BLE23" s="123"/>
      <c r="BLF23" s="123"/>
      <c r="BLG23" s="123"/>
      <c r="BLH23" s="123"/>
      <c r="BLI23" s="123"/>
      <c r="BLJ23" s="123"/>
      <c r="BLK23" s="123"/>
      <c r="BLL23" s="123"/>
      <c r="BLM23" s="123"/>
      <c r="BLN23" s="123"/>
      <c r="BLO23" s="123"/>
      <c r="BLP23" s="123"/>
      <c r="BLQ23" s="123"/>
      <c r="BLR23" s="123"/>
      <c r="BLS23" s="123"/>
      <c r="BLT23" s="123"/>
      <c r="BLU23" s="123"/>
      <c r="BLV23" s="123"/>
      <c r="BLW23" s="123"/>
      <c r="BLX23" s="123"/>
      <c r="BLY23" s="123"/>
      <c r="BLZ23" s="123"/>
      <c r="BMA23" s="123"/>
      <c r="BMB23" s="123"/>
      <c r="BMC23" s="123"/>
      <c r="BMD23" s="123"/>
      <c r="BME23" s="123"/>
      <c r="BMF23" s="123"/>
      <c r="BMG23" s="123"/>
      <c r="BMH23" s="123"/>
      <c r="BMI23" s="123"/>
      <c r="BMJ23" s="123"/>
      <c r="BMK23" s="123"/>
      <c r="BML23" s="123"/>
      <c r="BMM23" s="123"/>
      <c r="BMN23" s="123"/>
      <c r="BMO23" s="123"/>
      <c r="BMP23" s="123"/>
      <c r="BMQ23" s="123"/>
      <c r="BMR23" s="123"/>
      <c r="BMS23" s="123"/>
      <c r="BMT23" s="123"/>
      <c r="BMU23" s="123"/>
      <c r="BMV23" s="123"/>
      <c r="BMW23" s="123"/>
      <c r="BMX23" s="123"/>
      <c r="BMY23" s="123"/>
      <c r="BMZ23" s="123"/>
      <c r="BNA23" s="123"/>
      <c r="BNB23" s="123"/>
      <c r="BNC23" s="123"/>
      <c r="BND23" s="123"/>
      <c r="BNE23" s="123"/>
      <c r="BNF23" s="123"/>
      <c r="BNG23" s="123"/>
      <c r="BNH23" s="123"/>
      <c r="BNI23" s="123"/>
      <c r="BNJ23" s="123"/>
      <c r="BNK23" s="123"/>
      <c r="BNL23" s="123"/>
      <c r="BNM23" s="123"/>
      <c r="BNN23" s="123"/>
      <c r="BNO23" s="123"/>
      <c r="BNP23" s="123"/>
      <c r="BNQ23" s="123"/>
      <c r="BNR23" s="123"/>
      <c r="BNS23" s="123"/>
      <c r="BNT23" s="123"/>
      <c r="BNU23" s="123"/>
      <c r="BNV23" s="123"/>
      <c r="BNW23" s="123"/>
      <c r="BNX23" s="123"/>
      <c r="BNY23" s="123"/>
      <c r="BNZ23" s="123"/>
      <c r="BOA23" s="123"/>
      <c r="BOB23" s="123"/>
      <c r="BOC23" s="123"/>
      <c r="BOD23" s="123"/>
      <c r="BOE23" s="123"/>
      <c r="BOF23" s="123"/>
      <c r="BOG23" s="123"/>
      <c r="BOH23" s="123"/>
      <c r="BOI23" s="123"/>
      <c r="BOJ23" s="123"/>
      <c r="BOK23" s="123"/>
      <c r="BOL23" s="123"/>
      <c r="BOM23" s="123"/>
      <c r="BON23" s="123"/>
      <c r="BOO23" s="123"/>
      <c r="BOP23" s="123"/>
      <c r="BOQ23" s="123"/>
      <c r="BOR23" s="123"/>
      <c r="BOS23" s="123"/>
      <c r="BOT23" s="123"/>
      <c r="BOU23" s="123"/>
      <c r="BOV23" s="123"/>
      <c r="BOW23" s="123"/>
      <c r="BOX23" s="123"/>
      <c r="BOY23" s="123"/>
      <c r="BOZ23" s="123"/>
      <c r="BPA23" s="123"/>
      <c r="BPB23" s="123"/>
      <c r="BPC23" s="123"/>
      <c r="BPD23" s="123"/>
      <c r="BPE23" s="123"/>
      <c r="BPF23" s="123"/>
      <c r="BPG23" s="123"/>
      <c r="BPH23" s="123"/>
      <c r="BPI23" s="123"/>
      <c r="BPJ23" s="123"/>
      <c r="BPK23" s="123"/>
      <c r="BPL23" s="123"/>
      <c r="BPM23" s="123"/>
      <c r="BPN23" s="123"/>
      <c r="BPO23" s="123"/>
      <c r="BPP23" s="123"/>
      <c r="BPQ23" s="123"/>
      <c r="BPR23" s="123"/>
      <c r="BPS23" s="123"/>
      <c r="BPT23" s="123"/>
      <c r="BPU23" s="123"/>
      <c r="BPV23" s="123"/>
      <c r="BPW23" s="123"/>
      <c r="BPX23" s="123"/>
      <c r="BPY23" s="123"/>
      <c r="BPZ23" s="123"/>
      <c r="BQA23" s="123"/>
      <c r="BQB23" s="123"/>
      <c r="BQC23" s="123"/>
      <c r="BQD23" s="123"/>
      <c r="BQE23" s="123"/>
      <c r="BQF23" s="123"/>
      <c r="BQG23" s="123"/>
      <c r="BQH23" s="123"/>
      <c r="BQI23" s="123"/>
      <c r="BQJ23" s="123"/>
      <c r="BQK23" s="123"/>
      <c r="BQL23" s="123"/>
      <c r="BQM23" s="123"/>
      <c r="BQN23" s="123"/>
      <c r="BQO23" s="123"/>
      <c r="BQP23" s="123"/>
      <c r="BQQ23" s="123"/>
      <c r="BQR23" s="123"/>
      <c r="BQS23" s="123"/>
      <c r="BQT23" s="123"/>
      <c r="BQU23" s="123"/>
      <c r="BQV23" s="123"/>
      <c r="BQW23" s="123"/>
      <c r="BQX23" s="123"/>
      <c r="BQY23" s="123"/>
      <c r="BQZ23" s="123"/>
      <c r="BRA23" s="123"/>
      <c r="BRB23" s="123"/>
      <c r="BRC23" s="123"/>
      <c r="BRD23" s="123"/>
      <c r="BRE23" s="123"/>
      <c r="BRF23" s="123"/>
      <c r="BRG23" s="123"/>
      <c r="BRH23" s="123"/>
      <c r="BRI23" s="123"/>
      <c r="BRJ23" s="123"/>
      <c r="BRK23" s="123"/>
      <c r="BRL23" s="123"/>
      <c r="BRM23" s="123"/>
      <c r="BRN23" s="123"/>
      <c r="BRO23" s="123"/>
      <c r="BRP23" s="123"/>
      <c r="BRQ23" s="123"/>
      <c r="BRR23" s="123"/>
      <c r="BRS23" s="123"/>
      <c r="BRT23" s="123"/>
      <c r="BRU23" s="123"/>
      <c r="BRV23" s="123"/>
      <c r="BRW23" s="123"/>
      <c r="BRX23" s="123"/>
      <c r="BRY23" s="123"/>
      <c r="BRZ23" s="123"/>
      <c r="BSA23" s="123"/>
      <c r="BSB23" s="123"/>
      <c r="BSC23" s="123"/>
      <c r="BSD23" s="123"/>
      <c r="BSE23" s="123"/>
      <c r="BSF23" s="123"/>
      <c r="BSG23" s="123"/>
      <c r="BSH23" s="123"/>
      <c r="BSI23" s="123"/>
      <c r="BSJ23" s="123"/>
      <c r="BSK23" s="123"/>
      <c r="BSL23" s="123"/>
      <c r="BSM23" s="123"/>
      <c r="BSN23" s="123"/>
      <c r="BSO23" s="123"/>
      <c r="BSP23" s="123"/>
      <c r="BSQ23" s="123"/>
      <c r="BSR23" s="123"/>
      <c r="BSS23" s="123"/>
      <c r="BST23" s="123"/>
      <c r="BSU23" s="123"/>
      <c r="BSV23" s="123"/>
      <c r="BSW23" s="123"/>
      <c r="BSX23" s="123"/>
      <c r="BSY23" s="123"/>
      <c r="BSZ23" s="123"/>
      <c r="BTA23" s="123"/>
      <c r="BTB23" s="123"/>
      <c r="BTC23" s="123"/>
      <c r="BTD23" s="123"/>
      <c r="BTE23" s="123"/>
      <c r="BTF23" s="123"/>
      <c r="BTG23" s="123"/>
      <c r="BTH23" s="123"/>
      <c r="BTI23" s="123"/>
      <c r="BTJ23" s="123"/>
      <c r="BTK23" s="123"/>
      <c r="BTL23" s="123"/>
      <c r="BTM23" s="123"/>
      <c r="BTN23" s="123"/>
      <c r="BTO23" s="123"/>
      <c r="BTP23" s="123"/>
      <c r="BTQ23" s="123"/>
      <c r="BTR23" s="123"/>
      <c r="BTS23" s="123"/>
      <c r="BTT23" s="123"/>
      <c r="BTU23" s="123"/>
      <c r="BTV23" s="123"/>
      <c r="BTW23" s="123"/>
      <c r="BTX23" s="123"/>
      <c r="BTY23" s="123"/>
      <c r="BTZ23" s="123"/>
      <c r="BUA23" s="123"/>
      <c r="BUB23" s="123"/>
      <c r="BUC23" s="123"/>
      <c r="BUD23" s="123"/>
      <c r="BUE23" s="123"/>
      <c r="BUF23" s="123"/>
      <c r="BUG23" s="123"/>
      <c r="BUH23" s="123"/>
      <c r="BUI23" s="123"/>
      <c r="BUJ23" s="123"/>
      <c r="BUK23" s="123"/>
      <c r="BUL23" s="123"/>
      <c r="BUM23" s="123"/>
      <c r="BUN23" s="123"/>
      <c r="BUO23" s="123"/>
      <c r="BUP23" s="123"/>
      <c r="BUQ23" s="123"/>
      <c r="BUR23" s="123"/>
      <c r="BUS23" s="123"/>
      <c r="BUT23" s="123"/>
      <c r="BUU23" s="123"/>
      <c r="BUV23" s="123"/>
      <c r="BUW23" s="123"/>
      <c r="BUX23" s="123"/>
      <c r="BUY23" s="123"/>
      <c r="BUZ23" s="123"/>
      <c r="BVA23" s="123"/>
      <c r="BVB23" s="123"/>
      <c r="BVC23" s="123"/>
      <c r="BVD23" s="123"/>
      <c r="BVE23" s="123"/>
      <c r="BVF23" s="123"/>
      <c r="BVG23" s="123"/>
      <c r="BVH23" s="123"/>
      <c r="BVI23" s="123"/>
      <c r="BVJ23" s="123"/>
      <c r="BVK23" s="123"/>
      <c r="BVL23" s="123"/>
      <c r="BVM23" s="123"/>
      <c r="BVN23" s="123"/>
      <c r="BVO23" s="123"/>
      <c r="BVP23" s="123"/>
      <c r="BVQ23" s="123"/>
      <c r="BVR23" s="123"/>
      <c r="BVS23" s="123"/>
      <c r="BVT23" s="123"/>
      <c r="BVU23" s="123"/>
      <c r="BVV23" s="123"/>
      <c r="BVW23" s="123"/>
      <c r="BVX23" s="123"/>
      <c r="BVY23" s="123"/>
      <c r="BVZ23" s="123"/>
      <c r="BWA23" s="123"/>
      <c r="BWB23" s="123"/>
      <c r="BWC23" s="123"/>
      <c r="BWD23" s="123"/>
      <c r="BWE23" s="123"/>
      <c r="BWF23" s="123"/>
      <c r="BWG23" s="123"/>
      <c r="BWH23" s="123"/>
      <c r="BWI23" s="123"/>
      <c r="BWJ23" s="123"/>
      <c r="BWK23" s="123"/>
      <c r="BWL23" s="123"/>
      <c r="BWM23" s="123"/>
      <c r="BWN23" s="123"/>
      <c r="BWO23" s="123"/>
      <c r="BWP23" s="123"/>
      <c r="BWQ23" s="123"/>
      <c r="BWR23" s="123"/>
      <c r="BWS23" s="123"/>
      <c r="BWT23" s="123"/>
      <c r="BWU23" s="123"/>
      <c r="BWV23" s="123"/>
      <c r="BWW23" s="123"/>
      <c r="BWX23" s="123"/>
      <c r="BWY23" s="123"/>
      <c r="BWZ23" s="123"/>
      <c r="BXA23" s="123"/>
      <c r="BXB23" s="123"/>
      <c r="BXC23" s="123"/>
      <c r="BXD23" s="123"/>
      <c r="BXE23" s="123"/>
      <c r="BXF23" s="123"/>
      <c r="BXG23" s="123"/>
      <c r="BXH23" s="123"/>
      <c r="BXI23" s="123"/>
      <c r="BXJ23" s="123"/>
      <c r="BXK23" s="123"/>
      <c r="BXL23" s="123"/>
      <c r="BXM23" s="123"/>
      <c r="BXN23" s="123"/>
      <c r="BXO23" s="123"/>
      <c r="BXP23" s="123"/>
      <c r="BXQ23" s="123"/>
      <c r="BXR23" s="123"/>
      <c r="BXS23" s="123"/>
      <c r="BXT23" s="123"/>
      <c r="BXU23" s="123"/>
      <c r="BXV23" s="123"/>
      <c r="BXW23" s="123"/>
      <c r="BXX23" s="123"/>
      <c r="BXY23" s="123"/>
      <c r="BXZ23" s="123"/>
      <c r="BYA23" s="123"/>
      <c r="BYB23" s="123"/>
      <c r="BYC23" s="123"/>
      <c r="BYD23" s="123"/>
      <c r="BYE23" s="123"/>
      <c r="BYF23" s="123"/>
      <c r="BYG23" s="123"/>
      <c r="BYH23" s="123"/>
      <c r="BYI23" s="123"/>
      <c r="BYJ23" s="123"/>
      <c r="BYK23" s="123"/>
      <c r="BYL23" s="123"/>
      <c r="BYM23" s="123"/>
      <c r="BYN23" s="123"/>
      <c r="BYO23" s="123"/>
      <c r="BYP23" s="123"/>
      <c r="BYQ23" s="123"/>
      <c r="BYR23" s="123"/>
      <c r="BYS23" s="123"/>
      <c r="BYT23" s="123"/>
      <c r="BYU23" s="123"/>
      <c r="BYV23" s="123"/>
      <c r="BYW23" s="123"/>
      <c r="BYX23" s="123"/>
      <c r="BYY23" s="123"/>
      <c r="BYZ23" s="123"/>
      <c r="BZA23" s="123"/>
      <c r="BZB23" s="123"/>
      <c r="BZC23" s="123"/>
      <c r="BZD23" s="123"/>
      <c r="BZE23" s="123"/>
      <c r="BZF23" s="123"/>
      <c r="BZG23" s="123"/>
      <c r="BZH23" s="123"/>
      <c r="BZI23" s="123"/>
      <c r="BZJ23" s="123"/>
      <c r="BZK23" s="123"/>
      <c r="BZL23" s="123"/>
      <c r="BZM23" s="123"/>
      <c r="BZN23" s="123"/>
      <c r="BZO23" s="123"/>
      <c r="BZP23" s="123"/>
      <c r="BZQ23" s="123"/>
      <c r="BZR23" s="123"/>
      <c r="BZS23" s="123"/>
      <c r="BZT23" s="123"/>
      <c r="BZU23" s="123"/>
      <c r="BZV23" s="123"/>
      <c r="BZW23" s="123"/>
      <c r="BZX23" s="123"/>
      <c r="BZY23" s="123"/>
      <c r="BZZ23" s="123"/>
      <c r="CAA23" s="123"/>
      <c r="CAB23" s="123"/>
      <c r="CAC23" s="123"/>
      <c r="CAD23" s="123"/>
      <c r="CAE23" s="123"/>
      <c r="CAF23" s="123"/>
      <c r="CAG23" s="123"/>
      <c r="CAH23" s="123"/>
      <c r="CAI23" s="123"/>
      <c r="CAJ23" s="123"/>
      <c r="CAK23" s="123"/>
      <c r="CAL23" s="123"/>
      <c r="CAM23" s="123"/>
      <c r="CAN23" s="123"/>
      <c r="CAO23" s="123"/>
      <c r="CAP23" s="123"/>
      <c r="CAQ23" s="123"/>
      <c r="CAR23" s="123"/>
      <c r="CAS23" s="123"/>
      <c r="CAT23" s="123"/>
      <c r="CAU23" s="123"/>
      <c r="CAV23" s="123"/>
      <c r="CAW23" s="123"/>
      <c r="CAX23" s="123"/>
      <c r="CAY23" s="123"/>
      <c r="CAZ23" s="123"/>
      <c r="CBA23" s="123"/>
      <c r="CBB23" s="123"/>
      <c r="CBC23" s="123"/>
      <c r="CBD23" s="123"/>
      <c r="CBE23" s="123"/>
      <c r="CBF23" s="123"/>
      <c r="CBG23" s="123"/>
      <c r="CBH23" s="123"/>
      <c r="CBI23" s="123"/>
      <c r="CBJ23" s="123"/>
      <c r="CBK23" s="123"/>
      <c r="CBL23" s="123"/>
      <c r="CBM23" s="123"/>
      <c r="CBN23" s="123"/>
      <c r="CBO23" s="123"/>
      <c r="CBP23" s="123"/>
      <c r="CBQ23" s="123"/>
      <c r="CBR23" s="123"/>
      <c r="CBS23" s="123"/>
      <c r="CBT23" s="123"/>
      <c r="CBU23" s="123"/>
      <c r="CBV23" s="123"/>
      <c r="CBW23" s="123"/>
      <c r="CBX23" s="123"/>
      <c r="CBY23" s="123"/>
      <c r="CBZ23" s="123"/>
      <c r="CCA23" s="123"/>
      <c r="CCB23" s="123"/>
      <c r="CCC23" s="123"/>
      <c r="CCD23" s="123"/>
      <c r="CCE23" s="123"/>
      <c r="CCF23" s="123"/>
      <c r="CCG23" s="123"/>
      <c r="CCH23" s="123"/>
      <c r="CCI23" s="123"/>
      <c r="CCJ23" s="123"/>
      <c r="CCK23" s="123"/>
      <c r="CCL23" s="123"/>
      <c r="CCM23" s="123"/>
      <c r="CCN23" s="123"/>
      <c r="CCO23" s="123"/>
      <c r="CCP23" s="123"/>
      <c r="CCQ23" s="123"/>
      <c r="CCR23" s="123"/>
      <c r="CCS23" s="123"/>
      <c r="CCT23" s="123"/>
      <c r="CCU23" s="123"/>
      <c r="CCV23" s="123"/>
      <c r="CCW23" s="123"/>
      <c r="CCX23" s="123"/>
      <c r="CCY23" s="123"/>
      <c r="CCZ23" s="123"/>
      <c r="CDA23" s="123"/>
      <c r="CDB23" s="123"/>
      <c r="CDC23" s="123"/>
      <c r="CDD23" s="123"/>
      <c r="CDE23" s="123"/>
      <c r="CDF23" s="123"/>
      <c r="CDG23" s="123"/>
      <c r="CDH23" s="123"/>
      <c r="CDI23" s="123"/>
      <c r="CDJ23" s="123"/>
      <c r="CDK23" s="123"/>
      <c r="CDL23" s="123"/>
      <c r="CDM23" s="123"/>
      <c r="CDN23" s="123"/>
      <c r="CDO23" s="123"/>
      <c r="CDP23" s="123"/>
      <c r="CDQ23" s="123"/>
      <c r="CDR23" s="123"/>
      <c r="CDS23" s="123"/>
      <c r="CDT23" s="123"/>
      <c r="CDU23" s="123"/>
      <c r="CDV23" s="123"/>
      <c r="CDW23" s="123"/>
      <c r="CDX23" s="123"/>
      <c r="CDY23" s="123"/>
      <c r="CDZ23" s="123"/>
      <c r="CEA23" s="123"/>
      <c r="CEB23" s="123"/>
      <c r="CEC23" s="123"/>
      <c r="CED23" s="123"/>
      <c r="CEE23" s="123"/>
      <c r="CEF23" s="123"/>
      <c r="CEG23" s="123"/>
      <c r="CEH23" s="123"/>
      <c r="CEI23" s="123"/>
      <c r="CEJ23" s="123"/>
      <c r="CEK23" s="123"/>
      <c r="CEL23" s="123"/>
      <c r="CEM23" s="123"/>
      <c r="CEN23" s="123"/>
      <c r="CEO23" s="123"/>
      <c r="CEP23" s="123"/>
      <c r="CEQ23" s="123"/>
      <c r="CER23" s="123"/>
      <c r="CES23" s="123"/>
      <c r="CET23" s="123"/>
      <c r="CEU23" s="123"/>
      <c r="CEV23" s="123"/>
      <c r="CEW23" s="123"/>
      <c r="CEX23" s="123"/>
      <c r="CEY23" s="123"/>
      <c r="CEZ23" s="123"/>
      <c r="CFA23" s="123"/>
      <c r="CFB23" s="123"/>
      <c r="CFC23" s="123"/>
      <c r="CFD23" s="123"/>
      <c r="CFE23" s="123"/>
      <c r="CFF23" s="123"/>
      <c r="CFG23" s="123"/>
      <c r="CFH23" s="123"/>
      <c r="CFI23" s="123"/>
      <c r="CFJ23" s="123"/>
      <c r="CFK23" s="123"/>
      <c r="CFL23" s="123"/>
      <c r="CFM23" s="123"/>
      <c r="CFN23" s="123"/>
      <c r="CFO23" s="123"/>
      <c r="CFP23" s="123"/>
      <c r="CFQ23" s="123"/>
      <c r="CFR23" s="123"/>
      <c r="CFS23" s="123"/>
      <c r="CFT23" s="123"/>
      <c r="CFU23" s="123"/>
      <c r="CFV23" s="123"/>
      <c r="CFW23" s="123"/>
      <c r="CFX23" s="123"/>
      <c r="CFY23" s="123"/>
      <c r="CFZ23" s="123"/>
      <c r="CGA23" s="123"/>
      <c r="CGB23" s="123"/>
      <c r="CGC23" s="123"/>
      <c r="CGD23" s="123"/>
      <c r="CGE23" s="123"/>
      <c r="CGF23" s="123"/>
      <c r="CGG23" s="123"/>
      <c r="CGH23" s="123"/>
      <c r="CGI23" s="123"/>
      <c r="CGJ23" s="123"/>
      <c r="CGK23" s="123"/>
      <c r="CGL23" s="123"/>
      <c r="CGM23" s="123"/>
      <c r="CGN23" s="123"/>
      <c r="CGO23" s="123"/>
      <c r="CGP23" s="123"/>
      <c r="CGQ23" s="123"/>
      <c r="CGR23" s="123"/>
      <c r="CGS23" s="123"/>
      <c r="CGT23" s="123"/>
      <c r="CGU23" s="123"/>
      <c r="CGV23" s="123"/>
      <c r="CGW23" s="123"/>
      <c r="CGX23" s="123"/>
      <c r="CGY23" s="123"/>
      <c r="CGZ23" s="123"/>
      <c r="CHA23" s="123"/>
      <c r="CHB23" s="123"/>
      <c r="CHC23" s="123"/>
      <c r="CHD23" s="123"/>
      <c r="CHE23" s="123"/>
      <c r="CHF23" s="123"/>
      <c r="CHG23" s="123"/>
      <c r="CHH23" s="123"/>
      <c r="CHI23" s="123"/>
      <c r="CHJ23" s="123"/>
      <c r="CHK23" s="123"/>
      <c r="CHL23" s="123"/>
      <c r="CHM23" s="123"/>
      <c r="CHN23" s="123"/>
      <c r="CHO23" s="123"/>
      <c r="CHP23" s="123"/>
      <c r="CHQ23" s="123"/>
      <c r="CHR23" s="123"/>
      <c r="CHS23" s="123"/>
      <c r="CHT23" s="123"/>
      <c r="CHU23" s="123"/>
      <c r="CHV23" s="123"/>
      <c r="CHW23" s="123"/>
      <c r="CHX23" s="123"/>
      <c r="CHY23" s="123"/>
      <c r="CHZ23" s="123"/>
      <c r="CIA23" s="123"/>
      <c r="CIB23" s="123"/>
      <c r="CIC23" s="123"/>
      <c r="CID23" s="123"/>
      <c r="CIE23" s="123"/>
      <c r="CIF23" s="123"/>
      <c r="CIG23" s="123"/>
      <c r="CIH23" s="123"/>
      <c r="CII23" s="123"/>
      <c r="CIJ23" s="123"/>
      <c r="CIK23" s="123"/>
      <c r="CIL23" s="123"/>
      <c r="CIM23" s="123"/>
      <c r="CIN23" s="123"/>
      <c r="CIO23" s="123"/>
      <c r="CIP23" s="123"/>
      <c r="CIQ23" s="123"/>
      <c r="CIR23" s="123"/>
      <c r="CIS23" s="123"/>
      <c r="CIT23" s="123"/>
      <c r="CIU23" s="123"/>
      <c r="CIV23" s="123"/>
      <c r="CIW23" s="123"/>
      <c r="CIX23" s="123"/>
      <c r="CIY23" s="123"/>
      <c r="CIZ23" s="123"/>
      <c r="CJA23" s="123"/>
      <c r="CJB23" s="123"/>
      <c r="CJC23" s="123"/>
      <c r="CJD23" s="123"/>
      <c r="CJE23" s="123"/>
      <c r="CJF23" s="123"/>
      <c r="CJG23" s="123"/>
      <c r="CJH23" s="123"/>
      <c r="CJI23" s="123"/>
      <c r="CJJ23" s="123"/>
      <c r="CJK23" s="123"/>
      <c r="CJL23" s="123"/>
      <c r="CJM23" s="123"/>
      <c r="CJN23" s="123"/>
      <c r="CJO23" s="123"/>
      <c r="CJP23" s="123"/>
      <c r="CJQ23" s="123"/>
      <c r="CJR23" s="123"/>
      <c r="CJS23" s="123"/>
      <c r="CJT23" s="123"/>
      <c r="CJU23" s="123"/>
      <c r="CJV23" s="123"/>
      <c r="CJW23" s="123"/>
      <c r="CJX23" s="123"/>
      <c r="CJY23" s="123"/>
      <c r="CJZ23" s="123"/>
      <c r="CKA23" s="123"/>
      <c r="CKB23" s="123"/>
      <c r="CKC23" s="123"/>
      <c r="CKD23" s="123"/>
      <c r="CKE23" s="123"/>
      <c r="CKF23" s="123"/>
      <c r="CKG23" s="123"/>
      <c r="CKH23" s="123"/>
      <c r="CKI23" s="123"/>
      <c r="CKJ23" s="123"/>
      <c r="CKK23" s="123"/>
      <c r="CKL23" s="123"/>
      <c r="CKM23" s="123"/>
      <c r="CKN23" s="123"/>
      <c r="CKO23" s="123"/>
      <c r="CKP23" s="123"/>
      <c r="CKQ23" s="123"/>
      <c r="CKR23" s="123"/>
      <c r="CKS23" s="123"/>
      <c r="CKT23" s="123"/>
      <c r="CKU23" s="123"/>
      <c r="CKV23" s="123"/>
      <c r="CKW23" s="123"/>
      <c r="CKX23" s="123"/>
      <c r="CKY23" s="123"/>
      <c r="CKZ23" s="123"/>
      <c r="CLA23" s="123"/>
      <c r="CLB23" s="123"/>
      <c r="CLC23" s="123"/>
      <c r="CLD23" s="123"/>
      <c r="CLE23" s="123"/>
      <c r="CLF23" s="123"/>
      <c r="CLG23" s="123"/>
      <c r="CLH23" s="123"/>
      <c r="CLI23" s="123"/>
      <c r="CLJ23" s="123"/>
      <c r="CLK23" s="123"/>
      <c r="CLL23" s="123"/>
      <c r="CLM23" s="123"/>
      <c r="CLN23" s="123"/>
      <c r="CLO23" s="123"/>
      <c r="CLP23" s="123"/>
      <c r="CLQ23" s="123"/>
      <c r="CLR23" s="123"/>
      <c r="CLS23" s="123"/>
      <c r="CLT23" s="123"/>
      <c r="CLU23" s="123"/>
      <c r="CLV23" s="123"/>
      <c r="CLW23" s="123"/>
      <c r="CLX23" s="123"/>
      <c r="CLY23" s="123"/>
      <c r="CLZ23" s="123"/>
      <c r="CMA23" s="123"/>
      <c r="CMB23" s="123"/>
      <c r="CMC23" s="123"/>
      <c r="CMD23" s="123"/>
      <c r="CME23" s="123"/>
      <c r="CMF23" s="123"/>
      <c r="CMG23" s="123"/>
      <c r="CMH23" s="123"/>
      <c r="CMI23" s="123"/>
      <c r="CMJ23" s="123"/>
      <c r="CMK23" s="123"/>
      <c r="CML23" s="123"/>
      <c r="CMM23" s="123"/>
      <c r="CMN23" s="123"/>
      <c r="CMO23" s="123"/>
      <c r="CMP23" s="123"/>
      <c r="CMQ23" s="123"/>
      <c r="CMR23" s="123"/>
      <c r="CMS23" s="123"/>
      <c r="CMT23" s="123"/>
      <c r="CMU23" s="123"/>
      <c r="CMV23" s="123"/>
      <c r="CMW23" s="123"/>
      <c r="CMX23" s="123"/>
      <c r="CMY23" s="123"/>
      <c r="CMZ23" s="123"/>
      <c r="CNA23" s="123"/>
      <c r="CNB23" s="123"/>
      <c r="CNC23" s="123"/>
      <c r="CND23" s="123"/>
      <c r="CNE23" s="123"/>
      <c r="CNF23" s="123"/>
      <c r="CNG23" s="123"/>
      <c r="CNH23" s="123"/>
      <c r="CNI23" s="123"/>
      <c r="CNJ23" s="123"/>
      <c r="CNK23" s="123"/>
      <c r="CNL23" s="123"/>
      <c r="CNM23" s="123"/>
      <c r="CNN23" s="123"/>
      <c r="CNO23" s="123"/>
      <c r="CNP23" s="123"/>
      <c r="CNQ23" s="123"/>
      <c r="CNR23" s="123"/>
      <c r="CNS23" s="123"/>
      <c r="CNT23" s="123"/>
      <c r="CNU23" s="123"/>
      <c r="CNV23" s="123"/>
      <c r="CNW23" s="123"/>
      <c r="CNX23" s="123"/>
      <c r="CNY23" s="123"/>
      <c r="CNZ23" s="123"/>
      <c r="COA23" s="123"/>
      <c r="COB23" s="123"/>
      <c r="COC23" s="123"/>
      <c r="COD23" s="123"/>
      <c r="COE23" s="123"/>
      <c r="COF23" s="123"/>
      <c r="COG23" s="123"/>
      <c r="COH23" s="123"/>
      <c r="COI23" s="123"/>
      <c r="COJ23" s="123"/>
      <c r="COK23" s="123"/>
      <c r="COL23" s="123"/>
      <c r="COM23" s="123"/>
      <c r="CON23" s="123"/>
      <c r="COO23" s="123"/>
      <c r="COP23" s="123"/>
      <c r="COQ23" s="123"/>
      <c r="COR23" s="123"/>
      <c r="COS23" s="123"/>
      <c r="COT23" s="123"/>
      <c r="COU23" s="123"/>
      <c r="COV23" s="123"/>
      <c r="COW23" s="123"/>
      <c r="COX23" s="123"/>
      <c r="COY23" s="123"/>
      <c r="COZ23" s="123"/>
      <c r="CPA23" s="123"/>
      <c r="CPB23" s="123"/>
      <c r="CPC23" s="123"/>
      <c r="CPD23" s="123"/>
      <c r="CPE23" s="123"/>
      <c r="CPF23" s="123"/>
      <c r="CPG23" s="123"/>
      <c r="CPH23" s="123"/>
      <c r="CPI23" s="123"/>
      <c r="CPJ23" s="123"/>
      <c r="CPK23" s="123"/>
      <c r="CPL23" s="123"/>
      <c r="CPM23" s="123"/>
      <c r="CPN23" s="123"/>
      <c r="CPO23" s="123"/>
      <c r="CPP23" s="123"/>
      <c r="CPQ23" s="123"/>
      <c r="CPR23" s="123"/>
      <c r="CPS23" s="123"/>
      <c r="CPT23" s="123"/>
      <c r="CPU23" s="123"/>
      <c r="CPV23" s="123"/>
      <c r="CPW23" s="123"/>
      <c r="CPX23" s="123"/>
      <c r="CPY23" s="123"/>
      <c r="CPZ23" s="123"/>
      <c r="CQA23" s="123"/>
      <c r="CQB23" s="123"/>
      <c r="CQC23" s="123"/>
      <c r="CQD23" s="123"/>
      <c r="CQE23" s="123"/>
      <c r="CQF23" s="123"/>
      <c r="CQG23" s="123"/>
      <c r="CQH23" s="123"/>
      <c r="CQI23" s="123"/>
      <c r="CQJ23" s="123"/>
      <c r="CQK23" s="123"/>
      <c r="CQL23" s="123"/>
      <c r="CQM23" s="123"/>
      <c r="CQN23" s="123"/>
      <c r="CQO23" s="123"/>
      <c r="CQP23" s="123"/>
      <c r="CQQ23" s="123"/>
      <c r="CQR23" s="123"/>
      <c r="CQS23" s="123"/>
      <c r="CQT23" s="123"/>
      <c r="CQU23" s="123"/>
      <c r="CQV23" s="123"/>
      <c r="CQW23" s="123"/>
      <c r="CQX23" s="123"/>
      <c r="CQY23" s="123"/>
      <c r="CQZ23" s="123"/>
      <c r="CRA23" s="123"/>
      <c r="CRB23" s="123"/>
      <c r="CRC23" s="123"/>
      <c r="CRD23" s="123"/>
      <c r="CRE23" s="123"/>
      <c r="CRF23" s="123"/>
      <c r="CRG23" s="123"/>
      <c r="CRH23" s="123"/>
      <c r="CRI23" s="123"/>
      <c r="CRJ23" s="123"/>
      <c r="CRK23" s="123"/>
      <c r="CRL23" s="123"/>
      <c r="CRM23" s="123"/>
      <c r="CRN23" s="123"/>
      <c r="CRO23" s="123"/>
      <c r="CRP23" s="123"/>
      <c r="CRQ23" s="123"/>
      <c r="CRR23" s="123"/>
      <c r="CRS23" s="123"/>
      <c r="CRT23" s="123"/>
      <c r="CRU23" s="123"/>
      <c r="CRV23" s="123"/>
      <c r="CRW23" s="123"/>
      <c r="CRX23" s="123"/>
      <c r="CRY23" s="123"/>
      <c r="CRZ23" s="123"/>
      <c r="CSA23" s="123"/>
      <c r="CSB23" s="123"/>
      <c r="CSC23" s="123"/>
      <c r="CSD23" s="123"/>
      <c r="CSE23" s="123"/>
      <c r="CSF23" s="123"/>
      <c r="CSG23" s="123"/>
      <c r="CSH23" s="123"/>
      <c r="CSI23" s="123"/>
      <c r="CSJ23" s="123"/>
      <c r="CSK23" s="123"/>
      <c r="CSL23" s="123"/>
      <c r="CSM23" s="123"/>
      <c r="CSN23" s="123"/>
      <c r="CSO23" s="123"/>
      <c r="CSP23" s="123"/>
      <c r="CSQ23" s="123"/>
      <c r="CSR23" s="123"/>
      <c r="CSS23" s="123"/>
      <c r="CST23" s="123"/>
      <c r="CSU23" s="123"/>
      <c r="CSV23" s="123"/>
      <c r="CSW23" s="123"/>
      <c r="CSX23" s="123"/>
      <c r="CSY23" s="123"/>
      <c r="CSZ23" s="123"/>
      <c r="CTA23" s="123"/>
      <c r="CTB23" s="123"/>
      <c r="CTC23" s="123"/>
      <c r="CTD23" s="123"/>
      <c r="CTE23" s="123"/>
      <c r="CTF23" s="123"/>
      <c r="CTG23" s="123"/>
      <c r="CTH23" s="123"/>
      <c r="CTI23" s="123"/>
      <c r="CTJ23" s="123"/>
      <c r="CTK23" s="123"/>
      <c r="CTL23" s="123"/>
      <c r="CTM23" s="123"/>
      <c r="CTN23" s="123"/>
      <c r="CTO23" s="123"/>
      <c r="CTP23" s="123"/>
      <c r="CTQ23" s="123"/>
      <c r="CTR23" s="123"/>
      <c r="CTS23" s="123"/>
      <c r="CTT23" s="123"/>
      <c r="CTU23" s="123"/>
      <c r="CTV23" s="123"/>
      <c r="CTW23" s="123"/>
      <c r="CTX23" s="123"/>
      <c r="CTY23" s="123"/>
      <c r="CTZ23" s="123"/>
      <c r="CUA23" s="123"/>
      <c r="CUB23" s="123"/>
      <c r="CUC23" s="123"/>
      <c r="CUD23" s="123"/>
      <c r="CUE23" s="123"/>
      <c r="CUF23" s="123"/>
      <c r="CUG23" s="123"/>
      <c r="CUH23" s="123"/>
      <c r="CUI23" s="123"/>
      <c r="CUJ23" s="123"/>
      <c r="CUK23" s="123"/>
      <c r="CUL23" s="123"/>
      <c r="CUM23" s="123"/>
      <c r="CUN23" s="123"/>
      <c r="CUO23" s="123"/>
      <c r="CUP23" s="123"/>
      <c r="CUQ23" s="123"/>
      <c r="CUR23" s="123"/>
      <c r="CUS23" s="123"/>
      <c r="CUT23" s="123"/>
      <c r="CUU23" s="123"/>
      <c r="CUV23" s="123"/>
      <c r="CUW23" s="123"/>
      <c r="CUX23" s="123"/>
      <c r="CUY23" s="123"/>
      <c r="CUZ23" s="123"/>
      <c r="CVA23" s="123"/>
      <c r="CVB23" s="123"/>
      <c r="CVC23" s="123"/>
      <c r="CVD23" s="123"/>
      <c r="CVE23" s="123"/>
      <c r="CVF23" s="123"/>
      <c r="CVG23" s="123"/>
      <c r="CVH23" s="123"/>
      <c r="CVI23" s="123"/>
      <c r="CVJ23" s="123"/>
      <c r="CVK23" s="123"/>
      <c r="CVL23" s="123"/>
      <c r="CVM23" s="123"/>
      <c r="CVN23" s="123"/>
      <c r="CVO23" s="123"/>
      <c r="CVP23" s="123"/>
      <c r="CVQ23" s="123"/>
      <c r="CVR23" s="123"/>
      <c r="CVS23" s="123"/>
      <c r="CVT23" s="123"/>
      <c r="CVU23" s="123"/>
      <c r="CVV23" s="123"/>
      <c r="CVW23" s="123"/>
      <c r="CVX23" s="123"/>
      <c r="CVY23" s="123"/>
      <c r="CVZ23" s="123"/>
      <c r="CWA23" s="123"/>
      <c r="CWB23" s="123"/>
      <c r="CWC23" s="123"/>
      <c r="CWD23" s="123"/>
      <c r="CWE23" s="123"/>
      <c r="CWF23" s="123"/>
      <c r="CWG23" s="123"/>
      <c r="CWH23" s="123"/>
      <c r="CWI23" s="123"/>
      <c r="CWJ23" s="123"/>
      <c r="CWK23" s="123"/>
      <c r="CWL23" s="123"/>
      <c r="CWM23" s="123"/>
      <c r="CWN23" s="123"/>
      <c r="CWO23" s="123"/>
      <c r="CWP23" s="123"/>
      <c r="CWQ23" s="123"/>
      <c r="CWR23" s="123"/>
      <c r="CWS23" s="123"/>
      <c r="CWT23" s="123"/>
      <c r="CWU23" s="123"/>
      <c r="CWV23" s="123"/>
      <c r="CWW23" s="123"/>
      <c r="CWX23" s="123"/>
      <c r="CWY23" s="123"/>
      <c r="CWZ23" s="123"/>
      <c r="CXA23" s="123"/>
      <c r="CXB23" s="123"/>
      <c r="CXC23" s="123"/>
      <c r="CXD23" s="123"/>
      <c r="CXE23" s="123"/>
      <c r="CXF23" s="123"/>
      <c r="CXG23" s="123"/>
      <c r="CXH23" s="123"/>
      <c r="CXI23" s="123"/>
      <c r="CXJ23" s="123"/>
      <c r="CXK23" s="123"/>
      <c r="CXL23" s="123"/>
      <c r="CXM23" s="123"/>
      <c r="CXN23" s="123"/>
      <c r="CXO23" s="123"/>
      <c r="CXP23" s="123"/>
      <c r="CXQ23" s="123"/>
      <c r="CXR23" s="123"/>
      <c r="CXS23" s="123"/>
      <c r="CXT23" s="123"/>
      <c r="CXU23" s="123"/>
      <c r="CXV23" s="123"/>
      <c r="CXW23" s="123"/>
      <c r="CXX23" s="123"/>
      <c r="CXY23" s="123"/>
      <c r="CXZ23" s="123"/>
      <c r="CYA23" s="123"/>
      <c r="CYB23" s="123"/>
      <c r="CYC23" s="123"/>
      <c r="CYD23" s="123"/>
      <c r="CYE23" s="123"/>
      <c r="CYF23" s="123"/>
      <c r="CYG23" s="123"/>
      <c r="CYH23" s="123"/>
      <c r="CYI23" s="123"/>
      <c r="CYJ23" s="123"/>
      <c r="CYK23" s="123"/>
      <c r="CYL23" s="123"/>
      <c r="CYM23" s="123"/>
      <c r="CYN23" s="123"/>
      <c r="CYO23" s="123"/>
      <c r="CYP23" s="123"/>
      <c r="CYQ23" s="123"/>
      <c r="CYR23" s="123"/>
      <c r="CYS23" s="123"/>
      <c r="CYT23" s="123"/>
      <c r="CYU23" s="123"/>
      <c r="CYV23" s="123"/>
      <c r="CYW23" s="123"/>
      <c r="CYX23" s="123"/>
      <c r="CYY23" s="123"/>
      <c r="CYZ23" s="123"/>
      <c r="CZA23" s="123"/>
      <c r="CZB23" s="123"/>
      <c r="CZC23" s="123"/>
      <c r="CZD23" s="123"/>
      <c r="CZE23" s="123"/>
      <c r="CZF23" s="123"/>
      <c r="CZG23" s="123"/>
      <c r="CZH23" s="123"/>
      <c r="CZI23" s="123"/>
      <c r="CZJ23" s="123"/>
      <c r="CZK23" s="123"/>
      <c r="CZL23" s="123"/>
      <c r="CZM23" s="123"/>
      <c r="CZN23" s="123"/>
      <c r="CZO23" s="123"/>
      <c r="CZP23" s="123"/>
      <c r="CZQ23" s="123"/>
      <c r="CZR23" s="123"/>
      <c r="CZS23" s="123"/>
      <c r="CZT23" s="123"/>
      <c r="CZU23" s="123"/>
      <c r="CZV23" s="123"/>
      <c r="CZW23" s="123"/>
      <c r="CZX23" s="123"/>
      <c r="CZY23" s="123"/>
      <c r="CZZ23" s="123"/>
      <c r="DAA23" s="123"/>
      <c r="DAB23" s="123"/>
      <c r="DAC23" s="123"/>
      <c r="DAD23" s="123"/>
      <c r="DAE23" s="123"/>
      <c r="DAF23" s="123"/>
      <c r="DAG23" s="123"/>
      <c r="DAH23" s="123"/>
      <c r="DAI23" s="123"/>
      <c r="DAJ23" s="123"/>
      <c r="DAK23" s="123"/>
      <c r="DAL23" s="123"/>
      <c r="DAM23" s="123"/>
      <c r="DAN23" s="123"/>
      <c r="DAO23" s="123"/>
      <c r="DAP23" s="123"/>
      <c r="DAQ23" s="123"/>
      <c r="DAR23" s="123"/>
      <c r="DAS23" s="123"/>
      <c r="DAT23" s="123"/>
      <c r="DAU23" s="123"/>
      <c r="DAV23" s="123"/>
      <c r="DAW23" s="123"/>
      <c r="DAX23" s="123"/>
      <c r="DAY23" s="123"/>
      <c r="DAZ23" s="123"/>
      <c r="DBA23" s="123"/>
      <c r="DBB23" s="123"/>
      <c r="DBC23" s="123"/>
      <c r="DBD23" s="123"/>
      <c r="DBE23" s="123"/>
      <c r="DBF23" s="123"/>
      <c r="DBG23" s="123"/>
      <c r="DBH23" s="123"/>
      <c r="DBI23" s="123"/>
      <c r="DBJ23" s="123"/>
      <c r="DBK23" s="123"/>
      <c r="DBL23" s="123"/>
      <c r="DBM23" s="123"/>
      <c r="DBN23" s="123"/>
      <c r="DBO23" s="123"/>
      <c r="DBP23" s="123"/>
      <c r="DBQ23" s="123"/>
      <c r="DBR23" s="123"/>
      <c r="DBS23" s="123"/>
      <c r="DBT23" s="123"/>
      <c r="DBU23" s="123"/>
      <c r="DBV23" s="123"/>
      <c r="DBW23" s="123"/>
      <c r="DBX23" s="123"/>
      <c r="DBY23" s="123"/>
      <c r="DBZ23" s="123"/>
      <c r="DCA23" s="123"/>
      <c r="DCB23" s="123"/>
      <c r="DCC23" s="123"/>
      <c r="DCD23" s="123"/>
      <c r="DCE23" s="123"/>
      <c r="DCF23" s="123"/>
      <c r="DCG23" s="123"/>
      <c r="DCH23" s="123"/>
      <c r="DCI23" s="123"/>
      <c r="DCJ23" s="123"/>
      <c r="DCK23" s="123"/>
      <c r="DCL23" s="123"/>
      <c r="DCM23" s="123"/>
      <c r="DCN23" s="123"/>
      <c r="DCO23" s="123"/>
      <c r="DCP23" s="123"/>
      <c r="DCQ23" s="123"/>
      <c r="DCR23" s="123"/>
      <c r="DCS23" s="123"/>
      <c r="DCT23" s="123"/>
      <c r="DCU23" s="123"/>
      <c r="DCV23" s="123"/>
      <c r="DCW23" s="123"/>
      <c r="DCX23" s="123"/>
      <c r="DCY23" s="123"/>
      <c r="DCZ23" s="123"/>
      <c r="DDA23" s="123"/>
      <c r="DDB23" s="123"/>
      <c r="DDC23" s="123"/>
      <c r="DDD23" s="123"/>
      <c r="DDE23" s="123"/>
      <c r="DDF23" s="123"/>
      <c r="DDG23" s="123"/>
      <c r="DDH23" s="123"/>
      <c r="DDI23" s="123"/>
      <c r="DDJ23" s="123"/>
      <c r="DDK23" s="123"/>
      <c r="DDL23" s="123"/>
      <c r="DDM23" s="123"/>
      <c r="DDN23" s="123"/>
      <c r="DDO23" s="123"/>
      <c r="DDP23" s="123"/>
      <c r="DDQ23" s="123"/>
      <c r="DDR23" s="123"/>
      <c r="DDS23" s="123"/>
      <c r="DDT23" s="123"/>
      <c r="DDU23" s="123"/>
      <c r="DDV23" s="123"/>
      <c r="DDW23" s="123"/>
      <c r="DDX23" s="123"/>
      <c r="DDY23" s="123"/>
      <c r="DDZ23" s="123"/>
      <c r="DEA23" s="123"/>
      <c r="DEB23" s="123"/>
      <c r="DEC23" s="123"/>
      <c r="DED23" s="123"/>
      <c r="DEE23" s="123"/>
      <c r="DEF23" s="123"/>
      <c r="DEG23" s="123"/>
      <c r="DEH23" s="123"/>
      <c r="DEI23" s="123"/>
      <c r="DEJ23" s="123"/>
      <c r="DEK23" s="123"/>
      <c r="DEL23" s="123"/>
      <c r="DEM23" s="123"/>
      <c r="DEN23" s="123"/>
      <c r="DEO23" s="123"/>
      <c r="DEP23" s="123"/>
      <c r="DEQ23" s="123"/>
      <c r="DER23" s="123"/>
      <c r="DES23" s="123"/>
      <c r="DET23" s="123"/>
      <c r="DEU23" s="123"/>
      <c r="DEV23" s="123"/>
      <c r="DEW23" s="123"/>
      <c r="DEX23" s="123"/>
      <c r="DEY23" s="123"/>
      <c r="DEZ23" s="123"/>
      <c r="DFA23" s="123"/>
      <c r="DFB23" s="123"/>
      <c r="DFC23" s="123"/>
      <c r="DFD23" s="123"/>
      <c r="DFE23" s="123"/>
      <c r="DFF23" s="123"/>
      <c r="DFG23" s="123"/>
      <c r="DFH23" s="123"/>
      <c r="DFI23" s="123"/>
      <c r="DFJ23" s="123"/>
      <c r="DFK23" s="123"/>
      <c r="DFL23" s="123"/>
      <c r="DFM23" s="123"/>
      <c r="DFN23" s="123"/>
      <c r="DFO23" s="123"/>
      <c r="DFP23" s="123"/>
      <c r="DFQ23" s="123"/>
      <c r="DFR23" s="123"/>
      <c r="DFS23" s="123"/>
      <c r="DFT23" s="123"/>
      <c r="DFU23" s="123"/>
      <c r="DFV23" s="123"/>
      <c r="DFW23" s="123"/>
      <c r="DFX23" s="123"/>
      <c r="DFY23" s="123"/>
      <c r="DFZ23" s="123"/>
      <c r="DGA23" s="123"/>
      <c r="DGB23" s="123"/>
      <c r="DGC23" s="123"/>
      <c r="DGD23" s="123"/>
      <c r="DGE23" s="123"/>
      <c r="DGF23" s="123"/>
      <c r="DGG23" s="123"/>
      <c r="DGH23" s="123"/>
      <c r="DGI23" s="123"/>
      <c r="DGJ23" s="123"/>
      <c r="DGK23" s="123"/>
      <c r="DGL23" s="123"/>
      <c r="DGM23" s="123"/>
      <c r="DGN23" s="123"/>
      <c r="DGO23" s="123"/>
      <c r="DGP23" s="123"/>
      <c r="DGQ23" s="123"/>
      <c r="DGR23" s="123"/>
      <c r="DGS23" s="123"/>
      <c r="DGT23" s="123"/>
      <c r="DGU23" s="123"/>
      <c r="DGV23" s="123"/>
      <c r="DGW23" s="123"/>
      <c r="DGX23" s="123"/>
      <c r="DGY23" s="123"/>
      <c r="DGZ23" s="123"/>
      <c r="DHA23" s="123"/>
      <c r="DHB23" s="123"/>
      <c r="DHC23" s="123"/>
      <c r="DHD23" s="123"/>
      <c r="DHE23" s="123"/>
      <c r="DHF23" s="123"/>
      <c r="DHG23" s="123"/>
      <c r="DHH23" s="123"/>
      <c r="DHI23" s="123"/>
      <c r="DHJ23" s="123"/>
      <c r="DHK23" s="123"/>
      <c r="DHL23" s="123"/>
      <c r="DHM23" s="123"/>
      <c r="DHN23" s="123"/>
      <c r="DHO23" s="123"/>
      <c r="DHP23" s="123"/>
      <c r="DHQ23" s="123"/>
      <c r="DHR23" s="123"/>
      <c r="DHS23" s="123"/>
      <c r="DHT23" s="123"/>
      <c r="DHU23" s="123"/>
      <c r="DHV23" s="123"/>
      <c r="DHW23" s="123"/>
      <c r="DHX23" s="123"/>
      <c r="DHY23" s="123"/>
      <c r="DHZ23" s="123"/>
      <c r="DIA23" s="123"/>
      <c r="DIB23" s="123"/>
      <c r="DIC23" s="123"/>
      <c r="DID23" s="123"/>
      <c r="DIE23" s="123"/>
      <c r="DIF23" s="123"/>
      <c r="DIG23" s="123"/>
      <c r="DIH23" s="123"/>
      <c r="DII23" s="123"/>
      <c r="DIJ23" s="123"/>
      <c r="DIK23" s="123"/>
      <c r="DIL23" s="123"/>
      <c r="DIM23" s="123"/>
      <c r="DIN23" s="123"/>
      <c r="DIO23" s="123"/>
      <c r="DIP23" s="123"/>
      <c r="DIQ23" s="123"/>
      <c r="DIR23" s="123"/>
      <c r="DIS23" s="123"/>
      <c r="DIT23" s="123"/>
      <c r="DIU23" s="123"/>
      <c r="DIV23" s="123"/>
      <c r="DIW23" s="123"/>
      <c r="DIX23" s="123"/>
      <c r="DIY23" s="123"/>
      <c r="DIZ23" s="123"/>
      <c r="DJA23" s="123"/>
      <c r="DJB23" s="123"/>
      <c r="DJC23" s="123"/>
      <c r="DJD23" s="123"/>
      <c r="DJE23" s="123"/>
      <c r="DJF23" s="123"/>
      <c r="DJG23" s="123"/>
      <c r="DJH23" s="123"/>
      <c r="DJI23" s="123"/>
      <c r="DJJ23" s="123"/>
      <c r="DJK23" s="123"/>
      <c r="DJL23" s="123"/>
      <c r="DJM23" s="123"/>
      <c r="DJN23" s="123"/>
      <c r="DJO23" s="123"/>
      <c r="DJP23" s="123"/>
      <c r="DJQ23" s="123"/>
      <c r="DJR23" s="123"/>
      <c r="DJS23" s="123"/>
      <c r="DJT23" s="123"/>
      <c r="DJU23" s="123"/>
      <c r="DJV23" s="123"/>
      <c r="DJW23" s="123"/>
      <c r="DJX23" s="123"/>
      <c r="DJY23" s="123"/>
      <c r="DJZ23" s="123"/>
      <c r="DKA23" s="123"/>
      <c r="DKB23" s="123"/>
      <c r="DKC23" s="123"/>
      <c r="DKD23" s="123"/>
      <c r="DKE23" s="123"/>
      <c r="DKF23" s="123"/>
      <c r="DKG23" s="123"/>
      <c r="DKH23" s="123"/>
      <c r="DKI23" s="123"/>
      <c r="DKJ23" s="123"/>
      <c r="DKK23" s="123"/>
      <c r="DKL23" s="123"/>
      <c r="DKM23" s="123"/>
      <c r="DKN23" s="123"/>
      <c r="DKO23" s="123"/>
      <c r="DKP23" s="123"/>
      <c r="DKQ23" s="123"/>
      <c r="DKR23" s="123"/>
      <c r="DKS23" s="123"/>
      <c r="DKT23" s="123"/>
      <c r="DKU23" s="123"/>
      <c r="DKV23" s="123"/>
      <c r="DKW23" s="123"/>
      <c r="DKX23" s="123"/>
      <c r="DKY23" s="123"/>
      <c r="DKZ23" s="123"/>
      <c r="DLA23" s="123"/>
      <c r="DLB23" s="123"/>
      <c r="DLC23" s="123"/>
      <c r="DLD23" s="123"/>
      <c r="DLE23" s="123"/>
      <c r="DLF23" s="123"/>
      <c r="DLG23" s="123"/>
      <c r="DLH23" s="123"/>
      <c r="DLI23" s="123"/>
      <c r="DLJ23" s="123"/>
      <c r="DLK23" s="123"/>
      <c r="DLL23" s="123"/>
      <c r="DLM23" s="123"/>
      <c r="DLN23" s="123"/>
      <c r="DLO23" s="123"/>
      <c r="DLP23" s="123"/>
      <c r="DLQ23" s="123"/>
      <c r="DLR23" s="123"/>
      <c r="DLS23" s="123"/>
      <c r="DLT23" s="123"/>
      <c r="DLU23" s="123"/>
      <c r="DLV23" s="123"/>
      <c r="DLW23" s="123"/>
      <c r="DLX23" s="123"/>
      <c r="DLY23" s="123"/>
      <c r="DLZ23" s="123"/>
      <c r="DMA23" s="123"/>
      <c r="DMB23" s="123"/>
      <c r="DMC23" s="123"/>
      <c r="DMD23" s="123"/>
      <c r="DME23" s="123"/>
      <c r="DMF23" s="123"/>
      <c r="DMG23" s="123"/>
      <c r="DMH23" s="123"/>
      <c r="DMI23" s="123"/>
      <c r="DMJ23" s="123"/>
      <c r="DMK23" s="123"/>
      <c r="DML23" s="123"/>
      <c r="DMM23" s="123"/>
      <c r="DMN23" s="123"/>
      <c r="DMO23" s="123"/>
      <c r="DMP23" s="123"/>
      <c r="DMQ23" s="123"/>
      <c r="DMR23" s="123"/>
      <c r="DMS23" s="123"/>
      <c r="DMT23" s="123"/>
      <c r="DMU23" s="123"/>
      <c r="DMV23" s="123"/>
      <c r="DMW23" s="123"/>
      <c r="DMX23" s="123"/>
      <c r="DMY23" s="123"/>
      <c r="DMZ23" s="123"/>
      <c r="DNA23" s="123"/>
      <c r="DNB23" s="123"/>
      <c r="DNC23" s="123"/>
      <c r="DND23" s="123"/>
      <c r="DNE23" s="123"/>
      <c r="DNF23" s="123"/>
      <c r="DNG23" s="123"/>
      <c r="DNH23" s="123"/>
      <c r="DNI23" s="123"/>
      <c r="DNJ23" s="123"/>
      <c r="DNK23" s="123"/>
      <c r="DNL23" s="123"/>
      <c r="DNM23" s="123"/>
      <c r="DNN23" s="123"/>
      <c r="DNO23" s="123"/>
      <c r="DNP23" s="123"/>
      <c r="DNQ23" s="123"/>
      <c r="DNR23" s="123"/>
      <c r="DNS23" s="123"/>
      <c r="DNT23" s="123"/>
      <c r="DNU23" s="123"/>
      <c r="DNV23" s="123"/>
      <c r="DNW23" s="123"/>
      <c r="DNX23" s="123"/>
      <c r="DNY23" s="123"/>
      <c r="DNZ23" s="123"/>
      <c r="DOA23" s="123"/>
      <c r="DOB23" s="123"/>
      <c r="DOC23" s="123"/>
      <c r="DOD23" s="123"/>
      <c r="DOE23" s="123"/>
      <c r="DOF23" s="123"/>
      <c r="DOG23" s="123"/>
      <c r="DOH23" s="123"/>
      <c r="DOI23" s="123"/>
      <c r="DOJ23" s="123"/>
      <c r="DOK23" s="123"/>
      <c r="DOL23" s="123"/>
      <c r="DOM23" s="123"/>
      <c r="DON23" s="123"/>
      <c r="DOO23" s="123"/>
      <c r="DOP23" s="123"/>
      <c r="DOQ23" s="123"/>
      <c r="DOR23" s="123"/>
      <c r="DOS23" s="123"/>
      <c r="DOT23" s="123"/>
      <c r="DOU23" s="123"/>
      <c r="DOV23" s="123"/>
      <c r="DOW23" s="123"/>
      <c r="DOX23" s="123"/>
      <c r="DOY23" s="123"/>
      <c r="DOZ23" s="123"/>
      <c r="DPA23" s="123"/>
      <c r="DPB23" s="123"/>
      <c r="DPC23" s="123"/>
      <c r="DPD23" s="123"/>
      <c r="DPE23" s="123"/>
      <c r="DPF23" s="123"/>
      <c r="DPG23" s="123"/>
      <c r="DPH23" s="123"/>
      <c r="DPI23" s="123"/>
      <c r="DPJ23" s="123"/>
      <c r="DPK23" s="123"/>
      <c r="DPL23" s="123"/>
      <c r="DPM23" s="123"/>
      <c r="DPN23" s="123"/>
      <c r="DPO23" s="123"/>
      <c r="DPP23" s="123"/>
      <c r="DPQ23" s="123"/>
      <c r="DPR23" s="123"/>
      <c r="DPS23" s="123"/>
      <c r="DPT23" s="123"/>
      <c r="DPU23" s="123"/>
      <c r="DPV23" s="123"/>
      <c r="DPW23" s="123"/>
      <c r="DPX23" s="123"/>
      <c r="DPY23" s="123"/>
      <c r="DPZ23" s="123"/>
      <c r="DQA23" s="123"/>
      <c r="DQB23" s="123"/>
      <c r="DQC23" s="123"/>
      <c r="DQD23" s="123"/>
      <c r="DQE23" s="123"/>
      <c r="DQF23" s="123"/>
      <c r="DQG23" s="123"/>
      <c r="DQH23" s="123"/>
      <c r="DQI23" s="123"/>
      <c r="DQJ23" s="123"/>
      <c r="DQK23" s="123"/>
      <c r="DQL23" s="123"/>
      <c r="DQM23" s="123"/>
      <c r="DQN23" s="123"/>
      <c r="DQO23" s="123"/>
      <c r="DQP23" s="123"/>
      <c r="DQQ23" s="123"/>
      <c r="DQR23" s="123"/>
      <c r="DQS23" s="123"/>
      <c r="DQT23" s="123"/>
      <c r="DQU23" s="123"/>
      <c r="DQV23" s="123"/>
      <c r="DQW23" s="123"/>
      <c r="DQX23" s="123"/>
      <c r="DQY23" s="123"/>
      <c r="DQZ23" s="123"/>
      <c r="DRA23" s="123"/>
      <c r="DRB23" s="123"/>
      <c r="DRC23" s="123"/>
      <c r="DRD23" s="123"/>
      <c r="DRE23" s="123"/>
      <c r="DRF23" s="123"/>
      <c r="DRG23" s="123"/>
      <c r="DRH23" s="123"/>
      <c r="DRI23" s="123"/>
      <c r="DRJ23" s="123"/>
      <c r="DRK23" s="123"/>
      <c r="DRL23" s="123"/>
      <c r="DRM23" s="123"/>
      <c r="DRN23" s="123"/>
      <c r="DRO23" s="123"/>
      <c r="DRP23" s="123"/>
      <c r="DRQ23" s="123"/>
      <c r="DRR23" s="123"/>
      <c r="DRS23" s="123"/>
      <c r="DRT23" s="123"/>
      <c r="DRU23" s="123"/>
      <c r="DRV23" s="123"/>
      <c r="DRW23" s="123"/>
      <c r="DRX23" s="123"/>
      <c r="DRY23" s="123"/>
      <c r="DRZ23" s="123"/>
      <c r="DSA23" s="123"/>
      <c r="DSB23" s="123"/>
      <c r="DSC23" s="123"/>
      <c r="DSD23" s="123"/>
      <c r="DSE23" s="123"/>
      <c r="DSF23" s="123"/>
      <c r="DSG23" s="123"/>
      <c r="DSH23" s="123"/>
      <c r="DSI23" s="123"/>
      <c r="DSJ23" s="123"/>
      <c r="DSK23" s="123"/>
      <c r="DSL23" s="123"/>
      <c r="DSM23" s="123"/>
      <c r="DSN23" s="123"/>
      <c r="DSO23" s="123"/>
      <c r="DSP23" s="123"/>
      <c r="DSQ23" s="123"/>
      <c r="DSR23" s="123"/>
      <c r="DSS23" s="123"/>
      <c r="DST23" s="123"/>
      <c r="DSU23" s="123"/>
      <c r="DSV23" s="123"/>
      <c r="DSW23" s="123"/>
      <c r="DSX23" s="123"/>
      <c r="DSY23" s="123"/>
      <c r="DSZ23" s="123"/>
      <c r="DTA23" s="123"/>
      <c r="DTB23" s="123"/>
      <c r="DTC23" s="123"/>
      <c r="DTD23" s="123"/>
      <c r="DTE23" s="123"/>
      <c r="DTF23" s="123"/>
      <c r="DTG23" s="123"/>
      <c r="DTH23" s="123"/>
      <c r="DTI23" s="123"/>
      <c r="DTJ23" s="123"/>
      <c r="DTK23" s="123"/>
      <c r="DTL23" s="123"/>
      <c r="DTM23" s="123"/>
      <c r="DTN23" s="123"/>
      <c r="DTO23" s="123"/>
      <c r="DTP23" s="123"/>
      <c r="DTQ23" s="123"/>
      <c r="DTR23" s="123"/>
      <c r="DTS23" s="123"/>
      <c r="DTT23" s="123"/>
      <c r="DTU23" s="123"/>
      <c r="DTV23" s="123"/>
      <c r="DTW23" s="123"/>
      <c r="DTX23" s="123"/>
      <c r="DTY23" s="123"/>
      <c r="DTZ23" s="123"/>
      <c r="DUA23" s="123"/>
      <c r="DUB23" s="123"/>
      <c r="DUC23" s="123"/>
      <c r="DUD23" s="123"/>
      <c r="DUE23" s="123"/>
      <c r="DUF23" s="123"/>
      <c r="DUG23" s="123"/>
      <c r="DUH23" s="123"/>
      <c r="DUI23" s="123"/>
      <c r="DUJ23" s="123"/>
      <c r="DUK23" s="123"/>
      <c r="DUL23" s="123"/>
      <c r="DUM23" s="123"/>
      <c r="DUN23" s="123"/>
      <c r="DUO23" s="123"/>
      <c r="DUP23" s="123"/>
      <c r="DUQ23" s="123"/>
      <c r="DUR23" s="123"/>
      <c r="DUS23" s="123"/>
      <c r="DUT23" s="123"/>
      <c r="DUU23" s="123"/>
      <c r="DUV23" s="123"/>
      <c r="DUW23" s="123"/>
      <c r="DUX23" s="123"/>
      <c r="DUY23" s="123"/>
      <c r="DUZ23" s="123"/>
      <c r="DVA23" s="123"/>
      <c r="DVB23" s="123"/>
      <c r="DVC23" s="123"/>
      <c r="DVD23" s="123"/>
      <c r="DVE23" s="123"/>
      <c r="DVF23" s="123"/>
      <c r="DVG23" s="123"/>
      <c r="DVH23" s="123"/>
      <c r="DVI23" s="123"/>
      <c r="DVJ23" s="123"/>
      <c r="DVK23" s="123"/>
      <c r="DVL23" s="123"/>
      <c r="DVM23" s="123"/>
      <c r="DVN23" s="123"/>
      <c r="DVO23" s="123"/>
      <c r="DVP23" s="123"/>
      <c r="DVQ23" s="123"/>
      <c r="DVR23" s="123"/>
      <c r="DVS23" s="123"/>
      <c r="DVT23" s="123"/>
      <c r="DVU23" s="123"/>
      <c r="DVV23" s="123"/>
      <c r="DVW23" s="123"/>
      <c r="DVX23" s="123"/>
      <c r="DVY23" s="123"/>
      <c r="DVZ23" s="123"/>
      <c r="DWA23" s="123"/>
      <c r="DWB23" s="123"/>
      <c r="DWC23" s="123"/>
      <c r="DWD23" s="123"/>
      <c r="DWE23" s="123"/>
      <c r="DWF23" s="123"/>
      <c r="DWG23" s="123"/>
      <c r="DWH23" s="123"/>
      <c r="DWI23" s="123"/>
      <c r="DWJ23" s="123"/>
      <c r="DWK23" s="123"/>
      <c r="DWL23" s="123"/>
      <c r="DWM23" s="123"/>
      <c r="DWN23" s="123"/>
      <c r="DWO23" s="123"/>
      <c r="DWP23" s="123"/>
      <c r="DWQ23" s="123"/>
      <c r="DWR23" s="123"/>
      <c r="DWS23" s="123"/>
      <c r="DWT23" s="123"/>
      <c r="DWU23" s="123"/>
      <c r="DWV23" s="123"/>
      <c r="DWW23" s="123"/>
      <c r="DWX23" s="123"/>
      <c r="DWY23" s="123"/>
      <c r="DWZ23" s="123"/>
      <c r="DXA23" s="123"/>
      <c r="DXB23" s="123"/>
      <c r="DXC23" s="123"/>
      <c r="DXD23" s="123"/>
      <c r="DXE23" s="123"/>
      <c r="DXF23" s="123"/>
      <c r="DXG23" s="123"/>
      <c r="DXH23" s="123"/>
      <c r="DXI23" s="123"/>
      <c r="DXJ23" s="123"/>
      <c r="DXK23" s="123"/>
      <c r="DXL23" s="123"/>
      <c r="DXM23" s="123"/>
      <c r="DXN23" s="123"/>
      <c r="DXO23" s="123"/>
      <c r="DXP23" s="123"/>
      <c r="DXQ23" s="123"/>
      <c r="DXR23" s="123"/>
      <c r="DXS23" s="123"/>
      <c r="DXT23" s="123"/>
      <c r="DXU23" s="123"/>
      <c r="DXV23" s="123"/>
      <c r="DXW23" s="123"/>
      <c r="DXX23" s="123"/>
      <c r="DXY23" s="123"/>
      <c r="DXZ23" s="123"/>
      <c r="DYA23" s="123"/>
      <c r="DYB23" s="123"/>
      <c r="DYC23" s="123"/>
      <c r="DYD23" s="123"/>
      <c r="DYE23" s="123"/>
      <c r="DYF23" s="123"/>
      <c r="DYG23" s="123"/>
      <c r="DYH23" s="123"/>
      <c r="DYI23" s="123"/>
      <c r="DYJ23" s="123"/>
      <c r="DYK23" s="123"/>
      <c r="DYL23" s="123"/>
      <c r="DYM23" s="123"/>
      <c r="DYN23" s="123"/>
      <c r="DYO23" s="123"/>
      <c r="DYP23" s="123"/>
      <c r="DYQ23" s="123"/>
      <c r="DYR23" s="123"/>
      <c r="DYS23" s="123"/>
      <c r="DYT23" s="123"/>
      <c r="DYU23" s="123"/>
      <c r="DYV23" s="123"/>
      <c r="DYW23" s="123"/>
      <c r="DYX23" s="123"/>
      <c r="DYY23" s="123"/>
      <c r="DYZ23" s="123"/>
      <c r="DZA23" s="123"/>
      <c r="DZB23" s="123"/>
      <c r="DZC23" s="123"/>
      <c r="DZD23" s="123"/>
      <c r="DZE23" s="123"/>
      <c r="DZF23" s="123"/>
      <c r="DZG23" s="123"/>
      <c r="DZH23" s="123"/>
      <c r="DZI23" s="123"/>
      <c r="DZJ23" s="123"/>
      <c r="DZK23" s="123"/>
      <c r="DZL23" s="123"/>
      <c r="DZM23" s="123"/>
      <c r="DZN23" s="123"/>
      <c r="DZO23" s="123"/>
      <c r="DZP23" s="123"/>
      <c r="DZQ23" s="123"/>
      <c r="DZR23" s="123"/>
      <c r="DZS23" s="123"/>
      <c r="DZT23" s="123"/>
      <c r="DZU23" s="123"/>
      <c r="DZV23" s="123"/>
      <c r="DZW23" s="123"/>
      <c r="DZX23" s="123"/>
      <c r="DZY23" s="123"/>
      <c r="DZZ23" s="123"/>
      <c r="EAA23" s="123"/>
      <c r="EAB23" s="123"/>
      <c r="EAC23" s="123"/>
      <c r="EAD23" s="123"/>
      <c r="EAE23" s="123"/>
      <c r="EAF23" s="123"/>
      <c r="EAG23" s="123"/>
      <c r="EAH23" s="123"/>
      <c r="EAI23" s="123"/>
      <c r="EAJ23" s="123"/>
      <c r="EAK23" s="123"/>
      <c r="EAL23" s="123"/>
      <c r="EAM23" s="123"/>
      <c r="EAN23" s="123"/>
      <c r="EAO23" s="123"/>
      <c r="EAP23" s="123"/>
      <c r="EAQ23" s="123"/>
      <c r="EAR23" s="123"/>
      <c r="EAS23" s="123"/>
      <c r="EAT23" s="123"/>
      <c r="EAU23" s="123"/>
      <c r="EAV23" s="123"/>
      <c r="EAW23" s="123"/>
      <c r="EAX23" s="123"/>
      <c r="EAY23" s="123"/>
      <c r="EAZ23" s="123"/>
      <c r="EBA23" s="123"/>
      <c r="EBB23" s="123"/>
      <c r="EBC23" s="123"/>
      <c r="EBD23" s="123"/>
      <c r="EBE23" s="123"/>
      <c r="EBF23" s="123"/>
      <c r="EBG23" s="123"/>
      <c r="EBH23" s="123"/>
      <c r="EBI23" s="123"/>
      <c r="EBJ23" s="123"/>
      <c r="EBK23" s="123"/>
      <c r="EBL23" s="123"/>
      <c r="EBM23" s="123"/>
      <c r="EBN23" s="123"/>
      <c r="EBO23" s="123"/>
      <c r="EBP23" s="123"/>
      <c r="EBQ23" s="123"/>
      <c r="EBR23" s="123"/>
      <c r="EBS23" s="123"/>
      <c r="EBT23" s="123"/>
      <c r="EBU23" s="123"/>
      <c r="EBV23" s="123"/>
      <c r="EBW23" s="123"/>
      <c r="EBX23" s="123"/>
      <c r="EBY23" s="123"/>
      <c r="EBZ23" s="123"/>
      <c r="ECA23" s="123"/>
      <c r="ECB23" s="123"/>
      <c r="ECC23" s="123"/>
      <c r="ECD23" s="123"/>
      <c r="ECE23" s="123"/>
      <c r="ECF23" s="123"/>
      <c r="ECG23" s="123"/>
      <c r="ECH23" s="123"/>
      <c r="ECI23" s="123"/>
      <c r="ECJ23" s="123"/>
      <c r="ECK23" s="123"/>
      <c r="ECL23" s="123"/>
      <c r="ECM23" s="123"/>
      <c r="ECN23" s="123"/>
      <c r="ECO23" s="123"/>
      <c r="ECP23" s="123"/>
      <c r="ECQ23" s="123"/>
      <c r="ECR23" s="123"/>
      <c r="ECS23" s="123"/>
      <c r="ECT23" s="123"/>
      <c r="ECU23" s="123"/>
      <c r="ECV23" s="123"/>
      <c r="ECW23" s="123"/>
      <c r="ECX23" s="123"/>
      <c r="ECY23" s="123"/>
      <c r="ECZ23" s="123"/>
      <c r="EDA23" s="123"/>
      <c r="EDB23" s="123"/>
      <c r="EDC23" s="123"/>
      <c r="EDD23" s="123"/>
      <c r="EDE23" s="123"/>
      <c r="EDF23" s="123"/>
      <c r="EDG23" s="123"/>
      <c r="EDH23" s="123"/>
      <c r="EDI23" s="123"/>
      <c r="EDJ23" s="123"/>
      <c r="EDK23" s="123"/>
      <c r="EDL23" s="123"/>
      <c r="EDM23" s="123"/>
      <c r="EDN23" s="123"/>
      <c r="EDO23" s="123"/>
      <c r="EDP23" s="123"/>
      <c r="EDQ23" s="123"/>
      <c r="EDR23" s="123"/>
      <c r="EDS23" s="123"/>
      <c r="EDT23" s="123"/>
      <c r="EDU23" s="123"/>
      <c r="EDV23" s="123"/>
      <c r="EDW23" s="123"/>
      <c r="EDX23" s="123"/>
      <c r="EDY23" s="123"/>
      <c r="EDZ23" s="123"/>
      <c r="EEA23" s="123"/>
      <c r="EEB23" s="123"/>
      <c r="EEC23" s="123"/>
      <c r="EED23" s="123"/>
      <c r="EEE23" s="123"/>
      <c r="EEF23" s="123"/>
      <c r="EEG23" s="123"/>
      <c r="EEH23" s="123"/>
      <c r="EEI23" s="123"/>
      <c r="EEJ23" s="123"/>
      <c r="EEK23" s="123"/>
      <c r="EEL23" s="123"/>
      <c r="EEM23" s="123"/>
      <c r="EEN23" s="123"/>
      <c r="EEO23" s="123"/>
      <c r="EEP23" s="123"/>
      <c r="EEQ23" s="123"/>
      <c r="EER23" s="123"/>
      <c r="EES23" s="123"/>
      <c r="EET23" s="123"/>
      <c r="EEU23" s="123"/>
      <c r="EEV23" s="123"/>
      <c r="EEW23" s="123"/>
      <c r="EEX23" s="123"/>
      <c r="EEY23" s="123"/>
      <c r="EEZ23" s="123"/>
      <c r="EFA23" s="123"/>
      <c r="EFB23" s="123"/>
      <c r="EFC23" s="123"/>
      <c r="EFD23" s="123"/>
      <c r="EFE23" s="123"/>
      <c r="EFF23" s="123"/>
      <c r="EFG23" s="123"/>
      <c r="EFH23" s="123"/>
      <c r="EFI23" s="123"/>
      <c r="EFJ23" s="123"/>
      <c r="EFK23" s="123"/>
      <c r="EFL23" s="123"/>
      <c r="EFM23" s="123"/>
      <c r="EFN23" s="123"/>
      <c r="EFO23" s="123"/>
      <c r="EFP23" s="123"/>
      <c r="EFQ23" s="123"/>
      <c r="EFR23" s="123"/>
      <c r="EFS23" s="123"/>
      <c r="EFT23" s="123"/>
      <c r="EFU23" s="123"/>
      <c r="EFV23" s="123"/>
      <c r="EFW23" s="123"/>
      <c r="EFX23" s="123"/>
      <c r="EFY23" s="123"/>
      <c r="EFZ23" s="123"/>
      <c r="EGA23" s="123"/>
      <c r="EGB23" s="123"/>
      <c r="EGC23" s="123"/>
      <c r="EGD23" s="123"/>
      <c r="EGE23" s="123"/>
      <c r="EGF23" s="123"/>
      <c r="EGG23" s="123"/>
      <c r="EGH23" s="123"/>
      <c r="EGI23" s="123"/>
      <c r="EGJ23" s="123"/>
      <c r="EGK23" s="123"/>
      <c r="EGL23" s="123"/>
      <c r="EGM23" s="123"/>
      <c r="EGN23" s="123"/>
      <c r="EGO23" s="123"/>
      <c r="EGP23" s="123"/>
      <c r="EGQ23" s="123"/>
      <c r="EGR23" s="123"/>
      <c r="EGS23" s="123"/>
      <c r="EGT23" s="123"/>
      <c r="EGU23" s="123"/>
      <c r="EGV23" s="123"/>
      <c r="EGW23" s="123"/>
      <c r="EGX23" s="123"/>
      <c r="EGY23" s="123"/>
      <c r="EGZ23" s="123"/>
      <c r="EHA23" s="123"/>
      <c r="EHB23" s="123"/>
      <c r="EHC23" s="123"/>
      <c r="EHD23" s="123"/>
      <c r="EHE23" s="123"/>
      <c r="EHF23" s="123"/>
      <c r="EHG23" s="123"/>
      <c r="EHH23" s="123"/>
      <c r="EHI23" s="123"/>
      <c r="EHJ23" s="123"/>
      <c r="EHK23" s="123"/>
      <c r="EHL23" s="123"/>
      <c r="EHM23" s="123"/>
      <c r="EHN23" s="123"/>
      <c r="EHO23" s="123"/>
      <c r="EHP23" s="123"/>
      <c r="EHQ23" s="123"/>
      <c r="EHR23" s="123"/>
      <c r="EHS23" s="123"/>
      <c r="EHT23" s="123"/>
      <c r="EHU23" s="123"/>
      <c r="EHV23" s="123"/>
      <c r="EHW23" s="123"/>
      <c r="EHX23" s="123"/>
      <c r="EHY23" s="123"/>
      <c r="EHZ23" s="123"/>
      <c r="EIA23" s="123"/>
      <c r="EIB23" s="123"/>
      <c r="EIC23" s="123"/>
      <c r="EID23" s="123"/>
      <c r="EIE23" s="123"/>
      <c r="EIF23" s="123"/>
      <c r="EIG23" s="123"/>
      <c r="EIH23" s="123"/>
      <c r="EII23" s="123"/>
      <c r="EIJ23" s="123"/>
      <c r="EIK23" s="123"/>
      <c r="EIL23" s="123"/>
      <c r="EIM23" s="123"/>
      <c r="EIN23" s="123"/>
      <c r="EIO23" s="123"/>
      <c r="EIP23" s="123"/>
      <c r="EIQ23" s="123"/>
      <c r="EIR23" s="123"/>
      <c r="EIS23" s="123"/>
      <c r="EIT23" s="123"/>
      <c r="EIU23" s="123"/>
      <c r="EIV23" s="123"/>
      <c r="EIW23" s="123"/>
      <c r="EIX23" s="123"/>
      <c r="EIY23" s="123"/>
      <c r="EIZ23" s="123"/>
      <c r="EJA23" s="123"/>
      <c r="EJB23" s="123"/>
      <c r="EJC23" s="123"/>
      <c r="EJD23" s="123"/>
      <c r="EJE23" s="123"/>
      <c r="EJF23" s="123"/>
      <c r="EJG23" s="123"/>
      <c r="EJH23" s="123"/>
      <c r="EJI23" s="123"/>
      <c r="EJJ23" s="123"/>
      <c r="EJK23" s="123"/>
      <c r="EJL23" s="123"/>
      <c r="EJM23" s="123"/>
      <c r="EJN23" s="123"/>
      <c r="EJO23" s="123"/>
      <c r="EJP23" s="123"/>
      <c r="EJQ23" s="123"/>
      <c r="EJR23" s="123"/>
      <c r="EJS23" s="123"/>
      <c r="EJT23" s="123"/>
      <c r="EJU23" s="123"/>
      <c r="EJV23" s="123"/>
      <c r="EJW23" s="123"/>
      <c r="EJX23" s="123"/>
      <c r="EJY23" s="123"/>
      <c r="EJZ23" s="123"/>
      <c r="EKA23" s="123"/>
      <c r="EKB23" s="123"/>
      <c r="EKC23" s="123"/>
      <c r="EKD23" s="123"/>
      <c r="EKE23" s="123"/>
      <c r="EKF23" s="123"/>
      <c r="EKG23" s="123"/>
      <c r="EKH23" s="123"/>
      <c r="EKI23" s="123"/>
      <c r="EKJ23" s="123"/>
      <c r="EKK23" s="123"/>
      <c r="EKL23" s="123"/>
      <c r="EKM23" s="123"/>
      <c r="EKN23" s="123"/>
      <c r="EKO23" s="123"/>
      <c r="EKP23" s="123"/>
      <c r="EKQ23" s="123"/>
      <c r="EKR23" s="123"/>
      <c r="EKS23" s="123"/>
      <c r="EKT23" s="123"/>
      <c r="EKU23" s="123"/>
      <c r="EKV23" s="123"/>
      <c r="EKW23" s="123"/>
      <c r="EKX23" s="123"/>
      <c r="EKY23" s="123"/>
      <c r="EKZ23" s="123"/>
      <c r="ELA23" s="123"/>
      <c r="ELB23" s="123"/>
      <c r="ELC23" s="123"/>
      <c r="ELD23" s="123"/>
      <c r="ELE23" s="123"/>
      <c r="ELF23" s="123"/>
      <c r="ELG23" s="123"/>
      <c r="ELH23" s="123"/>
      <c r="ELI23" s="123"/>
      <c r="ELJ23" s="123"/>
      <c r="ELK23" s="123"/>
      <c r="ELL23" s="123"/>
      <c r="ELM23" s="123"/>
      <c r="ELN23" s="123"/>
      <c r="ELO23" s="123"/>
      <c r="ELP23" s="123"/>
      <c r="ELQ23" s="123"/>
      <c r="ELR23" s="123"/>
      <c r="ELS23" s="123"/>
      <c r="ELT23" s="123"/>
      <c r="ELU23" s="123"/>
      <c r="ELV23" s="123"/>
      <c r="ELW23" s="123"/>
      <c r="ELX23" s="123"/>
      <c r="ELY23" s="123"/>
      <c r="ELZ23" s="123"/>
      <c r="EMA23" s="123"/>
      <c r="EMB23" s="123"/>
      <c r="EMC23" s="123"/>
      <c r="EMD23" s="123"/>
      <c r="EME23" s="123"/>
      <c r="EMF23" s="123"/>
      <c r="EMG23" s="123"/>
      <c r="EMH23" s="123"/>
      <c r="EMI23" s="123"/>
      <c r="EMJ23" s="123"/>
      <c r="EMK23" s="123"/>
      <c r="EML23" s="123"/>
      <c r="EMM23" s="123"/>
      <c r="EMN23" s="123"/>
      <c r="EMO23" s="123"/>
      <c r="EMP23" s="123"/>
      <c r="EMQ23" s="123"/>
      <c r="EMR23" s="123"/>
      <c r="EMS23" s="123"/>
      <c r="EMT23" s="123"/>
      <c r="EMU23" s="123"/>
      <c r="EMV23" s="123"/>
      <c r="EMW23" s="123"/>
      <c r="EMX23" s="123"/>
      <c r="EMY23" s="123"/>
      <c r="EMZ23" s="123"/>
      <c r="ENA23" s="123"/>
      <c r="ENB23" s="123"/>
      <c r="ENC23" s="123"/>
      <c r="END23" s="123"/>
      <c r="ENE23" s="123"/>
      <c r="ENF23" s="123"/>
      <c r="ENG23" s="123"/>
      <c r="ENH23" s="123"/>
      <c r="ENI23" s="123"/>
      <c r="ENJ23" s="123"/>
      <c r="ENK23" s="123"/>
      <c r="ENL23" s="123"/>
      <c r="ENM23" s="123"/>
      <c r="ENN23" s="123"/>
      <c r="ENO23" s="123"/>
      <c r="ENP23" s="123"/>
      <c r="ENQ23" s="123"/>
      <c r="ENR23" s="123"/>
      <c r="ENS23" s="123"/>
      <c r="ENT23" s="123"/>
      <c r="ENU23" s="123"/>
      <c r="ENV23" s="123"/>
      <c r="ENW23" s="123"/>
      <c r="ENX23" s="123"/>
      <c r="ENY23" s="123"/>
      <c r="ENZ23" s="123"/>
      <c r="EOA23" s="123"/>
      <c r="EOB23" s="123"/>
      <c r="EOC23" s="123"/>
      <c r="EOD23" s="123"/>
      <c r="EOE23" s="123"/>
      <c r="EOF23" s="123"/>
      <c r="EOG23" s="123"/>
      <c r="EOH23" s="123"/>
      <c r="EOI23" s="123"/>
      <c r="EOJ23" s="123"/>
      <c r="EOK23" s="123"/>
      <c r="EOL23" s="123"/>
      <c r="EOM23" s="123"/>
      <c r="EON23" s="123"/>
      <c r="EOO23" s="123"/>
      <c r="EOP23" s="123"/>
      <c r="EOQ23" s="123"/>
      <c r="EOR23" s="123"/>
      <c r="EOS23" s="123"/>
      <c r="EOT23" s="123"/>
      <c r="EOU23" s="123"/>
      <c r="EOV23" s="123"/>
      <c r="EOW23" s="123"/>
      <c r="EOX23" s="123"/>
      <c r="EOY23" s="123"/>
      <c r="EOZ23" s="123"/>
      <c r="EPA23" s="123"/>
      <c r="EPB23" s="123"/>
      <c r="EPC23" s="123"/>
      <c r="EPD23" s="123"/>
      <c r="EPE23" s="123"/>
      <c r="EPF23" s="123"/>
      <c r="EPG23" s="123"/>
      <c r="EPH23" s="123"/>
      <c r="EPI23" s="123"/>
      <c r="EPJ23" s="123"/>
      <c r="EPK23" s="123"/>
      <c r="EPL23" s="123"/>
      <c r="EPM23" s="123"/>
      <c r="EPN23" s="123"/>
      <c r="EPO23" s="123"/>
      <c r="EPP23" s="123"/>
      <c r="EPQ23" s="123"/>
      <c r="EPR23" s="123"/>
      <c r="EPS23" s="123"/>
      <c r="EPT23" s="123"/>
      <c r="EPU23" s="123"/>
      <c r="EPV23" s="123"/>
      <c r="EPW23" s="123"/>
      <c r="EPX23" s="123"/>
      <c r="EPY23" s="123"/>
      <c r="EPZ23" s="123"/>
      <c r="EQA23" s="123"/>
      <c r="EQB23" s="123"/>
      <c r="EQC23" s="123"/>
      <c r="EQD23" s="123"/>
      <c r="EQE23" s="123"/>
      <c r="EQF23" s="123"/>
      <c r="EQG23" s="123"/>
      <c r="EQH23" s="123"/>
      <c r="EQI23" s="123"/>
      <c r="EQJ23" s="123"/>
      <c r="EQK23" s="123"/>
      <c r="EQL23" s="123"/>
      <c r="EQM23" s="123"/>
      <c r="EQN23" s="123"/>
      <c r="EQO23" s="123"/>
      <c r="EQP23" s="123"/>
      <c r="EQQ23" s="123"/>
      <c r="EQR23" s="123"/>
      <c r="EQS23" s="123"/>
      <c r="EQT23" s="123"/>
      <c r="EQU23" s="123"/>
      <c r="EQV23" s="123"/>
      <c r="EQW23" s="123"/>
      <c r="EQX23" s="123"/>
      <c r="EQY23" s="123"/>
      <c r="EQZ23" s="123"/>
      <c r="ERA23" s="123"/>
      <c r="ERB23" s="123"/>
      <c r="ERC23" s="123"/>
      <c r="ERD23" s="123"/>
      <c r="ERE23" s="123"/>
      <c r="ERF23" s="123"/>
      <c r="ERG23" s="123"/>
      <c r="ERH23" s="123"/>
      <c r="ERI23" s="123"/>
      <c r="ERJ23" s="123"/>
      <c r="ERK23" s="123"/>
      <c r="ERL23" s="123"/>
      <c r="ERM23" s="123"/>
      <c r="ERN23" s="123"/>
      <c r="ERO23" s="123"/>
      <c r="ERP23" s="123"/>
      <c r="ERQ23" s="123"/>
      <c r="ERR23" s="123"/>
      <c r="ERS23" s="123"/>
      <c r="ERT23" s="123"/>
      <c r="ERU23" s="123"/>
      <c r="ERV23" s="123"/>
      <c r="ERW23" s="123"/>
      <c r="ERX23" s="123"/>
      <c r="ERY23" s="123"/>
      <c r="ERZ23" s="123"/>
      <c r="ESA23" s="123"/>
      <c r="ESB23" s="123"/>
      <c r="ESC23" s="123"/>
      <c r="ESD23" s="123"/>
      <c r="ESE23" s="123"/>
      <c r="ESF23" s="123"/>
      <c r="ESG23" s="123"/>
      <c r="ESH23" s="123"/>
      <c r="ESI23" s="123"/>
      <c r="ESJ23" s="123"/>
      <c r="ESK23" s="123"/>
      <c r="ESL23" s="123"/>
      <c r="ESM23" s="123"/>
      <c r="ESN23" s="123"/>
      <c r="ESO23" s="123"/>
      <c r="ESP23" s="123"/>
      <c r="ESQ23" s="123"/>
      <c r="ESR23" s="123"/>
      <c r="ESS23" s="123"/>
      <c r="EST23" s="123"/>
      <c r="ESU23" s="123"/>
      <c r="ESV23" s="123"/>
      <c r="ESW23" s="123"/>
      <c r="ESX23" s="123"/>
      <c r="ESY23" s="123"/>
      <c r="ESZ23" s="123"/>
      <c r="ETA23" s="123"/>
      <c r="ETB23" s="123"/>
      <c r="ETC23" s="123"/>
      <c r="ETD23" s="123"/>
      <c r="ETE23" s="123"/>
      <c r="ETF23" s="123"/>
      <c r="ETG23" s="123"/>
      <c r="ETH23" s="123"/>
      <c r="ETI23" s="123"/>
      <c r="ETJ23" s="123"/>
      <c r="ETK23" s="123"/>
      <c r="ETL23" s="123"/>
      <c r="ETM23" s="123"/>
      <c r="ETN23" s="123"/>
      <c r="ETO23" s="123"/>
      <c r="ETP23" s="123"/>
      <c r="ETQ23" s="123"/>
      <c r="ETR23" s="123"/>
      <c r="ETS23" s="123"/>
      <c r="ETT23" s="123"/>
      <c r="ETU23" s="123"/>
      <c r="ETV23" s="123"/>
      <c r="ETW23" s="123"/>
      <c r="ETX23" s="123"/>
      <c r="ETY23" s="123"/>
      <c r="ETZ23" s="123"/>
      <c r="EUA23" s="123"/>
      <c r="EUB23" s="123"/>
      <c r="EUC23" s="123"/>
      <c r="EUD23" s="123"/>
      <c r="EUE23" s="123"/>
      <c r="EUF23" s="123"/>
      <c r="EUG23" s="123"/>
      <c r="EUH23" s="123"/>
      <c r="EUI23" s="123"/>
      <c r="EUJ23" s="123"/>
      <c r="EUK23" s="123"/>
      <c r="EUL23" s="123"/>
      <c r="EUM23" s="123"/>
      <c r="EUN23" s="123"/>
      <c r="EUO23" s="123"/>
      <c r="EUP23" s="123"/>
      <c r="EUQ23" s="123"/>
      <c r="EUR23" s="123"/>
      <c r="EUS23" s="123"/>
      <c r="EUT23" s="123"/>
      <c r="EUU23" s="123"/>
      <c r="EUV23" s="123"/>
      <c r="EUW23" s="123"/>
      <c r="EUX23" s="123"/>
      <c r="EUY23" s="123"/>
      <c r="EUZ23" s="123"/>
      <c r="EVA23" s="123"/>
      <c r="EVB23" s="123"/>
      <c r="EVC23" s="123"/>
      <c r="EVD23" s="123"/>
      <c r="EVE23" s="123"/>
      <c r="EVF23" s="123"/>
      <c r="EVG23" s="123"/>
      <c r="EVH23" s="123"/>
      <c r="EVI23" s="123"/>
      <c r="EVJ23" s="123"/>
      <c r="EVK23" s="123"/>
      <c r="EVL23" s="123"/>
      <c r="EVM23" s="123"/>
      <c r="EVN23" s="123"/>
      <c r="EVO23" s="123"/>
      <c r="EVP23" s="123"/>
      <c r="EVQ23" s="123"/>
      <c r="EVR23" s="123"/>
      <c r="EVS23" s="123"/>
      <c r="EVT23" s="123"/>
      <c r="EVU23" s="123"/>
      <c r="EVV23" s="123"/>
      <c r="EVW23" s="123"/>
      <c r="EVX23" s="123"/>
      <c r="EVY23" s="123"/>
      <c r="EVZ23" s="123"/>
      <c r="EWA23" s="123"/>
      <c r="EWB23" s="123"/>
      <c r="EWC23" s="123"/>
      <c r="EWD23" s="123"/>
      <c r="EWE23" s="123"/>
      <c r="EWF23" s="123"/>
      <c r="EWG23" s="123"/>
      <c r="EWH23" s="123"/>
      <c r="EWI23" s="123"/>
      <c r="EWJ23" s="123"/>
      <c r="EWK23" s="123"/>
      <c r="EWL23" s="123"/>
      <c r="EWM23" s="123"/>
      <c r="EWN23" s="123"/>
      <c r="EWO23" s="123"/>
      <c r="EWP23" s="123"/>
      <c r="EWQ23" s="123"/>
      <c r="EWR23" s="123"/>
      <c r="EWS23" s="123"/>
      <c r="EWT23" s="123"/>
      <c r="EWU23" s="123"/>
      <c r="EWV23" s="123"/>
      <c r="EWW23" s="123"/>
      <c r="EWX23" s="123"/>
      <c r="EWY23" s="123"/>
      <c r="EWZ23" s="123"/>
      <c r="EXA23" s="123"/>
      <c r="EXB23" s="123"/>
      <c r="EXC23" s="123"/>
      <c r="EXD23" s="123"/>
      <c r="EXE23" s="123"/>
      <c r="EXF23" s="123"/>
      <c r="EXG23" s="123"/>
      <c r="EXH23" s="123"/>
      <c r="EXI23" s="123"/>
      <c r="EXJ23" s="123"/>
      <c r="EXK23" s="123"/>
      <c r="EXL23" s="123"/>
      <c r="EXM23" s="123"/>
      <c r="EXN23" s="123"/>
      <c r="EXO23" s="123"/>
      <c r="EXP23" s="123"/>
      <c r="EXQ23" s="123"/>
      <c r="EXR23" s="123"/>
      <c r="EXS23" s="123"/>
      <c r="EXT23" s="123"/>
      <c r="EXU23" s="123"/>
      <c r="EXV23" s="123"/>
      <c r="EXW23" s="123"/>
      <c r="EXX23" s="123"/>
      <c r="EXY23" s="123"/>
      <c r="EXZ23" s="123"/>
      <c r="EYA23" s="123"/>
      <c r="EYB23" s="123"/>
      <c r="EYC23" s="123"/>
      <c r="EYD23" s="123"/>
      <c r="EYE23" s="123"/>
      <c r="EYF23" s="123"/>
      <c r="EYG23" s="123"/>
      <c r="EYH23" s="123"/>
      <c r="EYI23" s="123"/>
      <c r="EYJ23" s="123"/>
      <c r="EYK23" s="123"/>
      <c r="EYL23" s="123"/>
      <c r="EYM23" s="123"/>
      <c r="EYN23" s="123"/>
      <c r="EYO23" s="123"/>
      <c r="EYP23" s="123"/>
      <c r="EYQ23" s="123"/>
      <c r="EYR23" s="123"/>
      <c r="EYS23" s="123"/>
      <c r="EYT23" s="123"/>
      <c r="EYU23" s="123"/>
      <c r="EYV23" s="123"/>
      <c r="EYW23" s="123"/>
      <c r="EYX23" s="123"/>
      <c r="EYY23" s="123"/>
      <c r="EYZ23" s="123"/>
      <c r="EZA23" s="123"/>
      <c r="EZB23" s="123"/>
      <c r="EZC23" s="123"/>
      <c r="EZD23" s="123"/>
      <c r="EZE23" s="123"/>
      <c r="EZF23" s="123"/>
      <c r="EZG23" s="123"/>
      <c r="EZH23" s="123"/>
      <c r="EZI23" s="123"/>
      <c r="EZJ23" s="123"/>
      <c r="EZK23" s="123"/>
      <c r="EZL23" s="123"/>
      <c r="EZM23" s="123"/>
      <c r="EZN23" s="123"/>
      <c r="EZO23" s="123"/>
      <c r="EZP23" s="123"/>
      <c r="EZQ23" s="123"/>
      <c r="EZR23" s="123"/>
      <c r="EZS23" s="123"/>
      <c r="EZT23" s="123"/>
      <c r="EZU23" s="123"/>
      <c r="EZV23" s="123"/>
      <c r="EZW23" s="123"/>
      <c r="EZX23" s="123"/>
      <c r="EZY23" s="123"/>
      <c r="EZZ23" s="123"/>
      <c r="FAA23" s="123"/>
      <c r="FAB23" s="123"/>
      <c r="FAC23" s="123"/>
      <c r="FAD23" s="123"/>
      <c r="FAE23" s="123"/>
      <c r="FAF23" s="123"/>
      <c r="FAG23" s="123"/>
      <c r="FAH23" s="123"/>
      <c r="FAI23" s="123"/>
      <c r="FAJ23" s="123"/>
      <c r="FAK23" s="123"/>
      <c r="FAL23" s="123"/>
      <c r="FAM23" s="123"/>
      <c r="FAN23" s="123"/>
      <c r="FAO23" s="123"/>
      <c r="FAP23" s="123"/>
      <c r="FAQ23" s="123"/>
      <c r="FAR23" s="123"/>
      <c r="FAS23" s="123"/>
      <c r="FAT23" s="123"/>
      <c r="FAU23" s="123"/>
      <c r="FAV23" s="123"/>
      <c r="FAW23" s="123"/>
      <c r="FAX23" s="123"/>
      <c r="FAY23" s="123"/>
      <c r="FAZ23" s="123"/>
      <c r="FBA23" s="123"/>
      <c r="FBB23" s="123"/>
      <c r="FBC23" s="123"/>
      <c r="FBD23" s="123"/>
      <c r="FBE23" s="123"/>
      <c r="FBF23" s="123"/>
      <c r="FBG23" s="123"/>
      <c r="FBH23" s="123"/>
      <c r="FBI23" s="123"/>
      <c r="FBJ23" s="123"/>
      <c r="FBK23" s="123"/>
      <c r="FBL23" s="123"/>
      <c r="FBM23" s="123"/>
      <c r="FBN23" s="123"/>
      <c r="FBO23" s="123"/>
      <c r="FBP23" s="123"/>
      <c r="FBQ23" s="123"/>
      <c r="FBR23" s="123"/>
      <c r="FBS23" s="123"/>
      <c r="FBT23" s="123"/>
      <c r="FBU23" s="123"/>
      <c r="FBV23" s="123"/>
      <c r="FBW23" s="123"/>
      <c r="FBX23" s="123"/>
      <c r="FBY23" s="123"/>
      <c r="FBZ23" s="123"/>
      <c r="FCA23" s="123"/>
      <c r="FCB23" s="123"/>
      <c r="FCC23" s="123"/>
      <c r="FCD23" s="123"/>
      <c r="FCE23" s="123"/>
      <c r="FCF23" s="123"/>
      <c r="FCG23" s="123"/>
      <c r="FCH23" s="123"/>
      <c r="FCI23" s="123"/>
      <c r="FCJ23" s="123"/>
      <c r="FCK23" s="123"/>
      <c r="FCL23" s="123"/>
      <c r="FCM23" s="123"/>
      <c r="FCN23" s="123"/>
      <c r="FCO23" s="123"/>
      <c r="FCP23" s="123"/>
      <c r="FCQ23" s="123"/>
      <c r="FCR23" s="123"/>
      <c r="FCS23" s="123"/>
      <c r="FCT23" s="123"/>
      <c r="FCU23" s="123"/>
      <c r="FCV23" s="123"/>
      <c r="FCW23" s="123"/>
      <c r="FCX23" s="123"/>
      <c r="FCY23" s="123"/>
      <c r="FCZ23" s="123"/>
      <c r="FDA23" s="123"/>
      <c r="FDB23" s="123"/>
      <c r="FDC23" s="123"/>
      <c r="FDD23" s="123"/>
      <c r="FDE23" s="123"/>
      <c r="FDF23" s="123"/>
      <c r="FDG23" s="123"/>
      <c r="FDH23" s="123"/>
      <c r="FDI23" s="123"/>
      <c r="FDJ23" s="123"/>
      <c r="FDK23" s="123"/>
      <c r="FDL23" s="123"/>
      <c r="FDM23" s="123"/>
      <c r="FDN23" s="123"/>
      <c r="FDO23" s="123"/>
      <c r="FDP23" s="123"/>
      <c r="FDQ23" s="123"/>
      <c r="FDR23" s="123"/>
      <c r="FDS23" s="123"/>
      <c r="FDT23" s="123"/>
      <c r="FDU23" s="123"/>
      <c r="FDV23" s="123"/>
      <c r="FDW23" s="123"/>
      <c r="FDX23" s="123"/>
      <c r="FDY23" s="123"/>
      <c r="FDZ23" s="123"/>
      <c r="FEA23" s="123"/>
      <c r="FEB23" s="123"/>
      <c r="FEC23" s="123"/>
      <c r="FED23" s="123"/>
      <c r="FEE23" s="123"/>
      <c r="FEF23" s="123"/>
      <c r="FEG23" s="123"/>
      <c r="FEH23" s="123"/>
      <c r="FEI23" s="123"/>
      <c r="FEJ23" s="123"/>
      <c r="FEK23" s="123"/>
      <c r="FEL23" s="123"/>
      <c r="FEM23" s="123"/>
      <c r="FEN23" s="123"/>
      <c r="FEO23" s="123"/>
      <c r="FEP23" s="123"/>
      <c r="FEQ23" s="123"/>
      <c r="FER23" s="123"/>
      <c r="FES23" s="123"/>
      <c r="FET23" s="123"/>
      <c r="FEU23" s="123"/>
      <c r="FEV23" s="123"/>
      <c r="FEW23" s="123"/>
      <c r="FEX23" s="123"/>
      <c r="FEY23" s="123"/>
      <c r="FEZ23" s="123"/>
      <c r="FFA23" s="123"/>
      <c r="FFB23" s="123"/>
      <c r="FFC23" s="123"/>
      <c r="FFD23" s="123"/>
      <c r="FFE23" s="123"/>
      <c r="FFF23" s="123"/>
      <c r="FFG23" s="123"/>
      <c r="FFH23" s="123"/>
      <c r="FFI23" s="123"/>
      <c r="FFJ23" s="123"/>
      <c r="FFK23" s="123"/>
      <c r="FFL23" s="123"/>
      <c r="FFM23" s="123"/>
      <c r="FFN23" s="123"/>
      <c r="FFO23" s="123"/>
      <c r="FFP23" s="123"/>
      <c r="FFQ23" s="123"/>
      <c r="FFR23" s="123"/>
      <c r="FFS23" s="123"/>
      <c r="FFT23" s="123"/>
      <c r="FFU23" s="123"/>
      <c r="FFV23" s="123"/>
      <c r="FFW23" s="123"/>
      <c r="FFX23" s="123"/>
      <c r="FFY23" s="123"/>
      <c r="FFZ23" s="123"/>
      <c r="FGA23" s="123"/>
      <c r="FGB23" s="123"/>
      <c r="FGC23" s="123"/>
      <c r="FGD23" s="123"/>
      <c r="FGE23" s="123"/>
      <c r="FGF23" s="123"/>
      <c r="FGG23" s="123"/>
      <c r="FGH23" s="123"/>
      <c r="FGI23" s="123"/>
      <c r="FGJ23" s="123"/>
      <c r="FGK23" s="123"/>
      <c r="FGL23" s="123"/>
      <c r="FGM23" s="123"/>
      <c r="FGN23" s="123"/>
      <c r="FGO23" s="123"/>
      <c r="FGP23" s="123"/>
      <c r="FGQ23" s="123"/>
      <c r="FGR23" s="123"/>
      <c r="FGS23" s="123"/>
      <c r="FGT23" s="123"/>
      <c r="FGU23" s="123"/>
      <c r="FGV23" s="123"/>
      <c r="FGW23" s="123"/>
      <c r="FGX23" s="123"/>
      <c r="FGY23" s="123"/>
      <c r="FGZ23" s="123"/>
      <c r="FHA23" s="123"/>
      <c r="FHB23" s="123"/>
      <c r="FHC23" s="123"/>
      <c r="FHD23" s="123"/>
      <c r="FHE23" s="123"/>
      <c r="FHF23" s="123"/>
      <c r="FHG23" s="123"/>
      <c r="FHH23" s="123"/>
      <c r="FHI23" s="123"/>
      <c r="FHJ23" s="123"/>
      <c r="FHK23" s="123"/>
      <c r="FHL23" s="123"/>
      <c r="FHM23" s="123"/>
      <c r="FHN23" s="123"/>
      <c r="FHO23" s="123"/>
      <c r="FHP23" s="123"/>
      <c r="FHQ23" s="123"/>
      <c r="FHR23" s="123"/>
      <c r="FHS23" s="123"/>
      <c r="FHT23" s="123"/>
      <c r="FHU23" s="123"/>
      <c r="FHV23" s="123"/>
      <c r="FHW23" s="123"/>
      <c r="FHX23" s="123"/>
      <c r="FHY23" s="123"/>
      <c r="FHZ23" s="123"/>
      <c r="FIA23" s="123"/>
      <c r="FIB23" s="123"/>
      <c r="FIC23" s="123"/>
      <c r="FID23" s="123"/>
      <c r="FIE23" s="123"/>
      <c r="FIF23" s="123"/>
      <c r="FIG23" s="123"/>
      <c r="FIH23" s="123"/>
      <c r="FII23" s="123"/>
      <c r="FIJ23" s="123"/>
      <c r="FIK23" s="123"/>
      <c r="FIL23" s="123"/>
      <c r="FIM23" s="123"/>
      <c r="FIN23" s="123"/>
      <c r="FIO23" s="123"/>
      <c r="FIP23" s="123"/>
      <c r="FIQ23" s="123"/>
      <c r="FIR23" s="123"/>
      <c r="FIS23" s="123"/>
      <c r="FIT23" s="123"/>
      <c r="FIU23" s="123"/>
      <c r="FIV23" s="123"/>
      <c r="FIW23" s="123"/>
      <c r="FIX23" s="123"/>
      <c r="FIY23" s="123"/>
      <c r="FIZ23" s="123"/>
      <c r="FJA23" s="123"/>
      <c r="FJB23" s="123"/>
      <c r="FJC23" s="123"/>
      <c r="FJD23" s="123"/>
      <c r="FJE23" s="123"/>
      <c r="FJF23" s="123"/>
      <c r="FJG23" s="123"/>
      <c r="FJH23" s="123"/>
      <c r="FJI23" s="123"/>
      <c r="FJJ23" s="123"/>
      <c r="FJK23" s="123"/>
      <c r="FJL23" s="123"/>
      <c r="FJM23" s="123"/>
      <c r="FJN23" s="123"/>
      <c r="FJO23" s="123"/>
      <c r="FJP23" s="123"/>
      <c r="FJQ23" s="123"/>
      <c r="FJR23" s="123"/>
      <c r="FJS23" s="123"/>
      <c r="FJT23" s="123"/>
      <c r="FJU23" s="123"/>
      <c r="FJV23" s="123"/>
      <c r="FJW23" s="123"/>
      <c r="FJX23" s="123"/>
      <c r="FJY23" s="123"/>
      <c r="FJZ23" s="123"/>
      <c r="FKA23" s="123"/>
      <c r="FKB23" s="123"/>
      <c r="FKC23" s="123"/>
      <c r="FKD23" s="123"/>
      <c r="FKE23" s="123"/>
      <c r="FKF23" s="123"/>
      <c r="FKG23" s="123"/>
      <c r="FKH23" s="123"/>
      <c r="FKI23" s="123"/>
      <c r="FKJ23" s="123"/>
      <c r="FKK23" s="123"/>
      <c r="FKL23" s="123"/>
      <c r="FKM23" s="123"/>
      <c r="FKN23" s="123"/>
      <c r="FKO23" s="123"/>
      <c r="FKP23" s="123"/>
      <c r="FKQ23" s="123"/>
      <c r="FKR23" s="123"/>
      <c r="FKS23" s="123"/>
      <c r="FKT23" s="123"/>
      <c r="FKU23" s="123"/>
      <c r="FKV23" s="123"/>
      <c r="FKW23" s="123"/>
      <c r="FKX23" s="123"/>
      <c r="FKY23" s="123"/>
      <c r="FKZ23" s="123"/>
      <c r="FLA23" s="123"/>
      <c r="FLB23" s="123"/>
      <c r="FLC23" s="123"/>
      <c r="FLD23" s="123"/>
      <c r="FLE23" s="123"/>
      <c r="FLF23" s="123"/>
      <c r="FLG23" s="123"/>
      <c r="FLH23" s="123"/>
      <c r="FLI23" s="123"/>
      <c r="FLJ23" s="123"/>
      <c r="FLK23" s="123"/>
      <c r="FLL23" s="123"/>
      <c r="FLM23" s="123"/>
      <c r="FLN23" s="123"/>
      <c r="FLO23" s="123"/>
      <c r="FLP23" s="123"/>
      <c r="FLQ23" s="123"/>
      <c r="FLR23" s="123"/>
      <c r="FLS23" s="123"/>
      <c r="FLT23" s="123"/>
      <c r="FLU23" s="123"/>
      <c r="FLV23" s="123"/>
      <c r="FLW23" s="123"/>
      <c r="FLX23" s="123"/>
      <c r="FLY23" s="123"/>
      <c r="FLZ23" s="123"/>
      <c r="FMA23" s="123"/>
      <c r="FMB23" s="123"/>
      <c r="FMC23" s="123"/>
      <c r="FMD23" s="123"/>
      <c r="FME23" s="123"/>
      <c r="FMF23" s="123"/>
      <c r="FMG23" s="123"/>
      <c r="FMH23" s="123"/>
      <c r="FMI23" s="123"/>
      <c r="FMJ23" s="123"/>
      <c r="FMK23" s="123"/>
      <c r="FML23" s="123"/>
      <c r="FMM23" s="123"/>
      <c r="FMN23" s="123"/>
      <c r="FMO23" s="123"/>
      <c r="FMP23" s="123"/>
      <c r="FMQ23" s="123"/>
      <c r="FMR23" s="123"/>
      <c r="FMS23" s="123"/>
      <c r="FMT23" s="123"/>
      <c r="FMU23" s="123"/>
      <c r="FMV23" s="123"/>
      <c r="FMW23" s="123"/>
      <c r="FMX23" s="123"/>
      <c r="FMY23" s="123"/>
      <c r="FMZ23" s="123"/>
      <c r="FNA23" s="123"/>
      <c r="FNB23" s="123"/>
      <c r="FNC23" s="123"/>
      <c r="FND23" s="123"/>
      <c r="FNE23" s="123"/>
      <c r="FNF23" s="123"/>
      <c r="FNG23" s="123"/>
      <c r="FNH23" s="123"/>
      <c r="FNI23" s="123"/>
      <c r="FNJ23" s="123"/>
      <c r="FNK23" s="123"/>
      <c r="FNL23" s="123"/>
      <c r="FNM23" s="123"/>
      <c r="FNN23" s="123"/>
      <c r="FNO23" s="123"/>
      <c r="FNP23" s="123"/>
      <c r="FNQ23" s="123"/>
      <c r="FNR23" s="123"/>
      <c r="FNS23" s="123"/>
      <c r="FNT23" s="123"/>
      <c r="FNU23" s="123"/>
      <c r="FNV23" s="123"/>
      <c r="FNW23" s="123"/>
      <c r="FNX23" s="123"/>
      <c r="FNY23" s="123"/>
      <c r="FNZ23" s="123"/>
      <c r="FOA23" s="123"/>
      <c r="FOB23" s="123"/>
      <c r="FOC23" s="123"/>
      <c r="FOD23" s="123"/>
      <c r="FOE23" s="123"/>
      <c r="FOF23" s="123"/>
      <c r="FOG23" s="123"/>
      <c r="FOH23" s="123"/>
      <c r="FOI23" s="123"/>
      <c r="FOJ23" s="123"/>
      <c r="FOK23" s="123"/>
      <c r="FOL23" s="123"/>
      <c r="FOM23" s="123"/>
      <c r="FON23" s="123"/>
      <c r="FOO23" s="123"/>
      <c r="FOP23" s="123"/>
      <c r="FOQ23" s="123"/>
      <c r="FOR23" s="123"/>
      <c r="FOS23" s="123"/>
      <c r="FOT23" s="123"/>
      <c r="FOU23" s="123"/>
      <c r="FOV23" s="123"/>
      <c r="FOW23" s="123"/>
      <c r="FOX23" s="123"/>
      <c r="FOY23" s="123"/>
      <c r="FOZ23" s="123"/>
      <c r="FPA23" s="123"/>
      <c r="FPB23" s="123"/>
      <c r="FPC23" s="123"/>
      <c r="FPD23" s="123"/>
      <c r="FPE23" s="123"/>
      <c r="FPF23" s="123"/>
      <c r="FPG23" s="123"/>
      <c r="FPH23" s="123"/>
      <c r="FPI23" s="123"/>
      <c r="FPJ23" s="123"/>
      <c r="FPK23" s="123"/>
      <c r="FPL23" s="123"/>
      <c r="FPM23" s="123"/>
      <c r="FPN23" s="123"/>
      <c r="FPO23" s="123"/>
      <c r="FPP23" s="123"/>
      <c r="FPQ23" s="123"/>
      <c r="FPR23" s="123"/>
      <c r="FPS23" s="123"/>
      <c r="FPT23" s="123"/>
      <c r="FPU23" s="123"/>
      <c r="FPV23" s="123"/>
      <c r="FPW23" s="123"/>
      <c r="FPX23" s="123"/>
      <c r="FPY23" s="123"/>
      <c r="FPZ23" s="123"/>
      <c r="FQA23" s="123"/>
      <c r="FQB23" s="123"/>
      <c r="FQC23" s="123"/>
      <c r="FQD23" s="123"/>
      <c r="FQE23" s="123"/>
      <c r="FQF23" s="123"/>
      <c r="FQG23" s="123"/>
      <c r="FQH23" s="123"/>
      <c r="FQI23" s="123"/>
      <c r="FQJ23" s="123"/>
      <c r="FQK23" s="123"/>
      <c r="FQL23" s="123"/>
      <c r="FQM23" s="123"/>
      <c r="FQN23" s="123"/>
      <c r="FQO23" s="123"/>
      <c r="FQP23" s="123"/>
      <c r="FQQ23" s="123"/>
      <c r="FQR23" s="123"/>
      <c r="FQS23" s="123"/>
      <c r="FQT23" s="123"/>
      <c r="FQU23" s="123"/>
      <c r="FQV23" s="123"/>
      <c r="FQW23" s="123"/>
      <c r="FQX23" s="123"/>
      <c r="FQY23" s="123"/>
      <c r="FQZ23" s="123"/>
      <c r="FRA23" s="123"/>
      <c r="FRB23" s="123"/>
      <c r="FRC23" s="123"/>
      <c r="FRD23" s="123"/>
      <c r="FRE23" s="123"/>
      <c r="FRF23" s="123"/>
      <c r="FRG23" s="123"/>
      <c r="FRH23" s="123"/>
      <c r="FRI23" s="123"/>
      <c r="FRJ23" s="123"/>
      <c r="FRK23" s="123"/>
      <c r="FRL23" s="123"/>
      <c r="FRM23" s="123"/>
      <c r="FRN23" s="123"/>
      <c r="FRO23" s="123"/>
      <c r="FRP23" s="123"/>
      <c r="FRQ23" s="123"/>
      <c r="FRR23" s="123"/>
      <c r="FRS23" s="123"/>
      <c r="FRT23" s="123"/>
      <c r="FRU23" s="123"/>
      <c r="FRV23" s="123"/>
      <c r="FRW23" s="123"/>
      <c r="FRX23" s="123"/>
      <c r="FRY23" s="123"/>
      <c r="FRZ23" s="123"/>
      <c r="FSA23" s="123"/>
      <c r="FSB23" s="123"/>
      <c r="FSC23" s="123"/>
      <c r="FSD23" s="123"/>
      <c r="FSE23" s="123"/>
      <c r="FSF23" s="123"/>
      <c r="FSG23" s="123"/>
      <c r="FSH23" s="123"/>
      <c r="FSI23" s="123"/>
      <c r="FSJ23" s="123"/>
      <c r="FSK23" s="123"/>
      <c r="FSL23" s="123"/>
      <c r="FSM23" s="123"/>
      <c r="FSN23" s="123"/>
      <c r="FSO23" s="123"/>
      <c r="FSP23" s="123"/>
      <c r="FSQ23" s="123"/>
      <c r="FSR23" s="123"/>
      <c r="FSS23" s="123"/>
      <c r="FST23" s="123"/>
      <c r="FSU23" s="123"/>
      <c r="FSV23" s="123"/>
      <c r="FSW23" s="123"/>
      <c r="FSX23" s="123"/>
      <c r="FSY23" s="123"/>
      <c r="FSZ23" s="123"/>
      <c r="FTA23" s="123"/>
      <c r="FTB23" s="123"/>
      <c r="FTC23" s="123"/>
      <c r="FTD23" s="123"/>
      <c r="FTE23" s="123"/>
      <c r="FTF23" s="123"/>
      <c r="FTG23" s="123"/>
      <c r="FTH23" s="123"/>
      <c r="FTI23" s="123"/>
      <c r="FTJ23" s="123"/>
      <c r="FTK23" s="123"/>
      <c r="FTL23" s="123"/>
      <c r="FTM23" s="123"/>
      <c r="FTN23" s="123"/>
      <c r="FTO23" s="123"/>
      <c r="FTP23" s="123"/>
      <c r="FTQ23" s="123"/>
      <c r="FTR23" s="123"/>
      <c r="FTS23" s="123"/>
      <c r="FTT23" s="123"/>
      <c r="FTU23" s="123"/>
      <c r="FTV23" s="123"/>
      <c r="FTW23" s="123"/>
      <c r="FTX23" s="123"/>
      <c r="FTY23" s="123"/>
      <c r="FTZ23" s="123"/>
      <c r="FUA23" s="123"/>
      <c r="FUB23" s="123"/>
      <c r="FUC23" s="123"/>
      <c r="FUD23" s="123"/>
      <c r="FUE23" s="123"/>
      <c r="FUF23" s="123"/>
      <c r="FUG23" s="123"/>
      <c r="FUH23" s="123"/>
      <c r="FUI23" s="123"/>
      <c r="FUJ23" s="123"/>
      <c r="FUK23" s="123"/>
      <c r="FUL23" s="123"/>
      <c r="FUM23" s="123"/>
      <c r="FUN23" s="123"/>
      <c r="FUO23" s="123"/>
      <c r="FUP23" s="123"/>
      <c r="FUQ23" s="123"/>
      <c r="FUR23" s="123"/>
      <c r="FUS23" s="123"/>
      <c r="FUT23" s="123"/>
      <c r="FUU23" s="123"/>
      <c r="FUV23" s="123"/>
      <c r="FUW23" s="123"/>
      <c r="FUX23" s="123"/>
      <c r="FUY23" s="123"/>
      <c r="FUZ23" s="123"/>
      <c r="FVA23" s="123"/>
      <c r="FVB23" s="123"/>
      <c r="FVC23" s="123"/>
      <c r="FVD23" s="123"/>
      <c r="FVE23" s="123"/>
      <c r="FVF23" s="123"/>
      <c r="FVG23" s="123"/>
      <c r="FVH23" s="123"/>
      <c r="FVI23" s="123"/>
      <c r="FVJ23" s="123"/>
      <c r="FVK23" s="123"/>
      <c r="FVL23" s="123"/>
      <c r="FVM23" s="123"/>
      <c r="FVN23" s="123"/>
      <c r="FVO23" s="123"/>
      <c r="FVP23" s="123"/>
      <c r="FVQ23" s="123"/>
      <c r="FVR23" s="123"/>
      <c r="FVS23" s="123"/>
      <c r="FVT23" s="123"/>
      <c r="FVU23" s="123"/>
      <c r="FVV23" s="123"/>
      <c r="FVW23" s="123"/>
      <c r="FVX23" s="123"/>
      <c r="FVY23" s="123"/>
      <c r="FVZ23" s="123"/>
      <c r="FWA23" s="123"/>
      <c r="FWB23" s="123"/>
      <c r="FWC23" s="123"/>
      <c r="FWD23" s="123"/>
      <c r="FWE23" s="123"/>
      <c r="FWF23" s="123"/>
      <c r="FWG23" s="123"/>
      <c r="FWH23" s="123"/>
      <c r="FWI23" s="123"/>
      <c r="FWJ23" s="123"/>
      <c r="FWK23" s="123"/>
      <c r="FWL23" s="123"/>
      <c r="FWM23" s="123"/>
      <c r="FWN23" s="123"/>
      <c r="FWO23" s="123"/>
      <c r="FWP23" s="123"/>
      <c r="FWQ23" s="123"/>
      <c r="FWR23" s="123"/>
      <c r="FWS23" s="123"/>
      <c r="FWT23" s="123"/>
      <c r="FWU23" s="123"/>
      <c r="FWV23" s="123"/>
      <c r="FWW23" s="123"/>
      <c r="FWX23" s="123"/>
      <c r="FWY23" s="123"/>
      <c r="FWZ23" s="123"/>
      <c r="FXA23" s="123"/>
      <c r="FXB23" s="123"/>
      <c r="FXC23" s="123"/>
      <c r="FXD23" s="123"/>
      <c r="FXE23" s="123"/>
      <c r="FXF23" s="123"/>
      <c r="FXG23" s="123"/>
      <c r="FXH23" s="123"/>
      <c r="FXI23" s="123"/>
      <c r="FXJ23" s="123"/>
      <c r="FXK23" s="123"/>
      <c r="FXL23" s="123"/>
      <c r="FXM23" s="123"/>
      <c r="FXN23" s="123"/>
      <c r="FXO23" s="123"/>
      <c r="FXP23" s="123"/>
      <c r="FXQ23" s="123"/>
      <c r="FXR23" s="123"/>
      <c r="FXS23" s="123"/>
      <c r="FXT23" s="123"/>
      <c r="FXU23" s="123"/>
      <c r="FXV23" s="123"/>
      <c r="FXW23" s="123"/>
      <c r="FXX23" s="123"/>
      <c r="FXY23" s="123"/>
      <c r="FXZ23" s="123"/>
      <c r="FYA23" s="123"/>
      <c r="FYB23" s="123"/>
      <c r="FYC23" s="123"/>
      <c r="FYD23" s="123"/>
      <c r="FYE23" s="123"/>
      <c r="FYF23" s="123"/>
      <c r="FYG23" s="123"/>
      <c r="FYH23" s="123"/>
      <c r="FYI23" s="123"/>
      <c r="FYJ23" s="123"/>
      <c r="FYK23" s="123"/>
      <c r="FYL23" s="123"/>
      <c r="FYM23" s="123"/>
      <c r="FYN23" s="123"/>
      <c r="FYO23" s="123"/>
      <c r="FYP23" s="123"/>
      <c r="FYQ23" s="123"/>
      <c r="FYR23" s="123"/>
      <c r="FYS23" s="123"/>
      <c r="FYT23" s="123"/>
      <c r="FYU23" s="123"/>
      <c r="FYV23" s="123"/>
      <c r="FYW23" s="123"/>
      <c r="FYX23" s="123"/>
      <c r="FYY23" s="123"/>
      <c r="FYZ23" s="123"/>
      <c r="FZA23" s="123"/>
      <c r="FZB23" s="123"/>
      <c r="FZC23" s="123"/>
      <c r="FZD23" s="123"/>
      <c r="FZE23" s="123"/>
      <c r="FZF23" s="123"/>
      <c r="FZG23" s="123"/>
      <c r="FZH23" s="123"/>
      <c r="FZI23" s="123"/>
      <c r="FZJ23" s="123"/>
      <c r="FZK23" s="123"/>
      <c r="FZL23" s="123"/>
      <c r="FZM23" s="123"/>
      <c r="FZN23" s="123"/>
      <c r="FZO23" s="123"/>
      <c r="FZP23" s="123"/>
      <c r="FZQ23" s="123"/>
      <c r="FZR23" s="123"/>
      <c r="FZS23" s="123"/>
      <c r="FZT23" s="123"/>
      <c r="FZU23" s="123"/>
      <c r="FZV23" s="123"/>
      <c r="FZW23" s="123"/>
      <c r="FZX23" s="123"/>
      <c r="FZY23" s="123"/>
      <c r="FZZ23" s="123"/>
      <c r="GAA23" s="123"/>
      <c r="GAB23" s="123"/>
      <c r="GAC23" s="123"/>
      <c r="GAD23" s="123"/>
      <c r="GAE23" s="123"/>
      <c r="GAF23" s="123"/>
      <c r="GAG23" s="123"/>
      <c r="GAH23" s="123"/>
      <c r="GAI23" s="123"/>
      <c r="GAJ23" s="123"/>
      <c r="GAK23" s="123"/>
      <c r="GAL23" s="123"/>
      <c r="GAM23" s="123"/>
      <c r="GAN23" s="123"/>
      <c r="GAO23" s="123"/>
      <c r="GAP23" s="123"/>
      <c r="GAQ23" s="123"/>
      <c r="GAR23" s="123"/>
      <c r="GAS23" s="123"/>
      <c r="GAT23" s="123"/>
      <c r="GAU23" s="123"/>
      <c r="GAV23" s="123"/>
      <c r="GAW23" s="123"/>
      <c r="GAX23" s="123"/>
      <c r="GAY23" s="123"/>
      <c r="GAZ23" s="123"/>
      <c r="GBA23" s="123"/>
      <c r="GBB23" s="123"/>
      <c r="GBC23" s="123"/>
      <c r="GBD23" s="123"/>
      <c r="GBE23" s="123"/>
      <c r="GBF23" s="123"/>
      <c r="GBG23" s="123"/>
      <c r="GBH23" s="123"/>
      <c r="GBI23" s="123"/>
      <c r="GBJ23" s="123"/>
      <c r="GBK23" s="123"/>
      <c r="GBL23" s="123"/>
      <c r="GBM23" s="123"/>
      <c r="GBN23" s="123"/>
      <c r="GBO23" s="123"/>
      <c r="GBP23" s="123"/>
      <c r="GBQ23" s="123"/>
      <c r="GBR23" s="123"/>
      <c r="GBS23" s="123"/>
      <c r="GBT23" s="123"/>
      <c r="GBU23" s="123"/>
      <c r="GBV23" s="123"/>
      <c r="GBW23" s="123"/>
      <c r="GBX23" s="123"/>
      <c r="GBY23" s="123"/>
      <c r="GBZ23" s="123"/>
      <c r="GCA23" s="123"/>
      <c r="GCB23" s="123"/>
      <c r="GCC23" s="123"/>
      <c r="GCD23" s="123"/>
      <c r="GCE23" s="123"/>
      <c r="GCF23" s="123"/>
      <c r="GCG23" s="123"/>
      <c r="GCH23" s="123"/>
      <c r="GCI23" s="123"/>
      <c r="GCJ23" s="123"/>
      <c r="GCK23" s="123"/>
      <c r="GCL23" s="123"/>
      <c r="GCM23" s="123"/>
      <c r="GCN23" s="123"/>
      <c r="GCO23" s="123"/>
      <c r="GCP23" s="123"/>
      <c r="GCQ23" s="123"/>
      <c r="GCR23" s="123"/>
      <c r="GCS23" s="123"/>
      <c r="GCT23" s="123"/>
      <c r="GCU23" s="123"/>
      <c r="GCV23" s="123"/>
      <c r="GCW23" s="123"/>
      <c r="GCX23" s="123"/>
      <c r="GCY23" s="123"/>
      <c r="GCZ23" s="123"/>
      <c r="GDA23" s="123"/>
      <c r="GDB23" s="123"/>
      <c r="GDC23" s="123"/>
      <c r="GDD23" s="123"/>
      <c r="GDE23" s="123"/>
      <c r="GDF23" s="123"/>
      <c r="GDG23" s="123"/>
      <c r="GDH23" s="123"/>
      <c r="GDI23" s="123"/>
      <c r="GDJ23" s="123"/>
      <c r="GDK23" s="123"/>
      <c r="GDL23" s="123"/>
      <c r="GDM23" s="123"/>
      <c r="GDN23" s="123"/>
      <c r="GDO23" s="123"/>
      <c r="GDP23" s="123"/>
      <c r="GDQ23" s="123"/>
      <c r="GDR23" s="123"/>
      <c r="GDS23" s="123"/>
      <c r="GDT23" s="123"/>
      <c r="GDU23" s="123"/>
      <c r="GDV23" s="123"/>
      <c r="GDW23" s="123"/>
      <c r="GDX23" s="123"/>
      <c r="GDY23" s="123"/>
      <c r="GDZ23" s="123"/>
      <c r="GEA23" s="123"/>
      <c r="GEB23" s="123"/>
      <c r="GEC23" s="123"/>
      <c r="GED23" s="123"/>
      <c r="GEE23" s="123"/>
      <c r="GEF23" s="123"/>
      <c r="GEG23" s="123"/>
      <c r="GEH23" s="123"/>
      <c r="GEI23" s="123"/>
      <c r="GEJ23" s="123"/>
      <c r="GEK23" s="123"/>
      <c r="GEL23" s="123"/>
      <c r="GEM23" s="123"/>
      <c r="GEN23" s="123"/>
      <c r="GEO23" s="123"/>
      <c r="GEP23" s="123"/>
      <c r="GEQ23" s="123"/>
      <c r="GER23" s="123"/>
      <c r="GES23" s="123"/>
      <c r="GET23" s="123"/>
      <c r="GEU23" s="123"/>
      <c r="GEV23" s="123"/>
      <c r="GEW23" s="123"/>
      <c r="GEX23" s="123"/>
      <c r="GEY23" s="123"/>
      <c r="GEZ23" s="123"/>
      <c r="GFA23" s="123"/>
      <c r="GFB23" s="123"/>
      <c r="GFC23" s="123"/>
      <c r="GFD23" s="123"/>
      <c r="GFE23" s="123"/>
      <c r="GFF23" s="123"/>
      <c r="GFG23" s="123"/>
      <c r="GFH23" s="123"/>
      <c r="GFI23" s="123"/>
      <c r="GFJ23" s="123"/>
      <c r="GFK23" s="123"/>
      <c r="GFL23" s="123"/>
      <c r="GFM23" s="123"/>
      <c r="GFN23" s="123"/>
      <c r="GFO23" s="123"/>
      <c r="GFP23" s="123"/>
      <c r="GFQ23" s="123"/>
      <c r="GFR23" s="123"/>
      <c r="GFS23" s="123"/>
      <c r="GFT23" s="123"/>
      <c r="GFU23" s="123"/>
      <c r="GFV23" s="123"/>
      <c r="GFW23" s="123"/>
      <c r="GFX23" s="123"/>
      <c r="GFY23" s="123"/>
      <c r="GFZ23" s="123"/>
      <c r="GGA23" s="123"/>
      <c r="GGB23" s="123"/>
      <c r="GGC23" s="123"/>
      <c r="GGD23" s="123"/>
      <c r="GGE23" s="123"/>
      <c r="GGF23" s="123"/>
      <c r="GGG23" s="123"/>
      <c r="GGH23" s="123"/>
      <c r="GGI23" s="123"/>
      <c r="GGJ23" s="123"/>
      <c r="GGK23" s="123"/>
      <c r="GGL23" s="123"/>
      <c r="GGM23" s="123"/>
      <c r="GGN23" s="123"/>
      <c r="GGO23" s="123"/>
      <c r="GGP23" s="123"/>
      <c r="GGQ23" s="123"/>
      <c r="GGR23" s="123"/>
      <c r="GGS23" s="123"/>
      <c r="GGT23" s="123"/>
      <c r="GGU23" s="123"/>
      <c r="GGV23" s="123"/>
      <c r="GGW23" s="123"/>
      <c r="GGX23" s="123"/>
      <c r="GGY23" s="123"/>
      <c r="GGZ23" s="123"/>
      <c r="GHA23" s="123"/>
      <c r="GHB23" s="123"/>
      <c r="GHC23" s="123"/>
      <c r="GHD23" s="123"/>
      <c r="GHE23" s="123"/>
      <c r="GHF23" s="123"/>
      <c r="GHG23" s="123"/>
      <c r="GHH23" s="123"/>
      <c r="GHI23" s="123"/>
      <c r="GHJ23" s="123"/>
      <c r="GHK23" s="123"/>
      <c r="GHL23" s="123"/>
      <c r="GHM23" s="123"/>
      <c r="GHN23" s="123"/>
      <c r="GHO23" s="123"/>
      <c r="GHP23" s="123"/>
      <c r="GHQ23" s="123"/>
      <c r="GHR23" s="123"/>
      <c r="GHS23" s="123"/>
      <c r="GHT23" s="123"/>
      <c r="GHU23" s="123"/>
      <c r="GHV23" s="123"/>
      <c r="GHW23" s="123"/>
      <c r="GHX23" s="123"/>
      <c r="GHY23" s="123"/>
      <c r="GHZ23" s="123"/>
      <c r="GIA23" s="123"/>
      <c r="GIB23" s="123"/>
      <c r="GIC23" s="123"/>
      <c r="GID23" s="123"/>
      <c r="GIE23" s="123"/>
      <c r="GIF23" s="123"/>
      <c r="GIG23" s="123"/>
      <c r="GIH23" s="123"/>
      <c r="GII23" s="123"/>
      <c r="GIJ23" s="123"/>
      <c r="GIK23" s="123"/>
      <c r="GIL23" s="123"/>
      <c r="GIM23" s="123"/>
      <c r="GIN23" s="123"/>
      <c r="GIO23" s="123"/>
      <c r="GIP23" s="123"/>
      <c r="GIQ23" s="123"/>
      <c r="GIR23" s="123"/>
      <c r="GIS23" s="123"/>
      <c r="GIT23" s="123"/>
      <c r="GIU23" s="123"/>
      <c r="GIV23" s="123"/>
      <c r="GIW23" s="123"/>
      <c r="GIX23" s="123"/>
      <c r="GIY23" s="123"/>
      <c r="GIZ23" s="123"/>
      <c r="GJA23" s="123"/>
      <c r="GJB23" s="123"/>
      <c r="GJC23" s="123"/>
      <c r="GJD23" s="123"/>
      <c r="GJE23" s="123"/>
      <c r="GJF23" s="123"/>
      <c r="GJG23" s="123"/>
      <c r="GJH23" s="123"/>
      <c r="GJI23" s="123"/>
      <c r="GJJ23" s="123"/>
      <c r="GJK23" s="123"/>
      <c r="GJL23" s="123"/>
      <c r="GJM23" s="123"/>
      <c r="GJN23" s="123"/>
      <c r="GJO23" s="123"/>
      <c r="GJP23" s="123"/>
      <c r="GJQ23" s="123"/>
      <c r="GJR23" s="123"/>
      <c r="GJS23" s="123"/>
      <c r="GJT23" s="123"/>
      <c r="GJU23" s="123"/>
      <c r="GJV23" s="123"/>
      <c r="GJW23" s="123"/>
      <c r="GJX23" s="123"/>
      <c r="GJY23" s="123"/>
      <c r="GJZ23" s="123"/>
      <c r="GKA23" s="123"/>
      <c r="GKB23" s="123"/>
      <c r="GKC23" s="123"/>
      <c r="GKD23" s="123"/>
      <c r="GKE23" s="123"/>
      <c r="GKF23" s="123"/>
      <c r="GKG23" s="123"/>
      <c r="GKH23" s="123"/>
      <c r="GKI23" s="123"/>
      <c r="GKJ23" s="123"/>
      <c r="GKK23" s="123"/>
      <c r="GKL23" s="123"/>
      <c r="GKM23" s="123"/>
      <c r="GKN23" s="123"/>
      <c r="GKO23" s="123"/>
      <c r="GKP23" s="123"/>
      <c r="GKQ23" s="123"/>
      <c r="GKR23" s="123"/>
      <c r="GKS23" s="123"/>
      <c r="GKT23" s="123"/>
      <c r="GKU23" s="123"/>
      <c r="GKV23" s="123"/>
      <c r="GKW23" s="123"/>
      <c r="GKX23" s="123"/>
      <c r="GKY23" s="123"/>
      <c r="GKZ23" s="123"/>
      <c r="GLA23" s="123"/>
      <c r="GLB23" s="123"/>
      <c r="GLC23" s="123"/>
      <c r="GLD23" s="123"/>
      <c r="GLE23" s="123"/>
      <c r="GLF23" s="123"/>
      <c r="GLG23" s="123"/>
      <c r="GLH23" s="123"/>
      <c r="GLI23" s="123"/>
      <c r="GLJ23" s="123"/>
      <c r="GLK23" s="123"/>
      <c r="GLL23" s="123"/>
      <c r="GLM23" s="123"/>
      <c r="GLN23" s="123"/>
      <c r="GLO23" s="123"/>
      <c r="GLP23" s="123"/>
      <c r="GLQ23" s="123"/>
      <c r="GLR23" s="123"/>
      <c r="GLS23" s="123"/>
      <c r="GLT23" s="123"/>
      <c r="GLU23" s="123"/>
      <c r="GLV23" s="123"/>
      <c r="GLW23" s="123"/>
      <c r="GLX23" s="123"/>
      <c r="GLY23" s="123"/>
      <c r="GLZ23" s="123"/>
      <c r="GMA23" s="123"/>
      <c r="GMB23" s="123"/>
      <c r="GMC23" s="123"/>
      <c r="GMD23" s="123"/>
      <c r="GME23" s="123"/>
      <c r="GMF23" s="123"/>
      <c r="GMG23" s="123"/>
      <c r="GMH23" s="123"/>
      <c r="GMI23" s="123"/>
      <c r="GMJ23" s="123"/>
      <c r="GMK23" s="123"/>
      <c r="GML23" s="123"/>
      <c r="GMM23" s="123"/>
      <c r="GMN23" s="123"/>
      <c r="GMO23" s="123"/>
      <c r="GMP23" s="123"/>
      <c r="GMQ23" s="123"/>
      <c r="GMR23" s="123"/>
      <c r="GMS23" s="123"/>
      <c r="GMT23" s="123"/>
      <c r="GMU23" s="123"/>
      <c r="GMV23" s="123"/>
      <c r="GMW23" s="123"/>
      <c r="GMX23" s="123"/>
      <c r="GMY23" s="123"/>
      <c r="GMZ23" s="123"/>
      <c r="GNA23" s="123"/>
      <c r="GNB23" s="123"/>
      <c r="GNC23" s="123"/>
      <c r="GND23" s="123"/>
      <c r="GNE23" s="123"/>
      <c r="GNF23" s="123"/>
      <c r="GNG23" s="123"/>
      <c r="GNH23" s="123"/>
      <c r="GNI23" s="123"/>
      <c r="GNJ23" s="123"/>
      <c r="GNK23" s="123"/>
      <c r="GNL23" s="123"/>
      <c r="GNM23" s="123"/>
      <c r="GNN23" s="123"/>
      <c r="GNO23" s="123"/>
      <c r="GNP23" s="123"/>
      <c r="GNQ23" s="123"/>
      <c r="GNR23" s="123"/>
      <c r="GNS23" s="123"/>
      <c r="GNT23" s="123"/>
      <c r="GNU23" s="123"/>
      <c r="GNV23" s="123"/>
      <c r="GNW23" s="123"/>
      <c r="GNX23" s="123"/>
      <c r="GNY23" s="123"/>
      <c r="GNZ23" s="123"/>
      <c r="GOA23" s="123"/>
      <c r="GOB23" s="123"/>
      <c r="GOC23" s="123"/>
      <c r="GOD23" s="123"/>
      <c r="GOE23" s="123"/>
      <c r="GOF23" s="123"/>
      <c r="GOG23" s="123"/>
      <c r="GOH23" s="123"/>
      <c r="GOI23" s="123"/>
      <c r="GOJ23" s="123"/>
      <c r="GOK23" s="123"/>
      <c r="GOL23" s="123"/>
      <c r="GOM23" s="123"/>
      <c r="GON23" s="123"/>
      <c r="GOO23" s="123"/>
      <c r="GOP23" s="123"/>
      <c r="GOQ23" s="123"/>
      <c r="GOR23" s="123"/>
      <c r="GOS23" s="123"/>
      <c r="GOT23" s="123"/>
      <c r="GOU23" s="123"/>
      <c r="GOV23" s="123"/>
      <c r="GOW23" s="123"/>
      <c r="GOX23" s="123"/>
      <c r="GOY23" s="123"/>
      <c r="GOZ23" s="123"/>
      <c r="GPA23" s="123"/>
      <c r="GPB23" s="123"/>
      <c r="GPC23" s="123"/>
      <c r="GPD23" s="123"/>
      <c r="GPE23" s="123"/>
      <c r="GPF23" s="123"/>
      <c r="GPG23" s="123"/>
      <c r="GPH23" s="123"/>
      <c r="GPI23" s="123"/>
      <c r="GPJ23" s="123"/>
      <c r="GPK23" s="123"/>
      <c r="GPL23" s="123"/>
      <c r="GPM23" s="123"/>
      <c r="GPN23" s="123"/>
      <c r="GPO23" s="123"/>
      <c r="GPP23" s="123"/>
      <c r="GPQ23" s="123"/>
      <c r="GPR23" s="123"/>
      <c r="GPS23" s="123"/>
      <c r="GPT23" s="123"/>
      <c r="GPU23" s="123"/>
      <c r="GPV23" s="123"/>
      <c r="GPW23" s="123"/>
      <c r="GPX23" s="123"/>
      <c r="GPY23" s="123"/>
      <c r="GPZ23" s="123"/>
      <c r="GQA23" s="123"/>
      <c r="GQB23" s="123"/>
      <c r="GQC23" s="123"/>
      <c r="GQD23" s="123"/>
      <c r="GQE23" s="123"/>
      <c r="GQF23" s="123"/>
      <c r="GQG23" s="123"/>
      <c r="GQH23" s="123"/>
      <c r="GQI23" s="123"/>
      <c r="GQJ23" s="123"/>
      <c r="GQK23" s="123"/>
      <c r="GQL23" s="123"/>
      <c r="GQM23" s="123"/>
      <c r="GQN23" s="123"/>
      <c r="GQO23" s="123"/>
      <c r="GQP23" s="123"/>
      <c r="GQQ23" s="123"/>
      <c r="GQR23" s="123"/>
      <c r="GQS23" s="123"/>
      <c r="GQT23" s="123"/>
      <c r="GQU23" s="123"/>
      <c r="GQV23" s="123"/>
      <c r="GQW23" s="123"/>
      <c r="GQX23" s="123"/>
      <c r="GQY23" s="123"/>
      <c r="GQZ23" s="123"/>
      <c r="GRA23" s="123"/>
      <c r="GRB23" s="123"/>
      <c r="GRC23" s="123"/>
      <c r="GRD23" s="123"/>
      <c r="GRE23" s="123"/>
      <c r="GRF23" s="123"/>
      <c r="GRG23" s="123"/>
      <c r="GRH23" s="123"/>
      <c r="GRI23" s="123"/>
      <c r="GRJ23" s="123"/>
      <c r="GRK23" s="123"/>
      <c r="GRL23" s="123"/>
      <c r="GRM23" s="123"/>
      <c r="GRN23" s="123"/>
      <c r="GRO23" s="123"/>
      <c r="GRP23" s="123"/>
      <c r="GRQ23" s="123"/>
      <c r="GRR23" s="123"/>
      <c r="GRS23" s="123"/>
      <c r="GRT23" s="123"/>
      <c r="GRU23" s="123"/>
      <c r="GRV23" s="123"/>
      <c r="GRW23" s="123"/>
      <c r="GRX23" s="123"/>
      <c r="GRY23" s="123"/>
      <c r="GRZ23" s="123"/>
      <c r="GSA23" s="123"/>
      <c r="GSB23" s="123"/>
      <c r="GSC23" s="123"/>
      <c r="GSD23" s="123"/>
      <c r="GSE23" s="123"/>
      <c r="GSF23" s="123"/>
      <c r="GSG23" s="123"/>
      <c r="GSH23" s="123"/>
      <c r="GSI23" s="123"/>
      <c r="GSJ23" s="123"/>
      <c r="GSK23" s="123"/>
      <c r="GSL23" s="123"/>
      <c r="GSM23" s="123"/>
      <c r="GSN23" s="123"/>
      <c r="GSO23" s="123"/>
      <c r="GSP23" s="123"/>
      <c r="GSQ23" s="123"/>
      <c r="GSR23" s="123"/>
      <c r="GSS23" s="123"/>
      <c r="GST23" s="123"/>
      <c r="GSU23" s="123"/>
      <c r="GSV23" s="123"/>
      <c r="GSW23" s="123"/>
      <c r="GSX23" s="123"/>
      <c r="GSY23" s="123"/>
      <c r="GSZ23" s="123"/>
      <c r="GTA23" s="123"/>
      <c r="GTB23" s="123"/>
      <c r="GTC23" s="123"/>
      <c r="GTD23" s="123"/>
      <c r="GTE23" s="123"/>
      <c r="GTF23" s="123"/>
      <c r="GTG23" s="123"/>
      <c r="GTH23" s="123"/>
      <c r="GTI23" s="123"/>
      <c r="GTJ23" s="123"/>
      <c r="GTK23" s="123"/>
      <c r="GTL23" s="123"/>
      <c r="GTM23" s="123"/>
      <c r="GTN23" s="123"/>
      <c r="GTO23" s="123"/>
      <c r="GTP23" s="123"/>
      <c r="GTQ23" s="123"/>
      <c r="GTR23" s="123"/>
      <c r="GTS23" s="123"/>
      <c r="GTT23" s="123"/>
      <c r="GTU23" s="123"/>
      <c r="GTV23" s="123"/>
      <c r="GTW23" s="123"/>
      <c r="GTX23" s="123"/>
      <c r="GTY23" s="123"/>
      <c r="GTZ23" s="123"/>
      <c r="GUA23" s="123"/>
      <c r="GUB23" s="123"/>
      <c r="GUC23" s="123"/>
      <c r="GUD23" s="123"/>
      <c r="GUE23" s="123"/>
      <c r="GUF23" s="123"/>
      <c r="GUG23" s="123"/>
      <c r="GUH23" s="123"/>
      <c r="GUI23" s="123"/>
      <c r="GUJ23" s="123"/>
      <c r="GUK23" s="123"/>
      <c r="GUL23" s="123"/>
      <c r="GUM23" s="123"/>
      <c r="GUN23" s="123"/>
      <c r="GUO23" s="123"/>
      <c r="GUP23" s="123"/>
      <c r="GUQ23" s="123"/>
      <c r="GUR23" s="123"/>
      <c r="GUS23" s="123"/>
      <c r="GUT23" s="123"/>
      <c r="GUU23" s="123"/>
      <c r="GUV23" s="123"/>
      <c r="GUW23" s="123"/>
      <c r="GUX23" s="123"/>
      <c r="GUY23" s="123"/>
      <c r="GUZ23" s="123"/>
      <c r="GVA23" s="123"/>
      <c r="GVB23" s="123"/>
      <c r="GVC23" s="123"/>
      <c r="GVD23" s="123"/>
      <c r="GVE23" s="123"/>
      <c r="GVF23" s="123"/>
      <c r="GVG23" s="123"/>
      <c r="GVH23" s="123"/>
      <c r="GVI23" s="123"/>
      <c r="GVJ23" s="123"/>
      <c r="GVK23" s="123"/>
      <c r="GVL23" s="123"/>
      <c r="GVM23" s="123"/>
      <c r="GVN23" s="123"/>
      <c r="GVO23" s="123"/>
      <c r="GVP23" s="123"/>
      <c r="GVQ23" s="123"/>
      <c r="GVR23" s="123"/>
      <c r="GVS23" s="123"/>
      <c r="GVT23" s="123"/>
      <c r="GVU23" s="123"/>
      <c r="GVV23" s="123"/>
      <c r="GVW23" s="123"/>
      <c r="GVX23" s="123"/>
      <c r="GVY23" s="123"/>
      <c r="GVZ23" s="123"/>
      <c r="GWA23" s="123"/>
      <c r="GWB23" s="123"/>
      <c r="GWC23" s="123"/>
      <c r="GWD23" s="123"/>
      <c r="GWE23" s="123"/>
      <c r="GWF23" s="123"/>
      <c r="GWG23" s="123"/>
      <c r="GWH23" s="123"/>
      <c r="GWI23" s="123"/>
      <c r="GWJ23" s="123"/>
      <c r="GWK23" s="123"/>
      <c r="GWL23" s="123"/>
      <c r="GWM23" s="123"/>
      <c r="GWN23" s="123"/>
      <c r="GWO23" s="123"/>
      <c r="GWP23" s="123"/>
      <c r="GWQ23" s="123"/>
      <c r="GWR23" s="123"/>
      <c r="GWS23" s="123"/>
      <c r="GWT23" s="123"/>
      <c r="GWU23" s="123"/>
      <c r="GWV23" s="123"/>
      <c r="GWW23" s="123"/>
      <c r="GWX23" s="123"/>
      <c r="GWY23" s="123"/>
      <c r="GWZ23" s="123"/>
      <c r="GXA23" s="123"/>
      <c r="GXB23" s="123"/>
      <c r="GXC23" s="123"/>
      <c r="GXD23" s="123"/>
      <c r="GXE23" s="123"/>
      <c r="GXF23" s="123"/>
      <c r="GXG23" s="123"/>
      <c r="GXH23" s="123"/>
      <c r="GXI23" s="123"/>
      <c r="GXJ23" s="123"/>
      <c r="GXK23" s="123"/>
      <c r="GXL23" s="123"/>
      <c r="GXM23" s="123"/>
      <c r="GXN23" s="123"/>
      <c r="GXO23" s="123"/>
      <c r="GXP23" s="123"/>
      <c r="GXQ23" s="123"/>
      <c r="GXR23" s="123"/>
      <c r="GXS23" s="123"/>
      <c r="GXT23" s="123"/>
      <c r="GXU23" s="123"/>
      <c r="GXV23" s="123"/>
      <c r="GXW23" s="123"/>
      <c r="GXX23" s="123"/>
      <c r="GXY23" s="123"/>
      <c r="GXZ23" s="123"/>
      <c r="GYA23" s="123"/>
      <c r="GYB23" s="123"/>
      <c r="GYC23" s="123"/>
      <c r="GYD23" s="123"/>
      <c r="GYE23" s="123"/>
      <c r="GYF23" s="123"/>
      <c r="GYG23" s="123"/>
      <c r="GYH23" s="123"/>
      <c r="GYI23" s="123"/>
      <c r="GYJ23" s="123"/>
      <c r="GYK23" s="123"/>
      <c r="GYL23" s="123"/>
      <c r="GYM23" s="123"/>
      <c r="GYN23" s="123"/>
      <c r="GYO23" s="123"/>
      <c r="GYP23" s="123"/>
      <c r="GYQ23" s="123"/>
      <c r="GYR23" s="123"/>
      <c r="GYS23" s="123"/>
      <c r="GYT23" s="123"/>
      <c r="GYU23" s="123"/>
      <c r="GYV23" s="123"/>
      <c r="GYW23" s="123"/>
      <c r="GYX23" s="123"/>
      <c r="GYY23" s="123"/>
      <c r="GYZ23" s="123"/>
      <c r="GZA23" s="123"/>
      <c r="GZB23" s="123"/>
      <c r="GZC23" s="123"/>
      <c r="GZD23" s="123"/>
      <c r="GZE23" s="123"/>
      <c r="GZF23" s="123"/>
      <c r="GZG23" s="123"/>
      <c r="GZH23" s="123"/>
      <c r="GZI23" s="123"/>
      <c r="GZJ23" s="123"/>
      <c r="GZK23" s="123"/>
      <c r="GZL23" s="123"/>
      <c r="GZM23" s="123"/>
      <c r="GZN23" s="123"/>
      <c r="GZO23" s="123"/>
      <c r="GZP23" s="123"/>
      <c r="GZQ23" s="123"/>
      <c r="GZR23" s="123"/>
      <c r="GZS23" s="123"/>
      <c r="GZT23" s="123"/>
      <c r="GZU23" s="123"/>
      <c r="GZV23" s="123"/>
      <c r="GZW23" s="123"/>
      <c r="GZX23" s="123"/>
      <c r="GZY23" s="123"/>
      <c r="GZZ23" s="123"/>
      <c r="HAA23" s="123"/>
      <c r="HAB23" s="123"/>
      <c r="HAC23" s="123"/>
      <c r="HAD23" s="123"/>
      <c r="HAE23" s="123"/>
      <c r="HAF23" s="123"/>
      <c r="HAG23" s="123"/>
      <c r="HAH23" s="123"/>
      <c r="HAI23" s="123"/>
      <c r="HAJ23" s="123"/>
      <c r="HAK23" s="123"/>
      <c r="HAL23" s="123"/>
      <c r="HAM23" s="123"/>
      <c r="HAN23" s="123"/>
      <c r="HAO23" s="123"/>
      <c r="HAP23" s="123"/>
      <c r="HAQ23" s="123"/>
      <c r="HAR23" s="123"/>
      <c r="HAS23" s="123"/>
      <c r="HAT23" s="123"/>
      <c r="HAU23" s="123"/>
      <c r="HAV23" s="123"/>
      <c r="HAW23" s="123"/>
      <c r="HAX23" s="123"/>
      <c r="HAY23" s="123"/>
      <c r="HAZ23" s="123"/>
      <c r="HBA23" s="123"/>
      <c r="HBB23" s="123"/>
      <c r="HBC23" s="123"/>
      <c r="HBD23" s="123"/>
      <c r="HBE23" s="123"/>
      <c r="HBF23" s="123"/>
      <c r="HBG23" s="123"/>
      <c r="HBH23" s="123"/>
      <c r="HBI23" s="123"/>
      <c r="HBJ23" s="123"/>
      <c r="HBK23" s="123"/>
      <c r="HBL23" s="123"/>
      <c r="HBM23" s="123"/>
      <c r="HBN23" s="123"/>
      <c r="HBO23" s="123"/>
      <c r="HBP23" s="123"/>
      <c r="HBQ23" s="123"/>
      <c r="HBR23" s="123"/>
      <c r="HBS23" s="123"/>
      <c r="HBT23" s="123"/>
      <c r="HBU23" s="123"/>
      <c r="HBV23" s="123"/>
      <c r="HBW23" s="123"/>
      <c r="HBX23" s="123"/>
      <c r="HBY23" s="123"/>
      <c r="HBZ23" s="123"/>
      <c r="HCA23" s="123"/>
      <c r="HCB23" s="123"/>
      <c r="HCC23" s="123"/>
      <c r="HCD23" s="123"/>
      <c r="HCE23" s="123"/>
      <c r="HCF23" s="123"/>
      <c r="HCG23" s="123"/>
      <c r="HCH23" s="123"/>
      <c r="HCI23" s="123"/>
      <c r="HCJ23" s="123"/>
      <c r="HCK23" s="123"/>
      <c r="HCL23" s="123"/>
      <c r="HCM23" s="123"/>
      <c r="HCN23" s="123"/>
      <c r="HCO23" s="123"/>
      <c r="HCP23" s="123"/>
      <c r="HCQ23" s="123"/>
      <c r="HCR23" s="123"/>
      <c r="HCS23" s="123"/>
      <c r="HCT23" s="123"/>
      <c r="HCU23" s="123"/>
      <c r="HCV23" s="123"/>
      <c r="HCW23" s="123"/>
      <c r="HCX23" s="123"/>
      <c r="HCY23" s="123"/>
      <c r="HCZ23" s="123"/>
      <c r="HDA23" s="123"/>
      <c r="HDB23" s="123"/>
      <c r="HDC23" s="123"/>
      <c r="HDD23" s="123"/>
      <c r="HDE23" s="123"/>
      <c r="HDF23" s="123"/>
      <c r="HDG23" s="123"/>
      <c r="HDH23" s="123"/>
      <c r="HDI23" s="123"/>
      <c r="HDJ23" s="123"/>
      <c r="HDK23" s="123"/>
      <c r="HDL23" s="123"/>
      <c r="HDM23" s="123"/>
      <c r="HDN23" s="123"/>
      <c r="HDO23" s="123"/>
      <c r="HDP23" s="123"/>
      <c r="HDQ23" s="123"/>
      <c r="HDR23" s="123"/>
      <c r="HDS23" s="123"/>
      <c r="HDT23" s="123"/>
      <c r="HDU23" s="123"/>
      <c r="HDV23" s="123"/>
      <c r="HDW23" s="123"/>
      <c r="HDX23" s="123"/>
      <c r="HDY23" s="123"/>
      <c r="HDZ23" s="123"/>
      <c r="HEA23" s="123"/>
      <c r="HEB23" s="123"/>
      <c r="HEC23" s="123"/>
      <c r="HED23" s="123"/>
      <c r="HEE23" s="123"/>
      <c r="HEF23" s="123"/>
      <c r="HEG23" s="123"/>
      <c r="HEH23" s="123"/>
      <c r="HEI23" s="123"/>
      <c r="HEJ23" s="123"/>
      <c r="HEK23" s="123"/>
      <c r="HEL23" s="123"/>
      <c r="HEM23" s="123"/>
      <c r="HEN23" s="123"/>
      <c r="HEO23" s="123"/>
      <c r="HEP23" s="123"/>
      <c r="HEQ23" s="123"/>
      <c r="HER23" s="123"/>
      <c r="HES23" s="123"/>
      <c r="HET23" s="123"/>
      <c r="HEU23" s="123"/>
      <c r="HEV23" s="123"/>
      <c r="HEW23" s="123"/>
      <c r="HEX23" s="123"/>
      <c r="HEY23" s="123"/>
      <c r="HEZ23" s="123"/>
      <c r="HFA23" s="123"/>
      <c r="HFB23" s="123"/>
      <c r="HFC23" s="123"/>
      <c r="HFD23" s="123"/>
      <c r="HFE23" s="123"/>
      <c r="HFF23" s="123"/>
      <c r="HFG23" s="123"/>
      <c r="HFH23" s="123"/>
      <c r="HFI23" s="123"/>
      <c r="HFJ23" s="123"/>
      <c r="HFK23" s="123"/>
      <c r="HFL23" s="123"/>
      <c r="HFM23" s="123"/>
      <c r="HFN23" s="123"/>
      <c r="HFO23" s="123"/>
      <c r="HFP23" s="123"/>
      <c r="HFQ23" s="123"/>
      <c r="HFR23" s="123"/>
      <c r="HFS23" s="123"/>
      <c r="HFT23" s="123"/>
      <c r="HFU23" s="123"/>
      <c r="HFV23" s="123"/>
      <c r="HFW23" s="123"/>
      <c r="HFX23" s="123"/>
      <c r="HFY23" s="123"/>
      <c r="HFZ23" s="123"/>
      <c r="HGA23" s="123"/>
      <c r="HGB23" s="123"/>
      <c r="HGC23" s="123"/>
      <c r="HGD23" s="123"/>
      <c r="HGE23" s="123"/>
      <c r="HGF23" s="123"/>
      <c r="HGG23" s="123"/>
      <c r="HGH23" s="123"/>
      <c r="HGI23" s="123"/>
      <c r="HGJ23" s="123"/>
      <c r="HGK23" s="123"/>
      <c r="HGL23" s="123"/>
      <c r="HGM23" s="123"/>
      <c r="HGN23" s="123"/>
      <c r="HGO23" s="123"/>
      <c r="HGP23" s="123"/>
      <c r="HGQ23" s="123"/>
      <c r="HGR23" s="123"/>
      <c r="HGS23" s="123"/>
      <c r="HGT23" s="123"/>
      <c r="HGU23" s="123"/>
      <c r="HGV23" s="123"/>
      <c r="HGW23" s="123"/>
      <c r="HGX23" s="123"/>
      <c r="HGY23" s="123"/>
      <c r="HGZ23" s="123"/>
      <c r="HHA23" s="123"/>
      <c r="HHB23" s="123"/>
      <c r="HHC23" s="123"/>
      <c r="HHD23" s="123"/>
      <c r="HHE23" s="123"/>
      <c r="HHF23" s="123"/>
      <c r="HHG23" s="123"/>
      <c r="HHH23" s="123"/>
      <c r="HHI23" s="123"/>
      <c r="HHJ23" s="123"/>
      <c r="HHK23" s="123"/>
      <c r="HHL23" s="123"/>
      <c r="HHM23" s="123"/>
      <c r="HHN23" s="123"/>
      <c r="HHO23" s="123"/>
      <c r="HHP23" s="123"/>
      <c r="HHQ23" s="123"/>
      <c r="HHR23" s="123"/>
      <c r="HHS23" s="123"/>
      <c r="HHT23" s="123"/>
      <c r="HHU23" s="123"/>
      <c r="HHV23" s="123"/>
      <c r="HHW23" s="123"/>
      <c r="HHX23" s="123"/>
      <c r="HHY23" s="123"/>
      <c r="HHZ23" s="123"/>
      <c r="HIA23" s="123"/>
      <c r="HIB23" s="123"/>
      <c r="HIC23" s="123"/>
      <c r="HID23" s="123"/>
      <c r="HIE23" s="123"/>
      <c r="HIF23" s="123"/>
      <c r="HIG23" s="123"/>
      <c r="HIH23" s="123"/>
      <c r="HII23" s="123"/>
      <c r="HIJ23" s="123"/>
      <c r="HIK23" s="123"/>
      <c r="HIL23" s="123"/>
      <c r="HIM23" s="123"/>
      <c r="HIN23" s="123"/>
      <c r="HIO23" s="123"/>
      <c r="HIP23" s="123"/>
      <c r="HIQ23" s="123"/>
      <c r="HIR23" s="123"/>
      <c r="HIS23" s="123"/>
      <c r="HIT23" s="123"/>
      <c r="HIU23" s="123"/>
      <c r="HIV23" s="123"/>
      <c r="HIW23" s="123"/>
      <c r="HIX23" s="123"/>
      <c r="HIY23" s="123"/>
      <c r="HIZ23" s="123"/>
      <c r="HJA23" s="123"/>
      <c r="HJB23" s="123"/>
      <c r="HJC23" s="123"/>
      <c r="HJD23" s="123"/>
      <c r="HJE23" s="123"/>
      <c r="HJF23" s="123"/>
      <c r="HJG23" s="123"/>
      <c r="HJH23" s="123"/>
      <c r="HJI23" s="123"/>
      <c r="HJJ23" s="123"/>
      <c r="HJK23" s="123"/>
      <c r="HJL23" s="123"/>
      <c r="HJM23" s="123"/>
      <c r="HJN23" s="123"/>
      <c r="HJO23" s="123"/>
      <c r="HJP23" s="123"/>
      <c r="HJQ23" s="123"/>
      <c r="HJR23" s="123"/>
      <c r="HJS23" s="123"/>
      <c r="HJT23" s="123"/>
      <c r="HJU23" s="123"/>
      <c r="HJV23" s="123"/>
      <c r="HJW23" s="123"/>
      <c r="HJX23" s="123"/>
      <c r="HJY23" s="123"/>
      <c r="HJZ23" s="123"/>
      <c r="HKA23" s="123"/>
      <c r="HKB23" s="123"/>
      <c r="HKC23" s="123"/>
      <c r="HKD23" s="123"/>
      <c r="HKE23" s="123"/>
      <c r="HKF23" s="123"/>
      <c r="HKG23" s="123"/>
      <c r="HKH23" s="123"/>
      <c r="HKI23" s="123"/>
      <c r="HKJ23" s="123"/>
      <c r="HKK23" s="123"/>
      <c r="HKL23" s="123"/>
      <c r="HKM23" s="123"/>
      <c r="HKN23" s="123"/>
      <c r="HKO23" s="123"/>
      <c r="HKP23" s="123"/>
      <c r="HKQ23" s="123"/>
      <c r="HKR23" s="123"/>
      <c r="HKS23" s="123"/>
      <c r="HKT23" s="123"/>
      <c r="HKU23" s="123"/>
      <c r="HKV23" s="123"/>
      <c r="HKW23" s="123"/>
      <c r="HKX23" s="123"/>
      <c r="HKY23" s="123"/>
      <c r="HKZ23" s="123"/>
      <c r="HLA23" s="123"/>
      <c r="HLB23" s="123"/>
      <c r="HLC23" s="123"/>
      <c r="HLD23" s="123"/>
      <c r="HLE23" s="123"/>
      <c r="HLF23" s="123"/>
      <c r="HLG23" s="123"/>
      <c r="HLH23" s="123"/>
      <c r="HLI23" s="123"/>
      <c r="HLJ23" s="123"/>
      <c r="HLK23" s="123"/>
      <c r="HLL23" s="123"/>
      <c r="HLM23" s="123"/>
      <c r="HLN23" s="123"/>
      <c r="HLO23" s="123"/>
      <c r="HLP23" s="123"/>
      <c r="HLQ23" s="123"/>
      <c r="HLR23" s="123"/>
      <c r="HLS23" s="123"/>
      <c r="HLT23" s="123"/>
      <c r="HLU23" s="123"/>
      <c r="HLV23" s="123"/>
      <c r="HLW23" s="123"/>
      <c r="HLX23" s="123"/>
      <c r="HLY23" s="123"/>
      <c r="HLZ23" s="123"/>
      <c r="HMA23" s="123"/>
      <c r="HMB23" s="123"/>
      <c r="HMC23" s="123"/>
      <c r="HMD23" s="123"/>
      <c r="HME23" s="123"/>
      <c r="HMF23" s="123"/>
      <c r="HMG23" s="123"/>
      <c r="HMH23" s="123"/>
      <c r="HMI23" s="123"/>
      <c r="HMJ23" s="123"/>
      <c r="HMK23" s="123"/>
      <c r="HML23" s="123"/>
      <c r="HMM23" s="123"/>
      <c r="HMN23" s="123"/>
      <c r="HMO23" s="123"/>
      <c r="HMP23" s="123"/>
      <c r="HMQ23" s="123"/>
      <c r="HMR23" s="123"/>
      <c r="HMS23" s="123"/>
      <c r="HMT23" s="123"/>
      <c r="HMU23" s="123"/>
      <c r="HMV23" s="123"/>
      <c r="HMW23" s="123"/>
      <c r="HMX23" s="123"/>
      <c r="HMY23" s="123"/>
      <c r="HMZ23" s="123"/>
      <c r="HNA23" s="123"/>
      <c r="HNB23" s="123"/>
      <c r="HNC23" s="123"/>
      <c r="HND23" s="123"/>
      <c r="HNE23" s="123"/>
      <c r="HNF23" s="123"/>
      <c r="HNG23" s="123"/>
      <c r="HNH23" s="123"/>
      <c r="HNI23" s="123"/>
      <c r="HNJ23" s="123"/>
      <c r="HNK23" s="123"/>
      <c r="HNL23" s="123"/>
      <c r="HNM23" s="123"/>
      <c r="HNN23" s="123"/>
      <c r="HNO23" s="123"/>
      <c r="HNP23" s="123"/>
      <c r="HNQ23" s="123"/>
      <c r="HNR23" s="123"/>
      <c r="HNS23" s="123"/>
      <c r="HNT23" s="123"/>
      <c r="HNU23" s="123"/>
      <c r="HNV23" s="123"/>
      <c r="HNW23" s="123"/>
      <c r="HNX23" s="123"/>
      <c r="HNY23" s="123"/>
      <c r="HNZ23" s="123"/>
      <c r="HOA23" s="123"/>
      <c r="HOB23" s="123"/>
      <c r="HOC23" s="123"/>
      <c r="HOD23" s="123"/>
      <c r="HOE23" s="123"/>
      <c r="HOF23" s="123"/>
      <c r="HOG23" s="123"/>
      <c r="HOH23" s="123"/>
      <c r="HOI23" s="123"/>
      <c r="HOJ23" s="123"/>
      <c r="HOK23" s="123"/>
      <c r="HOL23" s="123"/>
      <c r="HOM23" s="123"/>
      <c r="HON23" s="123"/>
      <c r="HOO23" s="123"/>
      <c r="HOP23" s="123"/>
      <c r="HOQ23" s="123"/>
      <c r="HOR23" s="123"/>
      <c r="HOS23" s="123"/>
      <c r="HOT23" s="123"/>
      <c r="HOU23" s="123"/>
      <c r="HOV23" s="123"/>
      <c r="HOW23" s="123"/>
      <c r="HOX23" s="123"/>
      <c r="HOY23" s="123"/>
      <c r="HOZ23" s="123"/>
      <c r="HPA23" s="123"/>
      <c r="HPB23" s="123"/>
      <c r="HPC23" s="123"/>
      <c r="HPD23" s="123"/>
      <c r="HPE23" s="123"/>
      <c r="HPF23" s="123"/>
      <c r="HPG23" s="123"/>
      <c r="HPH23" s="123"/>
      <c r="HPI23" s="123"/>
      <c r="HPJ23" s="123"/>
      <c r="HPK23" s="123"/>
      <c r="HPL23" s="123"/>
      <c r="HPM23" s="123"/>
      <c r="HPN23" s="123"/>
      <c r="HPO23" s="123"/>
      <c r="HPP23" s="123"/>
      <c r="HPQ23" s="123"/>
      <c r="HPR23" s="123"/>
      <c r="HPS23" s="123"/>
      <c r="HPT23" s="123"/>
      <c r="HPU23" s="123"/>
      <c r="HPV23" s="123"/>
      <c r="HPW23" s="123"/>
      <c r="HPX23" s="123"/>
      <c r="HPY23" s="123"/>
      <c r="HPZ23" s="123"/>
      <c r="HQA23" s="123"/>
      <c r="HQB23" s="123"/>
      <c r="HQC23" s="123"/>
      <c r="HQD23" s="123"/>
      <c r="HQE23" s="123"/>
      <c r="HQF23" s="123"/>
      <c r="HQG23" s="123"/>
      <c r="HQH23" s="123"/>
      <c r="HQI23" s="123"/>
      <c r="HQJ23" s="123"/>
      <c r="HQK23" s="123"/>
      <c r="HQL23" s="123"/>
      <c r="HQM23" s="123"/>
      <c r="HQN23" s="123"/>
      <c r="HQO23" s="123"/>
      <c r="HQP23" s="123"/>
      <c r="HQQ23" s="123"/>
      <c r="HQR23" s="123"/>
      <c r="HQS23" s="123"/>
      <c r="HQT23" s="123"/>
      <c r="HQU23" s="123"/>
      <c r="HQV23" s="123"/>
      <c r="HQW23" s="123"/>
      <c r="HQX23" s="123"/>
      <c r="HQY23" s="123"/>
      <c r="HQZ23" s="123"/>
      <c r="HRA23" s="123"/>
      <c r="HRB23" s="123"/>
      <c r="HRC23" s="123"/>
      <c r="HRD23" s="123"/>
      <c r="HRE23" s="123"/>
      <c r="HRF23" s="123"/>
      <c r="HRG23" s="123"/>
      <c r="HRH23" s="123"/>
      <c r="HRI23" s="123"/>
      <c r="HRJ23" s="123"/>
      <c r="HRK23" s="123"/>
      <c r="HRL23" s="123"/>
      <c r="HRM23" s="123"/>
      <c r="HRN23" s="123"/>
      <c r="HRO23" s="123"/>
      <c r="HRP23" s="123"/>
      <c r="HRQ23" s="123"/>
      <c r="HRR23" s="123"/>
      <c r="HRS23" s="123"/>
      <c r="HRT23" s="123"/>
      <c r="HRU23" s="123"/>
      <c r="HRV23" s="123"/>
      <c r="HRW23" s="123"/>
      <c r="HRX23" s="123"/>
      <c r="HRY23" s="123"/>
      <c r="HRZ23" s="123"/>
      <c r="HSA23" s="123"/>
      <c r="HSB23" s="123"/>
      <c r="HSC23" s="123"/>
      <c r="HSD23" s="123"/>
      <c r="HSE23" s="123"/>
      <c r="HSF23" s="123"/>
      <c r="HSG23" s="123"/>
      <c r="HSH23" s="123"/>
      <c r="HSI23" s="123"/>
      <c r="HSJ23" s="123"/>
      <c r="HSK23" s="123"/>
      <c r="HSL23" s="123"/>
      <c r="HSM23" s="123"/>
      <c r="HSN23" s="123"/>
      <c r="HSO23" s="123"/>
      <c r="HSP23" s="123"/>
      <c r="HSQ23" s="123"/>
      <c r="HSR23" s="123"/>
      <c r="HSS23" s="123"/>
      <c r="HST23" s="123"/>
      <c r="HSU23" s="123"/>
      <c r="HSV23" s="123"/>
      <c r="HSW23" s="123"/>
      <c r="HSX23" s="123"/>
      <c r="HSY23" s="123"/>
      <c r="HSZ23" s="123"/>
      <c r="HTA23" s="123"/>
      <c r="HTB23" s="123"/>
      <c r="HTC23" s="123"/>
      <c r="HTD23" s="123"/>
      <c r="HTE23" s="123"/>
      <c r="HTF23" s="123"/>
      <c r="HTG23" s="123"/>
      <c r="HTH23" s="123"/>
      <c r="HTI23" s="123"/>
      <c r="HTJ23" s="123"/>
      <c r="HTK23" s="123"/>
      <c r="HTL23" s="123"/>
      <c r="HTM23" s="123"/>
      <c r="HTN23" s="123"/>
      <c r="HTO23" s="123"/>
      <c r="HTP23" s="123"/>
      <c r="HTQ23" s="123"/>
      <c r="HTR23" s="123"/>
      <c r="HTS23" s="123"/>
      <c r="HTT23" s="123"/>
      <c r="HTU23" s="123"/>
      <c r="HTV23" s="123"/>
      <c r="HTW23" s="123"/>
      <c r="HTX23" s="123"/>
      <c r="HTY23" s="123"/>
      <c r="HTZ23" s="123"/>
      <c r="HUA23" s="123"/>
      <c r="HUB23" s="123"/>
      <c r="HUC23" s="123"/>
      <c r="HUD23" s="123"/>
      <c r="HUE23" s="123"/>
      <c r="HUF23" s="123"/>
      <c r="HUG23" s="123"/>
      <c r="HUH23" s="123"/>
      <c r="HUI23" s="123"/>
      <c r="HUJ23" s="123"/>
      <c r="HUK23" s="123"/>
      <c r="HUL23" s="123"/>
      <c r="HUM23" s="123"/>
      <c r="HUN23" s="123"/>
      <c r="HUO23" s="123"/>
      <c r="HUP23" s="123"/>
      <c r="HUQ23" s="123"/>
      <c r="HUR23" s="123"/>
      <c r="HUS23" s="123"/>
      <c r="HUT23" s="123"/>
      <c r="HUU23" s="123"/>
      <c r="HUV23" s="123"/>
      <c r="HUW23" s="123"/>
      <c r="HUX23" s="123"/>
      <c r="HUY23" s="123"/>
      <c r="HUZ23" s="123"/>
      <c r="HVA23" s="123"/>
      <c r="HVB23" s="123"/>
      <c r="HVC23" s="123"/>
      <c r="HVD23" s="123"/>
      <c r="HVE23" s="123"/>
      <c r="HVF23" s="123"/>
      <c r="HVG23" s="123"/>
      <c r="HVH23" s="123"/>
      <c r="HVI23" s="123"/>
      <c r="HVJ23" s="123"/>
      <c r="HVK23" s="123"/>
      <c r="HVL23" s="123"/>
      <c r="HVM23" s="123"/>
      <c r="HVN23" s="123"/>
      <c r="HVO23" s="123"/>
      <c r="HVP23" s="123"/>
      <c r="HVQ23" s="123"/>
      <c r="HVR23" s="123"/>
      <c r="HVS23" s="123"/>
      <c r="HVT23" s="123"/>
      <c r="HVU23" s="123"/>
      <c r="HVV23" s="123"/>
      <c r="HVW23" s="123"/>
      <c r="HVX23" s="123"/>
      <c r="HVY23" s="123"/>
      <c r="HVZ23" s="123"/>
      <c r="HWA23" s="123"/>
      <c r="HWB23" s="123"/>
      <c r="HWC23" s="123"/>
      <c r="HWD23" s="123"/>
      <c r="HWE23" s="123"/>
      <c r="HWF23" s="123"/>
      <c r="HWG23" s="123"/>
      <c r="HWH23" s="123"/>
      <c r="HWI23" s="123"/>
      <c r="HWJ23" s="123"/>
      <c r="HWK23" s="123"/>
      <c r="HWL23" s="123"/>
      <c r="HWM23" s="123"/>
      <c r="HWN23" s="123"/>
      <c r="HWO23" s="123"/>
      <c r="HWP23" s="123"/>
      <c r="HWQ23" s="123"/>
      <c r="HWR23" s="123"/>
      <c r="HWS23" s="123"/>
      <c r="HWT23" s="123"/>
      <c r="HWU23" s="123"/>
      <c r="HWV23" s="123"/>
      <c r="HWW23" s="123"/>
      <c r="HWX23" s="123"/>
      <c r="HWY23" s="123"/>
      <c r="HWZ23" s="123"/>
      <c r="HXA23" s="123"/>
      <c r="HXB23" s="123"/>
      <c r="HXC23" s="123"/>
      <c r="HXD23" s="123"/>
      <c r="HXE23" s="123"/>
      <c r="HXF23" s="123"/>
      <c r="HXG23" s="123"/>
      <c r="HXH23" s="123"/>
      <c r="HXI23" s="123"/>
      <c r="HXJ23" s="123"/>
      <c r="HXK23" s="123"/>
      <c r="HXL23" s="123"/>
      <c r="HXM23" s="123"/>
      <c r="HXN23" s="123"/>
      <c r="HXO23" s="123"/>
      <c r="HXP23" s="123"/>
      <c r="HXQ23" s="123"/>
      <c r="HXR23" s="123"/>
      <c r="HXS23" s="123"/>
      <c r="HXT23" s="123"/>
      <c r="HXU23" s="123"/>
      <c r="HXV23" s="123"/>
      <c r="HXW23" s="123"/>
      <c r="HXX23" s="123"/>
      <c r="HXY23" s="123"/>
      <c r="HXZ23" s="123"/>
      <c r="HYA23" s="123"/>
      <c r="HYB23" s="123"/>
      <c r="HYC23" s="123"/>
      <c r="HYD23" s="123"/>
      <c r="HYE23" s="123"/>
      <c r="HYF23" s="123"/>
      <c r="HYG23" s="123"/>
      <c r="HYH23" s="123"/>
      <c r="HYI23" s="123"/>
      <c r="HYJ23" s="123"/>
      <c r="HYK23" s="123"/>
      <c r="HYL23" s="123"/>
      <c r="HYM23" s="123"/>
      <c r="HYN23" s="123"/>
      <c r="HYO23" s="123"/>
      <c r="HYP23" s="123"/>
      <c r="HYQ23" s="123"/>
      <c r="HYR23" s="123"/>
      <c r="HYS23" s="123"/>
      <c r="HYT23" s="123"/>
      <c r="HYU23" s="123"/>
      <c r="HYV23" s="123"/>
      <c r="HYW23" s="123"/>
      <c r="HYX23" s="123"/>
      <c r="HYY23" s="123"/>
      <c r="HYZ23" s="123"/>
      <c r="HZA23" s="123"/>
      <c r="HZB23" s="123"/>
      <c r="HZC23" s="123"/>
      <c r="HZD23" s="123"/>
      <c r="HZE23" s="123"/>
      <c r="HZF23" s="123"/>
      <c r="HZG23" s="123"/>
      <c r="HZH23" s="123"/>
      <c r="HZI23" s="123"/>
      <c r="HZJ23" s="123"/>
      <c r="HZK23" s="123"/>
      <c r="HZL23" s="123"/>
      <c r="HZM23" s="123"/>
      <c r="HZN23" s="123"/>
      <c r="HZO23" s="123"/>
      <c r="HZP23" s="123"/>
      <c r="HZQ23" s="123"/>
      <c r="HZR23" s="123"/>
      <c r="HZS23" s="123"/>
      <c r="HZT23" s="123"/>
      <c r="HZU23" s="123"/>
      <c r="HZV23" s="123"/>
      <c r="HZW23" s="123"/>
      <c r="HZX23" s="123"/>
      <c r="HZY23" s="123"/>
      <c r="HZZ23" s="123"/>
      <c r="IAA23" s="123"/>
      <c r="IAB23" s="123"/>
      <c r="IAC23" s="123"/>
      <c r="IAD23" s="123"/>
      <c r="IAE23" s="123"/>
      <c r="IAF23" s="123"/>
      <c r="IAG23" s="123"/>
      <c r="IAH23" s="123"/>
      <c r="IAI23" s="123"/>
      <c r="IAJ23" s="123"/>
      <c r="IAK23" s="123"/>
      <c r="IAL23" s="123"/>
      <c r="IAM23" s="123"/>
      <c r="IAN23" s="123"/>
      <c r="IAO23" s="123"/>
      <c r="IAP23" s="123"/>
      <c r="IAQ23" s="123"/>
      <c r="IAR23" s="123"/>
      <c r="IAS23" s="123"/>
      <c r="IAT23" s="123"/>
      <c r="IAU23" s="123"/>
      <c r="IAV23" s="123"/>
      <c r="IAW23" s="123"/>
      <c r="IAX23" s="123"/>
      <c r="IAY23" s="123"/>
      <c r="IAZ23" s="123"/>
      <c r="IBA23" s="123"/>
      <c r="IBB23" s="123"/>
      <c r="IBC23" s="123"/>
      <c r="IBD23" s="123"/>
      <c r="IBE23" s="123"/>
      <c r="IBF23" s="123"/>
      <c r="IBG23" s="123"/>
      <c r="IBH23" s="123"/>
      <c r="IBI23" s="123"/>
      <c r="IBJ23" s="123"/>
      <c r="IBK23" s="123"/>
      <c r="IBL23" s="123"/>
      <c r="IBM23" s="123"/>
      <c r="IBN23" s="123"/>
      <c r="IBO23" s="123"/>
      <c r="IBP23" s="123"/>
      <c r="IBQ23" s="123"/>
      <c r="IBR23" s="123"/>
      <c r="IBS23" s="123"/>
      <c r="IBT23" s="123"/>
      <c r="IBU23" s="123"/>
      <c r="IBV23" s="123"/>
      <c r="IBW23" s="123"/>
      <c r="IBX23" s="123"/>
      <c r="IBY23" s="123"/>
      <c r="IBZ23" s="123"/>
      <c r="ICA23" s="123"/>
      <c r="ICB23" s="123"/>
      <c r="ICC23" s="123"/>
      <c r="ICD23" s="123"/>
      <c r="ICE23" s="123"/>
      <c r="ICF23" s="123"/>
      <c r="ICG23" s="123"/>
      <c r="ICH23" s="123"/>
      <c r="ICI23" s="123"/>
      <c r="ICJ23" s="123"/>
      <c r="ICK23" s="123"/>
      <c r="ICL23" s="123"/>
      <c r="ICM23" s="123"/>
      <c r="ICN23" s="123"/>
      <c r="ICO23" s="123"/>
      <c r="ICP23" s="123"/>
      <c r="ICQ23" s="123"/>
      <c r="ICR23" s="123"/>
      <c r="ICS23" s="123"/>
      <c r="ICT23" s="123"/>
      <c r="ICU23" s="123"/>
      <c r="ICV23" s="123"/>
      <c r="ICW23" s="123"/>
      <c r="ICX23" s="123"/>
      <c r="ICY23" s="123"/>
      <c r="ICZ23" s="123"/>
      <c r="IDA23" s="123"/>
      <c r="IDB23" s="123"/>
      <c r="IDC23" s="123"/>
      <c r="IDD23" s="123"/>
      <c r="IDE23" s="123"/>
      <c r="IDF23" s="123"/>
      <c r="IDG23" s="123"/>
      <c r="IDH23" s="123"/>
      <c r="IDI23" s="123"/>
      <c r="IDJ23" s="123"/>
      <c r="IDK23" s="123"/>
      <c r="IDL23" s="123"/>
      <c r="IDM23" s="123"/>
      <c r="IDN23" s="123"/>
      <c r="IDO23" s="123"/>
      <c r="IDP23" s="123"/>
      <c r="IDQ23" s="123"/>
      <c r="IDR23" s="123"/>
      <c r="IDS23" s="123"/>
      <c r="IDT23" s="123"/>
      <c r="IDU23" s="123"/>
      <c r="IDV23" s="123"/>
      <c r="IDW23" s="123"/>
      <c r="IDX23" s="123"/>
      <c r="IDY23" s="123"/>
      <c r="IDZ23" s="123"/>
      <c r="IEA23" s="123"/>
      <c r="IEB23" s="123"/>
      <c r="IEC23" s="123"/>
      <c r="IED23" s="123"/>
      <c r="IEE23" s="123"/>
      <c r="IEF23" s="123"/>
      <c r="IEG23" s="123"/>
      <c r="IEH23" s="123"/>
      <c r="IEI23" s="123"/>
      <c r="IEJ23" s="123"/>
      <c r="IEK23" s="123"/>
      <c r="IEL23" s="123"/>
      <c r="IEM23" s="123"/>
      <c r="IEN23" s="123"/>
      <c r="IEO23" s="123"/>
      <c r="IEP23" s="123"/>
      <c r="IEQ23" s="123"/>
      <c r="IER23" s="123"/>
      <c r="IES23" s="123"/>
      <c r="IET23" s="123"/>
      <c r="IEU23" s="123"/>
      <c r="IEV23" s="123"/>
      <c r="IEW23" s="123"/>
      <c r="IEX23" s="123"/>
      <c r="IEY23" s="123"/>
      <c r="IEZ23" s="123"/>
      <c r="IFA23" s="123"/>
      <c r="IFB23" s="123"/>
      <c r="IFC23" s="123"/>
      <c r="IFD23" s="123"/>
      <c r="IFE23" s="123"/>
      <c r="IFF23" s="123"/>
      <c r="IFG23" s="123"/>
      <c r="IFH23" s="123"/>
      <c r="IFI23" s="123"/>
      <c r="IFJ23" s="123"/>
      <c r="IFK23" s="123"/>
      <c r="IFL23" s="123"/>
      <c r="IFM23" s="123"/>
      <c r="IFN23" s="123"/>
      <c r="IFO23" s="123"/>
      <c r="IFP23" s="123"/>
      <c r="IFQ23" s="123"/>
      <c r="IFR23" s="123"/>
      <c r="IFS23" s="123"/>
      <c r="IFT23" s="123"/>
      <c r="IFU23" s="123"/>
      <c r="IFV23" s="123"/>
      <c r="IFW23" s="123"/>
      <c r="IFX23" s="123"/>
      <c r="IFY23" s="123"/>
      <c r="IFZ23" s="123"/>
      <c r="IGA23" s="123"/>
      <c r="IGB23" s="123"/>
      <c r="IGC23" s="123"/>
      <c r="IGD23" s="123"/>
      <c r="IGE23" s="123"/>
      <c r="IGF23" s="123"/>
      <c r="IGG23" s="123"/>
      <c r="IGH23" s="123"/>
      <c r="IGI23" s="123"/>
      <c r="IGJ23" s="123"/>
      <c r="IGK23" s="123"/>
      <c r="IGL23" s="123"/>
      <c r="IGM23" s="123"/>
      <c r="IGN23" s="123"/>
      <c r="IGO23" s="123"/>
      <c r="IGP23" s="123"/>
      <c r="IGQ23" s="123"/>
      <c r="IGR23" s="123"/>
      <c r="IGS23" s="123"/>
      <c r="IGT23" s="123"/>
      <c r="IGU23" s="123"/>
      <c r="IGV23" s="123"/>
      <c r="IGW23" s="123"/>
      <c r="IGX23" s="123"/>
      <c r="IGY23" s="123"/>
      <c r="IGZ23" s="123"/>
      <c r="IHA23" s="123"/>
      <c r="IHB23" s="123"/>
      <c r="IHC23" s="123"/>
      <c r="IHD23" s="123"/>
      <c r="IHE23" s="123"/>
      <c r="IHF23" s="123"/>
      <c r="IHG23" s="123"/>
      <c r="IHH23" s="123"/>
      <c r="IHI23" s="123"/>
      <c r="IHJ23" s="123"/>
      <c r="IHK23" s="123"/>
      <c r="IHL23" s="123"/>
      <c r="IHM23" s="123"/>
      <c r="IHN23" s="123"/>
      <c r="IHO23" s="123"/>
      <c r="IHP23" s="123"/>
      <c r="IHQ23" s="123"/>
      <c r="IHR23" s="123"/>
      <c r="IHS23" s="123"/>
      <c r="IHT23" s="123"/>
      <c r="IHU23" s="123"/>
      <c r="IHV23" s="123"/>
      <c r="IHW23" s="123"/>
      <c r="IHX23" s="123"/>
      <c r="IHY23" s="123"/>
      <c r="IHZ23" s="123"/>
      <c r="IIA23" s="123"/>
      <c r="IIB23" s="123"/>
      <c r="IIC23" s="123"/>
      <c r="IID23" s="123"/>
      <c r="IIE23" s="123"/>
      <c r="IIF23" s="123"/>
      <c r="IIG23" s="123"/>
      <c r="IIH23" s="123"/>
      <c r="III23" s="123"/>
      <c r="IIJ23" s="123"/>
      <c r="IIK23" s="123"/>
      <c r="IIL23" s="123"/>
      <c r="IIM23" s="123"/>
      <c r="IIN23" s="123"/>
      <c r="IIO23" s="123"/>
      <c r="IIP23" s="123"/>
      <c r="IIQ23" s="123"/>
      <c r="IIR23" s="123"/>
      <c r="IIS23" s="123"/>
      <c r="IIT23" s="123"/>
      <c r="IIU23" s="123"/>
      <c r="IIV23" s="123"/>
      <c r="IIW23" s="123"/>
      <c r="IIX23" s="123"/>
      <c r="IIY23" s="123"/>
      <c r="IIZ23" s="123"/>
      <c r="IJA23" s="123"/>
      <c r="IJB23" s="123"/>
      <c r="IJC23" s="123"/>
      <c r="IJD23" s="123"/>
      <c r="IJE23" s="123"/>
      <c r="IJF23" s="123"/>
      <c r="IJG23" s="123"/>
      <c r="IJH23" s="123"/>
      <c r="IJI23" s="123"/>
      <c r="IJJ23" s="123"/>
      <c r="IJK23" s="123"/>
      <c r="IJL23" s="123"/>
      <c r="IJM23" s="123"/>
      <c r="IJN23" s="123"/>
      <c r="IJO23" s="123"/>
      <c r="IJP23" s="123"/>
      <c r="IJQ23" s="123"/>
      <c r="IJR23" s="123"/>
      <c r="IJS23" s="123"/>
      <c r="IJT23" s="123"/>
      <c r="IJU23" s="123"/>
      <c r="IJV23" s="123"/>
      <c r="IJW23" s="123"/>
      <c r="IJX23" s="123"/>
      <c r="IJY23" s="123"/>
      <c r="IJZ23" s="123"/>
      <c r="IKA23" s="123"/>
      <c r="IKB23" s="123"/>
      <c r="IKC23" s="123"/>
      <c r="IKD23" s="123"/>
      <c r="IKE23" s="123"/>
      <c r="IKF23" s="123"/>
      <c r="IKG23" s="123"/>
      <c r="IKH23" s="123"/>
      <c r="IKI23" s="123"/>
      <c r="IKJ23" s="123"/>
      <c r="IKK23" s="123"/>
      <c r="IKL23" s="123"/>
      <c r="IKM23" s="123"/>
      <c r="IKN23" s="123"/>
      <c r="IKO23" s="123"/>
      <c r="IKP23" s="123"/>
      <c r="IKQ23" s="123"/>
      <c r="IKR23" s="123"/>
      <c r="IKS23" s="123"/>
      <c r="IKT23" s="123"/>
      <c r="IKU23" s="123"/>
      <c r="IKV23" s="123"/>
      <c r="IKW23" s="123"/>
      <c r="IKX23" s="123"/>
      <c r="IKY23" s="123"/>
      <c r="IKZ23" s="123"/>
      <c r="ILA23" s="123"/>
      <c r="ILB23" s="123"/>
      <c r="ILC23" s="123"/>
      <c r="ILD23" s="123"/>
      <c r="ILE23" s="123"/>
      <c r="ILF23" s="123"/>
      <c r="ILG23" s="123"/>
      <c r="ILH23" s="123"/>
      <c r="ILI23" s="123"/>
      <c r="ILJ23" s="123"/>
      <c r="ILK23" s="123"/>
      <c r="ILL23" s="123"/>
      <c r="ILM23" s="123"/>
      <c r="ILN23" s="123"/>
      <c r="ILO23" s="123"/>
      <c r="ILP23" s="123"/>
      <c r="ILQ23" s="123"/>
      <c r="ILR23" s="123"/>
      <c r="ILS23" s="123"/>
      <c r="ILT23" s="123"/>
      <c r="ILU23" s="123"/>
      <c r="ILV23" s="123"/>
      <c r="ILW23" s="123"/>
      <c r="ILX23" s="123"/>
      <c r="ILY23" s="123"/>
      <c r="ILZ23" s="123"/>
      <c r="IMA23" s="123"/>
      <c r="IMB23" s="123"/>
      <c r="IMC23" s="123"/>
      <c r="IMD23" s="123"/>
      <c r="IME23" s="123"/>
      <c r="IMF23" s="123"/>
      <c r="IMG23" s="123"/>
      <c r="IMH23" s="123"/>
      <c r="IMI23" s="123"/>
      <c r="IMJ23" s="123"/>
      <c r="IMK23" s="123"/>
      <c r="IML23" s="123"/>
      <c r="IMM23" s="123"/>
      <c r="IMN23" s="123"/>
      <c r="IMO23" s="123"/>
      <c r="IMP23" s="123"/>
      <c r="IMQ23" s="123"/>
      <c r="IMR23" s="123"/>
      <c r="IMS23" s="123"/>
      <c r="IMT23" s="123"/>
      <c r="IMU23" s="123"/>
      <c r="IMV23" s="123"/>
      <c r="IMW23" s="123"/>
      <c r="IMX23" s="123"/>
      <c r="IMY23" s="123"/>
      <c r="IMZ23" s="123"/>
      <c r="INA23" s="123"/>
      <c r="INB23" s="123"/>
      <c r="INC23" s="123"/>
      <c r="IND23" s="123"/>
      <c r="INE23" s="123"/>
      <c r="INF23" s="123"/>
      <c r="ING23" s="123"/>
      <c r="INH23" s="123"/>
      <c r="INI23" s="123"/>
      <c r="INJ23" s="123"/>
      <c r="INK23" s="123"/>
      <c r="INL23" s="123"/>
      <c r="INM23" s="123"/>
      <c r="INN23" s="123"/>
      <c r="INO23" s="123"/>
      <c r="INP23" s="123"/>
      <c r="INQ23" s="123"/>
      <c r="INR23" s="123"/>
      <c r="INS23" s="123"/>
      <c r="INT23" s="123"/>
      <c r="INU23" s="123"/>
      <c r="INV23" s="123"/>
      <c r="INW23" s="123"/>
      <c r="INX23" s="123"/>
      <c r="INY23" s="123"/>
      <c r="INZ23" s="123"/>
      <c r="IOA23" s="123"/>
      <c r="IOB23" s="123"/>
      <c r="IOC23" s="123"/>
      <c r="IOD23" s="123"/>
      <c r="IOE23" s="123"/>
      <c r="IOF23" s="123"/>
      <c r="IOG23" s="123"/>
      <c r="IOH23" s="123"/>
      <c r="IOI23" s="123"/>
      <c r="IOJ23" s="123"/>
      <c r="IOK23" s="123"/>
      <c r="IOL23" s="123"/>
      <c r="IOM23" s="123"/>
      <c r="ION23" s="123"/>
      <c r="IOO23" s="123"/>
      <c r="IOP23" s="123"/>
      <c r="IOQ23" s="123"/>
      <c r="IOR23" s="123"/>
      <c r="IOS23" s="123"/>
      <c r="IOT23" s="123"/>
      <c r="IOU23" s="123"/>
      <c r="IOV23" s="123"/>
      <c r="IOW23" s="123"/>
      <c r="IOX23" s="123"/>
      <c r="IOY23" s="123"/>
      <c r="IOZ23" s="123"/>
      <c r="IPA23" s="123"/>
      <c r="IPB23" s="123"/>
      <c r="IPC23" s="123"/>
      <c r="IPD23" s="123"/>
      <c r="IPE23" s="123"/>
      <c r="IPF23" s="123"/>
      <c r="IPG23" s="123"/>
      <c r="IPH23" s="123"/>
      <c r="IPI23" s="123"/>
      <c r="IPJ23" s="123"/>
      <c r="IPK23" s="123"/>
      <c r="IPL23" s="123"/>
      <c r="IPM23" s="123"/>
      <c r="IPN23" s="123"/>
      <c r="IPO23" s="123"/>
      <c r="IPP23" s="123"/>
      <c r="IPQ23" s="123"/>
      <c r="IPR23" s="123"/>
      <c r="IPS23" s="123"/>
      <c r="IPT23" s="123"/>
      <c r="IPU23" s="123"/>
      <c r="IPV23" s="123"/>
      <c r="IPW23" s="123"/>
      <c r="IPX23" s="123"/>
      <c r="IPY23" s="123"/>
      <c r="IPZ23" s="123"/>
      <c r="IQA23" s="123"/>
      <c r="IQB23" s="123"/>
      <c r="IQC23" s="123"/>
      <c r="IQD23" s="123"/>
      <c r="IQE23" s="123"/>
      <c r="IQF23" s="123"/>
      <c r="IQG23" s="123"/>
      <c r="IQH23" s="123"/>
      <c r="IQI23" s="123"/>
      <c r="IQJ23" s="123"/>
      <c r="IQK23" s="123"/>
      <c r="IQL23" s="123"/>
      <c r="IQM23" s="123"/>
      <c r="IQN23" s="123"/>
      <c r="IQO23" s="123"/>
      <c r="IQP23" s="123"/>
      <c r="IQQ23" s="123"/>
      <c r="IQR23" s="123"/>
      <c r="IQS23" s="123"/>
      <c r="IQT23" s="123"/>
      <c r="IQU23" s="123"/>
      <c r="IQV23" s="123"/>
      <c r="IQW23" s="123"/>
      <c r="IQX23" s="123"/>
      <c r="IQY23" s="123"/>
      <c r="IQZ23" s="123"/>
      <c r="IRA23" s="123"/>
      <c r="IRB23" s="123"/>
      <c r="IRC23" s="123"/>
      <c r="IRD23" s="123"/>
      <c r="IRE23" s="123"/>
      <c r="IRF23" s="123"/>
      <c r="IRG23" s="123"/>
      <c r="IRH23" s="123"/>
      <c r="IRI23" s="123"/>
      <c r="IRJ23" s="123"/>
      <c r="IRK23" s="123"/>
      <c r="IRL23" s="123"/>
      <c r="IRM23" s="123"/>
      <c r="IRN23" s="123"/>
      <c r="IRO23" s="123"/>
      <c r="IRP23" s="123"/>
      <c r="IRQ23" s="123"/>
      <c r="IRR23" s="123"/>
      <c r="IRS23" s="123"/>
      <c r="IRT23" s="123"/>
      <c r="IRU23" s="123"/>
      <c r="IRV23" s="123"/>
      <c r="IRW23" s="123"/>
      <c r="IRX23" s="123"/>
      <c r="IRY23" s="123"/>
      <c r="IRZ23" s="123"/>
      <c r="ISA23" s="123"/>
      <c r="ISB23" s="123"/>
      <c r="ISC23" s="123"/>
      <c r="ISD23" s="123"/>
      <c r="ISE23" s="123"/>
      <c r="ISF23" s="123"/>
      <c r="ISG23" s="123"/>
      <c r="ISH23" s="123"/>
      <c r="ISI23" s="123"/>
      <c r="ISJ23" s="123"/>
      <c r="ISK23" s="123"/>
      <c r="ISL23" s="123"/>
      <c r="ISM23" s="123"/>
      <c r="ISN23" s="123"/>
      <c r="ISO23" s="123"/>
      <c r="ISP23" s="123"/>
      <c r="ISQ23" s="123"/>
      <c r="ISR23" s="123"/>
      <c r="ISS23" s="123"/>
      <c r="IST23" s="123"/>
      <c r="ISU23" s="123"/>
      <c r="ISV23" s="123"/>
      <c r="ISW23" s="123"/>
      <c r="ISX23" s="123"/>
      <c r="ISY23" s="123"/>
      <c r="ISZ23" s="123"/>
      <c r="ITA23" s="123"/>
      <c r="ITB23" s="123"/>
      <c r="ITC23" s="123"/>
      <c r="ITD23" s="123"/>
      <c r="ITE23" s="123"/>
      <c r="ITF23" s="123"/>
      <c r="ITG23" s="123"/>
      <c r="ITH23" s="123"/>
      <c r="ITI23" s="123"/>
      <c r="ITJ23" s="123"/>
      <c r="ITK23" s="123"/>
      <c r="ITL23" s="123"/>
      <c r="ITM23" s="123"/>
      <c r="ITN23" s="123"/>
      <c r="ITO23" s="123"/>
      <c r="ITP23" s="123"/>
      <c r="ITQ23" s="123"/>
      <c r="ITR23" s="123"/>
      <c r="ITS23" s="123"/>
      <c r="ITT23" s="123"/>
      <c r="ITU23" s="123"/>
      <c r="ITV23" s="123"/>
      <c r="ITW23" s="123"/>
      <c r="ITX23" s="123"/>
      <c r="ITY23" s="123"/>
      <c r="ITZ23" s="123"/>
      <c r="IUA23" s="123"/>
      <c r="IUB23" s="123"/>
      <c r="IUC23" s="123"/>
      <c r="IUD23" s="123"/>
      <c r="IUE23" s="123"/>
      <c r="IUF23" s="123"/>
      <c r="IUG23" s="123"/>
      <c r="IUH23" s="123"/>
      <c r="IUI23" s="123"/>
      <c r="IUJ23" s="123"/>
      <c r="IUK23" s="123"/>
      <c r="IUL23" s="123"/>
      <c r="IUM23" s="123"/>
      <c r="IUN23" s="123"/>
      <c r="IUO23" s="123"/>
      <c r="IUP23" s="123"/>
      <c r="IUQ23" s="123"/>
      <c r="IUR23" s="123"/>
      <c r="IUS23" s="123"/>
      <c r="IUT23" s="123"/>
      <c r="IUU23" s="123"/>
      <c r="IUV23" s="123"/>
      <c r="IUW23" s="123"/>
      <c r="IUX23" s="123"/>
      <c r="IUY23" s="123"/>
      <c r="IUZ23" s="123"/>
      <c r="IVA23" s="123"/>
      <c r="IVB23" s="123"/>
      <c r="IVC23" s="123"/>
      <c r="IVD23" s="123"/>
      <c r="IVE23" s="123"/>
      <c r="IVF23" s="123"/>
      <c r="IVG23" s="123"/>
      <c r="IVH23" s="123"/>
      <c r="IVI23" s="123"/>
      <c r="IVJ23" s="123"/>
      <c r="IVK23" s="123"/>
      <c r="IVL23" s="123"/>
      <c r="IVM23" s="123"/>
      <c r="IVN23" s="123"/>
      <c r="IVO23" s="123"/>
      <c r="IVP23" s="123"/>
      <c r="IVQ23" s="123"/>
      <c r="IVR23" s="123"/>
      <c r="IVS23" s="123"/>
      <c r="IVT23" s="123"/>
      <c r="IVU23" s="123"/>
      <c r="IVV23" s="123"/>
      <c r="IVW23" s="123"/>
      <c r="IVX23" s="123"/>
      <c r="IVY23" s="123"/>
      <c r="IVZ23" s="123"/>
      <c r="IWA23" s="123"/>
      <c r="IWB23" s="123"/>
      <c r="IWC23" s="123"/>
      <c r="IWD23" s="123"/>
      <c r="IWE23" s="123"/>
      <c r="IWF23" s="123"/>
      <c r="IWG23" s="123"/>
      <c r="IWH23" s="123"/>
      <c r="IWI23" s="123"/>
      <c r="IWJ23" s="123"/>
      <c r="IWK23" s="123"/>
      <c r="IWL23" s="123"/>
      <c r="IWM23" s="123"/>
      <c r="IWN23" s="123"/>
      <c r="IWO23" s="123"/>
      <c r="IWP23" s="123"/>
      <c r="IWQ23" s="123"/>
      <c r="IWR23" s="123"/>
      <c r="IWS23" s="123"/>
      <c r="IWT23" s="123"/>
      <c r="IWU23" s="123"/>
      <c r="IWV23" s="123"/>
      <c r="IWW23" s="123"/>
      <c r="IWX23" s="123"/>
      <c r="IWY23" s="123"/>
      <c r="IWZ23" s="123"/>
      <c r="IXA23" s="123"/>
      <c r="IXB23" s="123"/>
      <c r="IXC23" s="123"/>
      <c r="IXD23" s="123"/>
      <c r="IXE23" s="123"/>
      <c r="IXF23" s="123"/>
      <c r="IXG23" s="123"/>
      <c r="IXH23" s="123"/>
      <c r="IXI23" s="123"/>
      <c r="IXJ23" s="123"/>
      <c r="IXK23" s="123"/>
      <c r="IXL23" s="123"/>
      <c r="IXM23" s="123"/>
      <c r="IXN23" s="123"/>
      <c r="IXO23" s="123"/>
      <c r="IXP23" s="123"/>
      <c r="IXQ23" s="123"/>
      <c r="IXR23" s="123"/>
      <c r="IXS23" s="123"/>
      <c r="IXT23" s="123"/>
      <c r="IXU23" s="123"/>
      <c r="IXV23" s="123"/>
      <c r="IXW23" s="123"/>
      <c r="IXX23" s="123"/>
      <c r="IXY23" s="123"/>
      <c r="IXZ23" s="123"/>
      <c r="IYA23" s="123"/>
      <c r="IYB23" s="123"/>
      <c r="IYC23" s="123"/>
      <c r="IYD23" s="123"/>
      <c r="IYE23" s="123"/>
      <c r="IYF23" s="123"/>
      <c r="IYG23" s="123"/>
      <c r="IYH23" s="123"/>
      <c r="IYI23" s="123"/>
      <c r="IYJ23" s="123"/>
      <c r="IYK23" s="123"/>
      <c r="IYL23" s="123"/>
      <c r="IYM23" s="123"/>
      <c r="IYN23" s="123"/>
      <c r="IYO23" s="123"/>
      <c r="IYP23" s="123"/>
      <c r="IYQ23" s="123"/>
      <c r="IYR23" s="123"/>
      <c r="IYS23" s="123"/>
      <c r="IYT23" s="123"/>
      <c r="IYU23" s="123"/>
      <c r="IYV23" s="123"/>
      <c r="IYW23" s="123"/>
      <c r="IYX23" s="123"/>
      <c r="IYY23" s="123"/>
      <c r="IYZ23" s="123"/>
      <c r="IZA23" s="123"/>
      <c r="IZB23" s="123"/>
      <c r="IZC23" s="123"/>
      <c r="IZD23" s="123"/>
      <c r="IZE23" s="123"/>
      <c r="IZF23" s="123"/>
      <c r="IZG23" s="123"/>
      <c r="IZH23" s="123"/>
      <c r="IZI23" s="123"/>
      <c r="IZJ23" s="123"/>
      <c r="IZK23" s="123"/>
      <c r="IZL23" s="123"/>
      <c r="IZM23" s="123"/>
      <c r="IZN23" s="123"/>
      <c r="IZO23" s="123"/>
      <c r="IZP23" s="123"/>
      <c r="IZQ23" s="123"/>
      <c r="IZR23" s="123"/>
      <c r="IZS23" s="123"/>
      <c r="IZT23" s="123"/>
      <c r="IZU23" s="123"/>
      <c r="IZV23" s="123"/>
      <c r="IZW23" s="123"/>
      <c r="IZX23" s="123"/>
      <c r="IZY23" s="123"/>
      <c r="IZZ23" s="123"/>
      <c r="JAA23" s="123"/>
      <c r="JAB23" s="123"/>
      <c r="JAC23" s="123"/>
      <c r="JAD23" s="123"/>
      <c r="JAE23" s="123"/>
      <c r="JAF23" s="123"/>
      <c r="JAG23" s="123"/>
      <c r="JAH23" s="123"/>
      <c r="JAI23" s="123"/>
      <c r="JAJ23" s="123"/>
      <c r="JAK23" s="123"/>
      <c r="JAL23" s="123"/>
      <c r="JAM23" s="123"/>
      <c r="JAN23" s="123"/>
      <c r="JAO23" s="123"/>
      <c r="JAP23" s="123"/>
      <c r="JAQ23" s="123"/>
      <c r="JAR23" s="123"/>
      <c r="JAS23" s="123"/>
      <c r="JAT23" s="123"/>
      <c r="JAU23" s="123"/>
      <c r="JAV23" s="123"/>
      <c r="JAW23" s="123"/>
      <c r="JAX23" s="123"/>
      <c r="JAY23" s="123"/>
      <c r="JAZ23" s="123"/>
      <c r="JBA23" s="123"/>
      <c r="JBB23" s="123"/>
      <c r="JBC23" s="123"/>
      <c r="JBD23" s="123"/>
      <c r="JBE23" s="123"/>
      <c r="JBF23" s="123"/>
      <c r="JBG23" s="123"/>
      <c r="JBH23" s="123"/>
      <c r="JBI23" s="123"/>
      <c r="JBJ23" s="123"/>
      <c r="JBK23" s="123"/>
      <c r="JBL23" s="123"/>
      <c r="JBM23" s="123"/>
      <c r="JBN23" s="123"/>
      <c r="JBO23" s="123"/>
      <c r="JBP23" s="123"/>
      <c r="JBQ23" s="123"/>
      <c r="JBR23" s="123"/>
      <c r="JBS23" s="123"/>
      <c r="JBT23" s="123"/>
      <c r="JBU23" s="123"/>
      <c r="JBV23" s="123"/>
      <c r="JBW23" s="123"/>
      <c r="JBX23" s="123"/>
      <c r="JBY23" s="123"/>
      <c r="JBZ23" s="123"/>
      <c r="JCA23" s="123"/>
      <c r="JCB23" s="123"/>
      <c r="JCC23" s="123"/>
      <c r="JCD23" s="123"/>
      <c r="JCE23" s="123"/>
      <c r="JCF23" s="123"/>
      <c r="JCG23" s="123"/>
      <c r="JCH23" s="123"/>
      <c r="JCI23" s="123"/>
      <c r="JCJ23" s="123"/>
      <c r="JCK23" s="123"/>
      <c r="JCL23" s="123"/>
      <c r="JCM23" s="123"/>
      <c r="JCN23" s="123"/>
      <c r="JCO23" s="123"/>
      <c r="JCP23" s="123"/>
      <c r="JCQ23" s="123"/>
      <c r="JCR23" s="123"/>
      <c r="JCS23" s="123"/>
      <c r="JCT23" s="123"/>
      <c r="JCU23" s="123"/>
      <c r="JCV23" s="123"/>
      <c r="JCW23" s="123"/>
      <c r="JCX23" s="123"/>
      <c r="JCY23" s="123"/>
      <c r="JCZ23" s="123"/>
      <c r="JDA23" s="123"/>
      <c r="JDB23" s="123"/>
      <c r="JDC23" s="123"/>
      <c r="JDD23" s="123"/>
      <c r="JDE23" s="123"/>
      <c r="JDF23" s="123"/>
      <c r="JDG23" s="123"/>
      <c r="JDH23" s="123"/>
      <c r="JDI23" s="123"/>
      <c r="JDJ23" s="123"/>
      <c r="JDK23" s="123"/>
      <c r="JDL23" s="123"/>
      <c r="JDM23" s="123"/>
      <c r="JDN23" s="123"/>
      <c r="JDO23" s="123"/>
      <c r="JDP23" s="123"/>
      <c r="JDQ23" s="123"/>
      <c r="JDR23" s="123"/>
      <c r="JDS23" s="123"/>
      <c r="JDT23" s="123"/>
      <c r="JDU23" s="123"/>
      <c r="JDV23" s="123"/>
      <c r="JDW23" s="123"/>
      <c r="JDX23" s="123"/>
      <c r="JDY23" s="123"/>
      <c r="JDZ23" s="123"/>
      <c r="JEA23" s="123"/>
      <c r="JEB23" s="123"/>
      <c r="JEC23" s="123"/>
      <c r="JED23" s="123"/>
      <c r="JEE23" s="123"/>
      <c r="JEF23" s="123"/>
      <c r="JEG23" s="123"/>
      <c r="JEH23" s="123"/>
      <c r="JEI23" s="123"/>
      <c r="JEJ23" s="123"/>
      <c r="JEK23" s="123"/>
      <c r="JEL23" s="123"/>
      <c r="JEM23" s="123"/>
      <c r="JEN23" s="123"/>
      <c r="JEO23" s="123"/>
      <c r="JEP23" s="123"/>
      <c r="JEQ23" s="123"/>
      <c r="JER23" s="123"/>
      <c r="JES23" s="123"/>
      <c r="JET23" s="123"/>
      <c r="JEU23" s="123"/>
      <c r="JEV23" s="123"/>
      <c r="JEW23" s="123"/>
      <c r="JEX23" s="123"/>
      <c r="JEY23" s="123"/>
      <c r="JEZ23" s="123"/>
      <c r="JFA23" s="123"/>
      <c r="JFB23" s="123"/>
      <c r="JFC23" s="123"/>
      <c r="JFD23" s="123"/>
      <c r="JFE23" s="123"/>
      <c r="JFF23" s="123"/>
      <c r="JFG23" s="123"/>
      <c r="JFH23" s="123"/>
      <c r="JFI23" s="123"/>
      <c r="JFJ23" s="123"/>
      <c r="JFK23" s="123"/>
      <c r="JFL23" s="123"/>
      <c r="JFM23" s="123"/>
      <c r="JFN23" s="123"/>
      <c r="JFO23" s="123"/>
      <c r="JFP23" s="123"/>
      <c r="JFQ23" s="123"/>
      <c r="JFR23" s="123"/>
      <c r="JFS23" s="123"/>
      <c r="JFT23" s="123"/>
      <c r="JFU23" s="123"/>
      <c r="JFV23" s="123"/>
      <c r="JFW23" s="123"/>
      <c r="JFX23" s="123"/>
      <c r="JFY23" s="123"/>
      <c r="JFZ23" s="123"/>
      <c r="JGA23" s="123"/>
      <c r="JGB23" s="123"/>
      <c r="JGC23" s="123"/>
      <c r="JGD23" s="123"/>
      <c r="JGE23" s="123"/>
      <c r="JGF23" s="123"/>
      <c r="JGG23" s="123"/>
      <c r="JGH23" s="123"/>
      <c r="JGI23" s="123"/>
      <c r="JGJ23" s="123"/>
      <c r="JGK23" s="123"/>
      <c r="JGL23" s="123"/>
      <c r="JGM23" s="123"/>
      <c r="JGN23" s="123"/>
      <c r="JGO23" s="123"/>
      <c r="JGP23" s="123"/>
      <c r="JGQ23" s="123"/>
      <c r="JGR23" s="123"/>
      <c r="JGS23" s="123"/>
      <c r="JGT23" s="123"/>
      <c r="JGU23" s="123"/>
      <c r="JGV23" s="123"/>
      <c r="JGW23" s="123"/>
      <c r="JGX23" s="123"/>
      <c r="JGY23" s="123"/>
      <c r="JGZ23" s="123"/>
      <c r="JHA23" s="123"/>
      <c r="JHB23" s="123"/>
      <c r="JHC23" s="123"/>
      <c r="JHD23" s="123"/>
      <c r="JHE23" s="123"/>
      <c r="JHF23" s="123"/>
      <c r="JHG23" s="123"/>
      <c r="JHH23" s="123"/>
      <c r="JHI23" s="123"/>
      <c r="JHJ23" s="123"/>
      <c r="JHK23" s="123"/>
      <c r="JHL23" s="123"/>
      <c r="JHM23" s="123"/>
      <c r="JHN23" s="123"/>
      <c r="JHO23" s="123"/>
      <c r="JHP23" s="123"/>
      <c r="JHQ23" s="123"/>
      <c r="JHR23" s="123"/>
      <c r="JHS23" s="123"/>
      <c r="JHT23" s="123"/>
      <c r="JHU23" s="123"/>
      <c r="JHV23" s="123"/>
      <c r="JHW23" s="123"/>
      <c r="JHX23" s="123"/>
      <c r="JHY23" s="123"/>
      <c r="JHZ23" s="123"/>
      <c r="JIA23" s="123"/>
      <c r="JIB23" s="123"/>
      <c r="JIC23" s="123"/>
      <c r="JID23" s="123"/>
      <c r="JIE23" s="123"/>
      <c r="JIF23" s="123"/>
      <c r="JIG23" s="123"/>
      <c r="JIH23" s="123"/>
      <c r="JII23" s="123"/>
      <c r="JIJ23" s="123"/>
      <c r="JIK23" s="123"/>
      <c r="JIL23" s="123"/>
      <c r="JIM23" s="123"/>
      <c r="JIN23" s="123"/>
      <c r="JIO23" s="123"/>
      <c r="JIP23" s="123"/>
      <c r="JIQ23" s="123"/>
      <c r="JIR23" s="123"/>
      <c r="JIS23" s="123"/>
      <c r="JIT23" s="123"/>
      <c r="JIU23" s="123"/>
      <c r="JIV23" s="123"/>
      <c r="JIW23" s="123"/>
      <c r="JIX23" s="123"/>
      <c r="JIY23" s="123"/>
      <c r="JIZ23" s="123"/>
      <c r="JJA23" s="123"/>
      <c r="JJB23" s="123"/>
      <c r="JJC23" s="123"/>
      <c r="JJD23" s="123"/>
      <c r="JJE23" s="123"/>
      <c r="JJF23" s="123"/>
      <c r="JJG23" s="123"/>
      <c r="JJH23" s="123"/>
      <c r="JJI23" s="123"/>
      <c r="JJJ23" s="123"/>
      <c r="JJK23" s="123"/>
      <c r="JJL23" s="123"/>
      <c r="JJM23" s="123"/>
      <c r="JJN23" s="123"/>
      <c r="JJO23" s="123"/>
      <c r="JJP23" s="123"/>
      <c r="JJQ23" s="123"/>
      <c r="JJR23" s="123"/>
      <c r="JJS23" s="123"/>
      <c r="JJT23" s="123"/>
      <c r="JJU23" s="123"/>
      <c r="JJV23" s="123"/>
      <c r="JJW23" s="123"/>
      <c r="JJX23" s="123"/>
      <c r="JJY23" s="123"/>
      <c r="JJZ23" s="123"/>
      <c r="JKA23" s="123"/>
      <c r="JKB23" s="123"/>
      <c r="JKC23" s="123"/>
      <c r="JKD23" s="123"/>
      <c r="JKE23" s="123"/>
      <c r="JKF23" s="123"/>
      <c r="JKG23" s="123"/>
      <c r="JKH23" s="123"/>
      <c r="JKI23" s="123"/>
      <c r="JKJ23" s="123"/>
      <c r="JKK23" s="123"/>
      <c r="JKL23" s="123"/>
      <c r="JKM23" s="123"/>
      <c r="JKN23" s="123"/>
      <c r="JKO23" s="123"/>
      <c r="JKP23" s="123"/>
      <c r="JKQ23" s="123"/>
      <c r="JKR23" s="123"/>
      <c r="JKS23" s="123"/>
      <c r="JKT23" s="123"/>
      <c r="JKU23" s="123"/>
      <c r="JKV23" s="123"/>
      <c r="JKW23" s="123"/>
      <c r="JKX23" s="123"/>
      <c r="JKY23" s="123"/>
      <c r="JKZ23" s="123"/>
      <c r="JLA23" s="123"/>
      <c r="JLB23" s="123"/>
      <c r="JLC23" s="123"/>
      <c r="JLD23" s="123"/>
      <c r="JLE23" s="123"/>
      <c r="JLF23" s="123"/>
      <c r="JLG23" s="123"/>
      <c r="JLH23" s="123"/>
      <c r="JLI23" s="123"/>
      <c r="JLJ23" s="123"/>
      <c r="JLK23" s="123"/>
      <c r="JLL23" s="123"/>
      <c r="JLM23" s="123"/>
      <c r="JLN23" s="123"/>
      <c r="JLO23" s="123"/>
      <c r="JLP23" s="123"/>
      <c r="JLQ23" s="123"/>
      <c r="JLR23" s="123"/>
      <c r="JLS23" s="123"/>
      <c r="JLT23" s="123"/>
      <c r="JLU23" s="123"/>
      <c r="JLV23" s="123"/>
      <c r="JLW23" s="123"/>
      <c r="JLX23" s="123"/>
      <c r="JLY23" s="123"/>
      <c r="JLZ23" s="123"/>
      <c r="JMA23" s="123"/>
      <c r="JMB23" s="123"/>
      <c r="JMC23" s="123"/>
      <c r="JMD23" s="123"/>
      <c r="JME23" s="123"/>
      <c r="JMF23" s="123"/>
      <c r="JMG23" s="123"/>
      <c r="JMH23" s="123"/>
      <c r="JMI23" s="123"/>
      <c r="JMJ23" s="123"/>
      <c r="JMK23" s="123"/>
      <c r="JML23" s="123"/>
      <c r="JMM23" s="123"/>
      <c r="JMN23" s="123"/>
      <c r="JMO23" s="123"/>
      <c r="JMP23" s="123"/>
      <c r="JMQ23" s="123"/>
      <c r="JMR23" s="123"/>
      <c r="JMS23" s="123"/>
      <c r="JMT23" s="123"/>
      <c r="JMU23" s="123"/>
      <c r="JMV23" s="123"/>
      <c r="JMW23" s="123"/>
      <c r="JMX23" s="123"/>
      <c r="JMY23" s="123"/>
      <c r="JMZ23" s="123"/>
      <c r="JNA23" s="123"/>
      <c r="JNB23" s="123"/>
      <c r="JNC23" s="123"/>
      <c r="JND23" s="123"/>
      <c r="JNE23" s="123"/>
      <c r="JNF23" s="123"/>
      <c r="JNG23" s="123"/>
      <c r="JNH23" s="123"/>
      <c r="JNI23" s="123"/>
      <c r="JNJ23" s="123"/>
      <c r="JNK23" s="123"/>
      <c r="JNL23" s="123"/>
      <c r="JNM23" s="123"/>
      <c r="JNN23" s="123"/>
      <c r="JNO23" s="123"/>
      <c r="JNP23" s="123"/>
      <c r="JNQ23" s="123"/>
      <c r="JNR23" s="123"/>
      <c r="JNS23" s="123"/>
      <c r="JNT23" s="123"/>
      <c r="JNU23" s="123"/>
      <c r="JNV23" s="123"/>
      <c r="JNW23" s="123"/>
      <c r="JNX23" s="123"/>
      <c r="JNY23" s="123"/>
      <c r="JNZ23" s="123"/>
      <c r="JOA23" s="123"/>
      <c r="JOB23" s="123"/>
      <c r="JOC23" s="123"/>
      <c r="JOD23" s="123"/>
      <c r="JOE23" s="123"/>
      <c r="JOF23" s="123"/>
      <c r="JOG23" s="123"/>
      <c r="JOH23" s="123"/>
      <c r="JOI23" s="123"/>
      <c r="JOJ23" s="123"/>
      <c r="JOK23" s="123"/>
      <c r="JOL23" s="123"/>
      <c r="JOM23" s="123"/>
      <c r="JON23" s="123"/>
      <c r="JOO23" s="123"/>
      <c r="JOP23" s="123"/>
      <c r="JOQ23" s="123"/>
      <c r="JOR23" s="123"/>
      <c r="JOS23" s="123"/>
      <c r="JOT23" s="123"/>
      <c r="JOU23" s="123"/>
      <c r="JOV23" s="123"/>
      <c r="JOW23" s="123"/>
      <c r="JOX23" s="123"/>
      <c r="JOY23" s="123"/>
      <c r="JOZ23" s="123"/>
      <c r="JPA23" s="123"/>
      <c r="JPB23" s="123"/>
      <c r="JPC23" s="123"/>
      <c r="JPD23" s="123"/>
      <c r="JPE23" s="123"/>
      <c r="JPF23" s="123"/>
      <c r="JPG23" s="123"/>
      <c r="JPH23" s="123"/>
      <c r="JPI23" s="123"/>
      <c r="JPJ23" s="123"/>
      <c r="JPK23" s="123"/>
      <c r="JPL23" s="123"/>
      <c r="JPM23" s="123"/>
      <c r="JPN23" s="123"/>
      <c r="JPO23" s="123"/>
      <c r="JPP23" s="123"/>
      <c r="JPQ23" s="123"/>
      <c r="JPR23" s="123"/>
      <c r="JPS23" s="123"/>
      <c r="JPT23" s="123"/>
      <c r="JPU23" s="123"/>
      <c r="JPV23" s="123"/>
      <c r="JPW23" s="123"/>
      <c r="JPX23" s="123"/>
      <c r="JPY23" s="123"/>
      <c r="JPZ23" s="123"/>
      <c r="JQA23" s="123"/>
      <c r="JQB23" s="123"/>
      <c r="JQC23" s="123"/>
      <c r="JQD23" s="123"/>
      <c r="JQE23" s="123"/>
      <c r="JQF23" s="123"/>
      <c r="JQG23" s="123"/>
      <c r="JQH23" s="123"/>
      <c r="JQI23" s="123"/>
      <c r="JQJ23" s="123"/>
      <c r="JQK23" s="123"/>
      <c r="JQL23" s="123"/>
      <c r="JQM23" s="123"/>
      <c r="JQN23" s="123"/>
      <c r="JQO23" s="123"/>
      <c r="JQP23" s="123"/>
      <c r="JQQ23" s="123"/>
      <c r="JQR23" s="123"/>
      <c r="JQS23" s="123"/>
      <c r="JQT23" s="123"/>
      <c r="JQU23" s="123"/>
      <c r="JQV23" s="123"/>
      <c r="JQW23" s="123"/>
      <c r="JQX23" s="123"/>
      <c r="JQY23" s="123"/>
      <c r="JQZ23" s="123"/>
      <c r="JRA23" s="123"/>
      <c r="JRB23" s="123"/>
      <c r="JRC23" s="123"/>
      <c r="JRD23" s="123"/>
      <c r="JRE23" s="123"/>
      <c r="JRF23" s="123"/>
      <c r="JRG23" s="123"/>
      <c r="JRH23" s="123"/>
      <c r="JRI23" s="123"/>
      <c r="JRJ23" s="123"/>
      <c r="JRK23" s="123"/>
      <c r="JRL23" s="123"/>
      <c r="JRM23" s="123"/>
      <c r="JRN23" s="123"/>
      <c r="JRO23" s="123"/>
      <c r="JRP23" s="123"/>
      <c r="JRQ23" s="123"/>
      <c r="JRR23" s="123"/>
      <c r="JRS23" s="123"/>
      <c r="JRT23" s="123"/>
      <c r="JRU23" s="123"/>
      <c r="JRV23" s="123"/>
      <c r="JRW23" s="123"/>
      <c r="JRX23" s="123"/>
      <c r="JRY23" s="123"/>
      <c r="JRZ23" s="123"/>
      <c r="JSA23" s="123"/>
      <c r="JSB23" s="123"/>
      <c r="JSC23" s="123"/>
      <c r="JSD23" s="123"/>
      <c r="JSE23" s="123"/>
      <c r="JSF23" s="123"/>
      <c r="JSG23" s="123"/>
      <c r="JSH23" s="123"/>
      <c r="JSI23" s="123"/>
      <c r="JSJ23" s="123"/>
      <c r="JSK23" s="123"/>
      <c r="JSL23" s="123"/>
      <c r="JSM23" s="123"/>
      <c r="JSN23" s="123"/>
      <c r="JSO23" s="123"/>
      <c r="JSP23" s="123"/>
      <c r="JSQ23" s="123"/>
      <c r="JSR23" s="123"/>
      <c r="JSS23" s="123"/>
      <c r="JST23" s="123"/>
      <c r="JSU23" s="123"/>
      <c r="JSV23" s="123"/>
      <c r="JSW23" s="123"/>
      <c r="JSX23" s="123"/>
      <c r="JSY23" s="123"/>
      <c r="JSZ23" s="123"/>
      <c r="JTA23" s="123"/>
      <c r="JTB23" s="123"/>
      <c r="JTC23" s="123"/>
      <c r="JTD23" s="123"/>
      <c r="JTE23" s="123"/>
      <c r="JTF23" s="123"/>
      <c r="JTG23" s="123"/>
      <c r="JTH23" s="123"/>
      <c r="JTI23" s="123"/>
      <c r="JTJ23" s="123"/>
      <c r="JTK23" s="123"/>
      <c r="JTL23" s="123"/>
      <c r="JTM23" s="123"/>
      <c r="JTN23" s="123"/>
      <c r="JTO23" s="123"/>
      <c r="JTP23" s="123"/>
      <c r="JTQ23" s="123"/>
      <c r="JTR23" s="123"/>
      <c r="JTS23" s="123"/>
      <c r="JTT23" s="123"/>
      <c r="JTU23" s="123"/>
      <c r="JTV23" s="123"/>
      <c r="JTW23" s="123"/>
      <c r="JTX23" s="123"/>
      <c r="JTY23" s="123"/>
      <c r="JTZ23" s="123"/>
      <c r="JUA23" s="123"/>
      <c r="JUB23" s="123"/>
      <c r="JUC23" s="123"/>
      <c r="JUD23" s="123"/>
      <c r="JUE23" s="123"/>
      <c r="JUF23" s="123"/>
      <c r="JUG23" s="123"/>
      <c r="JUH23" s="123"/>
      <c r="JUI23" s="123"/>
      <c r="JUJ23" s="123"/>
      <c r="JUK23" s="123"/>
      <c r="JUL23" s="123"/>
      <c r="JUM23" s="123"/>
      <c r="JUN23" s="123"/>
      <c r="JUO23" s="123"/>
      <c r="JUP23" s="123"/>
      <c r="JUQ23" s="123"/>
      <c r="JUR23" s="123"/>
      <c r="JUS23" s="123"/>
      <c r="JUT23" s="123"/>
      <c r="JUU23" s="123"/>
      <c r="JUV23" s="123"/>
      <c r="JUW23" s="123"/>
      <c r="JUX23" s="123"/>
      <c r="JUY23" s="123"/>
      <c r="JUZ23" s="123"/>
      <c r="JVA23" s="123"/>
      <c r="JVB23" s="123"/>
      <c r="JVC23" s="123"/>
      <c r="JVD23" s="123"/>
      <c r="JVE23" s="123"/>
      <c r="JVF23" s="123"/>
      <c r="JVG23" s="123"/>
      <c r="JVH23" s="123"/>
      <c r="JVI23" s="123"/>
      <c r="JVJ23" s="123"/>
      <c r="JVK23" s="123"/>
      <c r="JVL23" s="123"/>
      <c r="JVM23" s="123"/>
      <c r="JVN23" s="123"/>
      <c r="JVO23" s="123"/>
      <c r="JVP23" s="123"/>
      <c r="JVQ23" s="123"/>
      <c r="JVR23" s="123"/>
      <c r="JVS23" s="123"/>
      <c r="JVT23" s="123"/>
      <c r="JVU23" s="123"/>
      <c r="JVV23" s="123"/>
      <c r="JVW23" s="123"/>
      <c r="JVX23" s="123"/>
      <c r="JVY23" s="123"/>
      <c r="JVZ23" s="123"/>
      <c r="JWA23" s="123"/>
      <c r="JWB23" s="123"/>
      <c r="JWC23" s="123"/>
      <c r="JWD23" s="123"/>
      <c r="JWE23" s="123"/>
      <c r="JWF23" s="123"/>
      <c r="JWG23" s="123"/>
      <c r="JWH23" s="123"/>
      <c r="JWI23" s="123"/>
      <c r="JWJ23" s="123"/>
      <c r="JWK23" s="123"/>
      <c r="JWL23" s="123"/>
      <c r="JWM23" s="123"/>
      <c r="JWN23" s="123"/>
      <c r="JWO23" s="123"/>
      <c r="JWP23" s="123"/>
      <c r="JWQ23" s="123"/>
      <c r="JWR23" s="123"/>
      <c r="JWS23" s="123"/>
      <c r="JWT23" s="123"/>
      <c r="JWU23" s="123"/>
      <c r="JWV23" s="123"/>
      <c r="JWW23" s="123"/>
      <c r="JWX23" s="123"/>
      <c r="JWY23" s="123"/>
      <c r="JWZ23" s="123"/>
      <c r="JXA23" s="123"/>
      <c r="JXB23" s="123"/>
      <c r="JXC23" s="123"/>
      <c r="JXD23" s="123"/>
      <c r="JXE23" s="123"/>
      <c r="JXF23" s="123"/>
      <c r="JXG23" s="123"/>
      <c r="JXH23" s="123"/>
      <c r="JXI23" s="123"/>
      <c r="JXJ23" s="123"/>
      <c r="JXK23" s="123"/>
      <c r="JXL23" s="123"/>
      <c r="JXM23" s="123"/>
      <c r="JXN23" s="123"/>
      <c r="JXO23" s="123"/>
      <c r="JXP23" s="123"/>
      <c r="JXQ23" s="123"/>
      <c r="JXR23" s="123"/>
      <c r="JXS23" s="123"/>
      <c r="JXT23" s="123"/>
      <c r="JXU23" s="123"/>
      <c r="JXV23" s="123"/>
      <c r="JXW23" s="123"/>
      <c r="JXX23" s="123"/>
      <c r="JXY23" s="123"/>
      <c r="JXZ23" s="123"/>
      <c r="JYA23" s="123"/>
      <c r="JYB23" s="123"/>
      <c r="JYC23" s="123"/>
      <c r="JYD23" s="123"/>
      <c r="JYE23" s="123"/>
      <c r="JYF23" s="123"/>
      <c r="JYG23" s="123"/>
      <c r="JYH23" s="123"/>
      <c r="JYI23" s="123"/>
      <c r="JYJ23" s="123"/>
      <c r="JYK23" s="123"/>
      <c r="JYL23" s="123"/>
      <c r="JYM23" s="123"/>
      <c r="JYN23" s="123"/>
      <c r="JYO23" s="123"/>
      <c r="JYP23" s="123"/>
      <c r="JYQ23" s="123"/>
      <c r="JYR23" s="123"/>
      <c r="JYS23" s="123"/>
      <c r="JYT23" s="123"/>
      <c r="JYU23" s="123"/>
      <c r="JYV23" s="123"/>
      <c r="JYW23" s="123"/>
      <c r="JYX23" s="123"/>
      <c r="JYY23" s="123"/>
      <c r="JYZ23" s="123"/>
      <c r="JZA23" s="123"/>
      <c r="JZB23" s="123"/>
      <c r="JZC23" s="123"/>
      <c r="JZD23" s="123"/>
      <c r="JZE23" s="123"/>
      <c r="JZF23" s="123"/>
      <c r="JZG23" s="123"/>
      <c r="JZH23" s="123"/>
      <c r="JZI23" s="123"/>
      <c r="JZJ23" s="123"/>
      <c r="JZK23" s="123"/>
      <c r="JZL23" s="123"/>
      <c r="JZM23" s="123"/>
      <c r="JZN23" s="123"/>
      <c r="JZO23" s="123"/>
      <c r="JZP23" s="123"/>
      <c r="JZQ23" s="123"/>
      <c r="JZR23" s="123"/>
      <c r="JZS23" s="123"/>
      <c r="JZT23" s="123"/>
      <c r="JZU23" s="123"/>
      <c r="JZV23" s="123"/>
      <c r="JZW23" s="123"/>
      <c r="JZX23" s="123"/>
      <c r="JZY23" s="123"/>
      <c r="JZZ23" s="123"/>
      <c r="KAA23" s="123"/>
      <c r="KAB23" s="123"/>
      <c r="KAC23" s="123"/>
      <c r="KAD23" s="123"/>
      <c r="KAE23" s="123"/>
      <c r="KAF23" s="123"/>
      <c r="KAG23" s="123"/>
      <c r="KAH23" s="123"/>
      <c r="KAI23" s="123"/>
      <c r="KAJ23" s="123"/>
      <c r="KAK23" s="123"/>
      <c r="KAL23" s="123"/>
      <c r="KAM23" s="123"/>
      <c r="KAN23" s="123"/>
      <c r="KAO23" s="123"/>
      <c r="KAP23" s="123"/>
      <c r="KAQ23" s="123"/>
      <c r="KAR23" s="123"/>
      <c r="KAS23" s="123"/>
      <c r="KAT23" s="123"/>
      <c r="KAU23" s="123"/>
      <c r="KAV23" s="123"/>
      <c r="KAW23" s="123"/>
      <c r="KAX23" s="123"/>
      <c r="KAY23" s="123"/>
      <c r="KAZ23" s="123"/>
      <c r="KBA23" s="123"/>
      <c r="KBB23" s="123"/>
      <c r="KBC23" s="123"/>
      <c r="KBD23" s="123"/>
      <c r="KBE23" s="123"/>
      <c r="KBF23" s="123"/>
      <c r="KBG23" s="123"/>
      <c r="KBH23" s="123"/>
      <c r="KBI23" s="123"/>
      <c r="KBJ23" s="123"/>
      <c r="KBK23" s="123"/>
      <c r="KBL23" s="123"/>
      <c r="KBM23" s="123"/>
      <c r="KBN23" s="123"/>
      <c r="KBO23" s="123"/>
      <c r="KBP23" s="123"/>
      <c r="KBQ23" s="123"/>
      <c r="KBR23" s="123"/>
      <c r="KBS23" s="123"/>
      <c r="KBT23" s="123"/>
      <c r="KBU23" s="123"/>
      <c r="KBV23" s="123"/>
      <c r="KBW23" s="123"/>
      <c r="KBX23" s="123"/>
      <c r="KBY23" s="123"/>
      <c r="KBZ23" s="123"/>
      <c r="KCA23" s="123"/>
      <c r="KCB23" s="123"/>
      <c r="KCC23" s="123"/>
      <c r="KCD23" s="123"/>
      <c r="KCE23" s="123"/>
      <c r="KCF23" s="123"/>
      <c r="KCG23" s="123"/>
      <c r="KCH23" s="123"/>
      <c r="KCI23" s="123"/>
      <c r="KCJ23" s="123"/>
      <c r="KCK23" s="123"/>
      <c r="KCL23" s="123"/>
      <c r="KCM23" s="123"/>
      <c r="KCN23" s="123"/>
      <c r="KCO23" s="123"/>
      <c r="KCP23" s="123"/>
      <c r="KCQ23" s="123"/>
      <c r="KCR23" s="123"/>
      <c r="KCS23" s="123"/>
      <c r="KCT23" s="123"/>
      <c r="KCU23" s="123"/>
      <c r="KCV23" s="123"/>
      <c r="KCW23" s="123"/>
      <c r="KCX23" s="123"/>
      <c r="KCY23" s="123"/>
      <c r="KCZ23" s="123"/>
      <c r="KDA23" s="123"/>
      <c r="KDB23" s="123"/>
      <c r="KDC23" s="123"/>
      <c r="KDD23" s="123"/>
      <c r="KDE23" s="123"/>
      <c r="KDF23" s="123"/>
      <c r="KDG23" s="123"/>
      <c r="KDH23" s="123"/>
      <c r="KDI23" s="123"/>
      <c r="KDJ23" s="123"/>
      <c r="KDK23" s="123"/>
      <c r="KDL23" s="123"/>
      <c r="KDM23" s="123"/>
      <c r="KDN23" s="123"/>
      <c r="KDO23" s="123"/>
      <c r="KDP23" s="123"/>
      <c r="KDQ23" s="123"/>
      <c r="KDR23" s="123"/>
      <c r="KDS23" s="123"/>
      <c r="KDT23" s="123"/>
      <c r="KDU23" s="123"/>
      <c r="KDV23" s="123"/>
      <c r="KDW23" s="123"/>
      <c r="KDX23" s="123"/>
      <c r="KDY23" s="123"/>
      <c r="KDZ23" s="123"/>
      <c r="KEA23" s="123"/>
      <c r="KEB23" s="123"/>
      <c r="KEC23" s="123"/>
      <c r="KED23" s="123"/>
      <c r="KEE23" s="123"/>
      <c r="KEF23" s="123"/>
      <c r="KEG23" s="123"/>
      <c r="KEH23" s="123"/>
      <c r="KEI23" s="123"/>
      <c r="KEJ23" s="123"/>
      <c r="KEK23" s="123"/>
      <c r="KEL23" s="123"/>
      <c r="KEM23" s="123"/>
      <c r="KEN23" s="123"/>
      <c r="KEO23" s="123"/>
      <c r="KEP23" s="123"/>
      <c r="KEQ23" s="123"/>
      <c r="KER23" s="123"/>
      <c r="KES23" s="123"/>
      <c r="KET23" s="123"/>
      <c r="KEU23" s="123"/>
      <c r="KEV23" s="123"/>
      <c r="KEW23" s="123"/>
      <c r="KEX23" s="123"/>
      <c r="KEY23" s="123"/>
      <c r="KEZ23" s="123"/>
      <c r="KFA23" s="123"/>
      <c r="KFB23" s="123"/>
      <c r="KFC23" s="123"/>
      <c r="KFD23" s="123"/>
      <c r="KFE23" s="123"/>
      <c r="KFF23" s="123"/>
      <c r="KFG23" s="123"/>
      <c r="KFH23" s="123"/>
      <c r="KFI23" s="123"/>
      <c r="KFJ23" s="123"/>
      <c r="KFK23" s="123"/>
      <c r="KFL23" s="123"/>
      <c r="KFM23" s="123"/>
      <c r="KFN23" s="123"/>
      <c r="KFO23" s="123"/>
      <c r="KFP23" s="123"/>
      <c r="KFQ23" s="123"/>
      <c r="KFR23" s="123"/>
      <c r="KFS23" s="123"/>
      <c r="KFT23" s="123"/>
      <c r="KFU23" s="123"/>
      <c r="KFV23" s="123"/>
      <c r="KFW23" s="123"/>
      <c r="KFX23" s="123"/>
      <c r="KFY23" s="123"/>
      <c r="KFZ23" s="123"/>
      <c r="KGA23" s="123"/>
      <c r="KGB23" s="123"/>
      <c r="KGC23" s="123"/>
      <c r="KGD23" s="123"/>
      <c r="KGE23" s="123"/>
      <c r="KGF23" s="123"/>
      <c r="KGG23" s="123"/>
      <c r="KGH23" s="123"/>
      <c r="KGI23" s="123"/>
      <c r="KGJ23" s="123"/>
      <c r="KGK23" s="123"/>
      <c r="KGL23" s="123"/>
      <c r="KGM23" s="123"/>
      <c r="KGN23" s="123"/>
      <c r="KGO23" s="123"/>
      <c r="KGP23" s="123"/>
      <c r="KGQ23" s="123"/>
      <c r="KGR23" s="123"/>
      <c r="KGS23" s="123"/>
      <c r="KGT23" s="123"/>
      <c r="KGU23" s="123"/>
      <c r="KGV23" s="123"/>
      <c r="KGW23" s="123"/>
      <c r="KGX23" s="123"/>
      <c r="KGY23" s="123"/>
      <c r="KGZ23" s="123"/>
      <c r="KHA23" s="123"/>
      <c r="KHB23" s="123"/>
      <c r="KHC23" s="123"/>
      <c r="KHD23" s="123"/>
      <c r="KHE23" s="123"/>
      <c r="KHF23" s="123"/>
      <c r="KHG23" s="123"/>
      <c r="KHH23" s="123"/>
      <c r="KHI23" s="123"/>
      <c r="KHJ23" s="123"/>
      <c r="KHK23" s="123"/>
      <c r="KHL23" s="123"/>
      <c r="KHM23" s="123"/>
      <c r="KHN23" s="123"/>
      <c r="KHO23" s="123"/>
      <c r="KHP23" s="123"/>
      <c r="KHQ23" s="123"/>
      <c r="KHR23" s="123"/>
      <c r="KHS23" s="123"/>
      <c r="KHT23" s="123"/>
      <c r="KHU23" s="123"/>
      <c r="KHV23" s="123"/>
      <c r="KHW23" s="123"/>
      <c r="KHX23" s="123"/>
      <c r="KHY23" s="123"/>
      <c r="KHZ23" s="123"/>
      <c r="KIA23" s="123"/>
      <c r="KIB23" s="123"/>
      <c r="KIC23" s="123"/>
      <c r="KID23" s="123"/>
      <c r="KIE23" s="123"/>
      <c r="KIF23" s="123"/>
      <c r="KIG23" s="123"/>
      <c r="KIH23" s="123"/>
      <c r="KII23" s="123"/>
      <c r="KIJ23" s="123"/>
      <c r="KIK23" s="123"/>
      <c r="KIL23" s="123"/>
      <c r="KIM23" s="123"/>
      <c r="KIN23" s="123"/>
      <c r="KIO23" s="123"/>
      <c r="KIP23" s="123"/>
      <c r="KIQ23" s="123"/>
      <c r="KIR23" s="123"/>
      <c r="KIS23" s="123"/>
      <c r="KIT23" s="123"/>
      <c r="KIU23" s="123"/>
      <c r="KIV23" s="123"/>
      <c r="KIW23" s="123"/>
      <c r="KIX23" s="123"/>
      <c r="KIY23" s="123"/>
      <c r="KIZ23" s="123"/>
      <c r="KJA23" s="123"/>
      <c r="KJB23" s="123"/>
      <c r="KJC23" s="123"/>
      <c r="KJD23" s="123"/>
      <c r="KJE23" s="123"/>
      <c r="KJF23" s="123"/>
      <c r="KJG23" s="123"/>
      <c r="KJH23" s="123"/>
      <c r="KJI23" s="123"/>
      <c r="KJJ23" s="123"/>
      <c r="KJK23" s="123"/>
      <c r="KJL23" s="123"/>
      <c r="KJM23" s="123"/>
      <c r="KJN23" s="123"/>
      <c r="KJO23" s="123"/>
      <c r="KJP23" s="123"/>
      <c r="KJQ23" s="123"/>
      <c r="KJR23" s="123"/>
      <c r="KJS23" s="123"/>
      <c r="KJT23" s="123"/>
      <c r="KJU23" s="123"/>
      <c r="KJV23" s="123"/>
      <c r="KJW23" s="123"/>
      <c r="KJX23" s="123"/>
      <c r="KJY23" s="123"/>
      <c r="KJZ23" s="123"/>
      <c r="KKA23" s="123"/>
      <c r="KKB23" s="123"/>
      <c r="KKC23" s="123"/>
      <c r="KKD23" s="123"/>
      <c r="KKE23" s="123"/>
      <c r="KKF23" s="123"/>
      <c r="KKG23" s="123"/>
      <c r="KKH23" s="123"/>
      <c r="KKI23" s="123"/>
      <c r="KKJ23" s="123"/>
      <c r="KKK23" s="123"/>
      <c r="KKL23" s="123"/>
      <c r="KKM23" s="123"/>
      <c r="KKN23" s="123"/>
      <c r="KKO23" s="123"/>
      <c r="KKP23" s="123"/>
      <c r="KKQ23" s="123"/>
      <c r="KKR23" s="123"/>
      <c r="KKS23" s="123"/>
      <c r="KKT23" s="123"/>
      <c r="KKU23" s="123"/>
      <c r="KKV23" s="123"/>
      <c r="KKW23" s="123"/>
      <c r="KKX23" s="123"/>
      <c r="KKY23" s="123"/>
      <c r="KKZ23" s="123"/>
      <c r="KLA23" s="123"/>
      <c r="KLB23" s="123"/>
      <c r="KLC23" s="123"/>
      <c r="KLD23" s="123"/>
      <c r="KLE23" s="123"/>
      <c r="KLF23" s="123"/>
      <c r="KLG23" s="123"/>
      <c r="KLH23" s="123"/>
      <c r="KLI23" s="123"/>
      <c r="KLJ23" s="123"/>
      <c r="KLK23" s="123"/>
      <c r="KLL23" s="123"/>
      <c r="KLM23" s="123"/>
      <c r="KLN23" s="123"/>
      <c r="KLO23" s="123"/>
      <c r="KLP23" s="123"/>
      <c r="KLQ23" s="123"/>
      <c r="KLR23" s="123"/>
      <c r="KLS23" s="123"/>
      <c r="KLT23" s="123"/>
      <c r="KLU23" s="123"/>
      <c r="KLV23" s="123"/>
      <c r="KLW23" s="123"/>
      <c r="KLX23" s="123"/>
      <c r="KLY23" s="123"/>
      <c r="KLZ23" s="123"/>
      <c r="KMA23" s="123"/>
      <c r="KMB23" s="123"/>
      <c r="KMC23" s="123"/>
      <c r="KMD23" s="123"/>
      <c r="KME23" s="123"/>
      <c r="KMF23" s="123"/>
      <c r="KMG23" s="123"/>
      <c r="KMH23" s="123"/>
      <c r="KMI23" s="123"/>
      <c r="KMJ23" s="123"/>
      <c r="KMK23" s="123"/>
      <c r="KML23" s="123"/>
      <c r="KMM23" s="123"/>
      <c r="KMN23" s="123"/>
      <c r="KMO23" s="123"/>
      <c r="KMP23" s="123"/>
      <c r="KMQ23" s="123"/>
      <c r="KMR23" s="123"/>
      <c r="KMS23" s="123"/>
      <c r="KMT23" s="123"/>
      <c r="KMU23" s="123"/>
      <c r="KMV23" s="123"/>
      <c r="KMW23" s="123"/>
      <c r="KMX23" s="123"/>
      <c r="KMY23" s="123"/>
      <c r="KMZ23" s="123"/>
      <c r="KNA23" s="123"/>
      <c r="KNB23" s="123"/>
      <c r="KNC23" s="123"/>
      <c r="KND23" s="123"/>
      <c r="KNE23" s="123"/>
      <c r="KNF23" s="123"/>
      <c r="KNG23" s="123"/>
      <c r="KNH23" s="123"/>
      <c r="KNI23" s="123"/>
      <c r="KNJ23" s="123"/>
      <c r="KNK23" s="123"/>
      <c r="KNL23" s="123"/>
      <c r="KNM23" s="123"/>
      <c r="KNN23" s="123"/>
      <c r="KNO23" s="123"/>
      <c r="KNP23" s="123"/>
      <c r="KNQ23" s="123"/>
      <c r="KNR23" s="123"/>
      <c r="KNS23" s="123"/>
      <c r="KNT23" s="123"/>
      <c r="KNU23" s="123"/>
      <c r="KNV23" s="123"/>
      <c r="KNW23" s="123"/>
      <c r="KNX23" s="123"/>
      <c r="KNY23" s="123"/>
      <c r="KNZ23" s="123"/>
      <c r="KOA23" s="123"/>
      <c r="KOB23" s="123"/>
      <c r="KOC23" s="123"/>
      <c r="KOD23" s="123"/>
      <c r="KOE23" s="123"/>
      <c r="KOF23" s="123"/>
      <c r="KOG23" s="123"/>
      <c r="KOH23" s="123"/>
      <c r="KOI23" s="123"/>
      <c r="KOJ23" s="123"/>
      <c r="KOK23" s="123"/>
      <c r="KOL23" s="123"/>
      <c r="KOM23" s="123"/>
      <c r="KON23" s="123"/>
      <c r="KOO23" s="123"/>
      <c r="KOP23" s="123"/>
      <c r="KOQ23" s="123"/>
      <c r="KOR23" s="123"/>
      <c r="KOS23" s="123"/>
      <c r="KOT23" s="123"/>
      <c r="KOU23" s="123"/>
      <c r="KOV23" s="123"/>
      <c r="KOW23" s="123"/>
      <c r="KOX23" s="123"/>
      <c r="KOY23" s="123"/>
      <c r="KOZ23" s="123"/>
      <c r="KPA23" s="123"/>
      <c r="KPB23" s="123"/>
      <c r="KPC23" s="123"/>
      <c r="KPD23" s="123"/>
      <c r="KPE23" s="123"/>
      <c r="KPF23" s="123"/>
      <c r="KPG23" s="123"/>
      <c r="KPH23" s="123"/>
      <c r="KPI23" s="123"/>
      <c r="KPJ23" s="123"/>
      <c r="KPK23" s="123"/>
      <c r="KPL23" s="123"/>
      <c r="KPM23" s="123"/>
      <c r="KPN23" s="123"/>
      <c r="KPO23" s="123"/>
      <c r="KPP23" s="123"/>
      <c r="KPQ23" s="123"/>
      <c r="KPR23" s="123"/>
      <c r="KPS23" s="123"/>
      <c r="KPT23" s="123"/>
      <c r="KPU23" s="123"/>
      <c r="KPV23" s="123"/>
      <c r="KPW23" s="123"/>
      <c r="KPX23" s="123"/>
      <c r="KPY23" s="123"/>
      <c r="KPZ23" s="123"/>
      <c r="KQA23" s="123"/>
      <c r="KQB23" s="123"/>
      <c r="KQC23" s="123"/>
      <c r="KQD23" s="123"/>
      <c r="KQE23" s="123"/>
      <c r="KQF23" s="123"/>
      <c r="KQG23" s="123"/>
      <c r="KQH23" s="123"/>
      <c r="KQI23" s="123"/>
      <c r="KQJ23" s="123"/>
      <c r="KQK23" s="123"/>
      <c r="KQL23" s="123"/>
      <c r="KQM23" s="123"/>
      <c r="KQN23" s="123"/>
      <c r="KQO23" s="123"/>
      <c r="KQP23" s="123"/>
      <c r="KQQ23" s="123"/>
      <c r="KQR23" s="123"/>
      <c r="KQS23" s="123"/>
      <c r="KQT23" s="123"/>
      <c r="KQU23" s="123"/>
      <c r="KQV23" s="123"/>
      <c r="KQW23" s="123"/>
      <c r="KQX23" s="123"/>
      <c r="KQY23" s="123"/>
      <c r="KQZ23" s="123"/>
      <c r="KRA23" s="123"/>
      <c r="KRB23" s="123"/>
      <c r="KRC23" s="123"/>
      <c r="KRD23" s="123"/>
      <c r="KRE23" s="123"/>
      <c r="KRF23" s="123"/>
      <c r="KRG23" s="123"/>
      <c r="KRH23" s="123"/>
      <c r="KRI23" s="123"/>
      <c r="KRJ23" s="123"/>
      <c r="KRK23" s="123"/>
      <c r="KRL23" s="123"/>
      <c r="KRM23" s="123"/>
      <c r="KRN23" s="123"/>
      <c r="KRO23" s="123"/>
      <c r="KRP23" s="123"/>
      <c r="KRQ23" s="123"/>
      <c r="KRR23" s="123"/>
      <c r="KRS23" s="123"/>
      <c r="KRT23" s="123"/>
      <c r="KRU23" s="123"/>
      <c r="KRV23" s="123"/>
      <c r="KRW23" s="123"/>
      <c r="KRX23" s="123"/>
      <c r="KRY23" s="123"/>
      <c r="KRZ23" s="123"/>
      <c r="KSA23" s="123"/>
      <c r="KSB23" s="123"/>
      <c r="KSC23" s="123"/>
      <c r="KSD23" s="123"/>
      <c r="KSE23" s="123"/>
      <c r="KSF23" s="123"/>
      <c r="KSG23" s="123"/>
      <c r="KSH23" s="123"/>
      <c r="KSI23" s="123"/>
      <c r="KSJ23" s="123"/>
      <c r="KSK23" s="123"/>
      <c r="KSL23" s="123"/>
      <c r="KSM23" s="123"/>
      <c r="KSN23" s="123"/>
      <c r="KSO23" s="123"/>
      <c r="KSP23" s="123"/>
      <c r="KSQ23" s="123"/>
      <c r="KSR23" s="123"/>
      <c r="KSS23" s="123"/>
      <c r="KST23" s="123"/>
      <c r="KSU23" s="123"/>
      <c r="KSV23" s="123"/>
      <c r="KSW23" s="123"/>
      <c r="KSX23" s="123"/>
      <c r="KSY23" s="123"/>
      <c r="KSZ23" s="123"/>
      <c r="KTA23" s="123"/>
      <c r="KTB23" s="123"/>
      <c r="KTC23" s="123"/>
      <c r="KTD23" s="123"/>
      <c r="KTE23" s="123"/>
      <c r="KTF23" s="123"/>
      <c r="KTG23" s="123"/>
      <c r="KTH23" s="123"/>
      <c r="KTI23" s="123"/>
      <c r="KTJ23" s="123"/>
      <c r="KTK23" s="123"/>
      <c r="KTL23" s="123"/>
      <c r="KTM23" s="123"/>
      <c r="KTN23" s="123"/>
      <c r="KTO23" s="123"/>
      <c r="KTP23" s="123"/>
      <c r="KTQ23" s="123"/>
      <c r="KTR23" s="123"/>
      <c r="KTS23" s="123"/>
      <c r="KTT23" s="123"/>
      <c r="KTU23" s="123"/>
      <c r="KTV23" s="123"/>
      <c r="KTW23" s="123"/>
      <c r="KTX23" s="123"/>
      <c r="KTY23" s="123"/>
      <c r="KTZ23" s="123"/>
      <c r="KUA23" s="123"/>
      <c r="KUB23" s="123"/>
      <c r="KUC23" s="123"/>
      <c r="KUD23" s="123"/>
      <c r="KUE23" s="123"/>
      <c r="KUF23" s="123"/>
      <c r="KUG23" s="123"/>
      <c r="KUH23" s="123"/>
      <c r="KUI23" s="123"/>
      <c r="KUJ23" s="123"/>
      <c r="KUK23" s="123"/>
      <c r="KUL23" s="123"/>
      <c r="KUM23" s="123"/>
      <c r="KUN23" s="123"/>
      <c r="KUO23" s="123"/>
      <c r="KUP23" s="123"/>
      <c r="KUQ23" s="123"/>
      <c r="KUR23" s="123"/>
      <c r="KUS23" s="123"/>
      <c r="KUT23" s="123"/>
      <c r="KUU23" s="123"/>
      <c r="KUV23" s="123"/>
      <c r="KUW23" s="123"/>
      <c r="KUX23" s="123"/>
      <c r="KUY23" s="123"/>
      <c r="KUZ23" s="123"/>
      <c r="KVA23" s="123"/>
      <c r="KVB23" s="123"/>
      <c r="KVC23" s="123"/>
      <c r="KVD23" s="123"/>
      <c r="KVE23" s="123"/>
      <c r="KVF23" s="123"/>
      <c r="KVG23" s="123"/>
      <c r="KVH23" s="123"/>
      <c r="KVI23" s="123"/>
      <c r="KVJ23" s="123"/>
      <c r="KVK23" s="123"/>
      <c r="KVL23" s="123"/>
      <c r="KVM23" s="123"/>
      <c r="KVN23" s="123"/>
      <c r="KVO23" s="123"/>
      <c r="KVP23" s="123"/>
      <c r="KVQ23" s="123"/>
      <c r="KVR23" s="123"/>
      <c r="KVS23" s="123"/>
      <c r="KVT23" s="123"/>
      <c r="KVU23" s="123"/>
      <c r="KVV23" s="123"/>
      <c r="KVW23" s="123"/>
      <c r="KVX23" s="123"/>
      <c r="KVY23" s="123"/>
      <c r="KVZ23" s="123"/>
      <c r="KWA23" s="123"/>
      <c r="KWB23" s="123"/>
      <c r="KWC23" s="123"/>
      <c r="KWD23" s="123"/>
      <c r="KWE23" s="123"/>
      <c r="KWF23" s="123"/>
      <c r="KWG23" s="123"/>
      <c r="KWH23" s="123"/>
      <c r="KWI23" s="123"/>
      <c r="KWJ23" s="123"/>
      <c r="KWK23" s="123"/>
      <c r="KWL23" s="123"/>
      <c r="KWM23" s="123"/>
      <c r="KWN23" s="123"/>
      <c r="KWO23" s="123"/>
      <c r="KWP23" s="123"/>
      <c r="KWQ23" s="123"/>
      <c r="KWR23" s="123"/>
      <c r="KWS23" s="123"/>
      <c r="KWT23" s="123"/>
      <c r="KWU23" s="123"/>
      <c r="KWV23" s="123"/>
      <c r="KWW23" s="123"/>
      <c r="KWX23" s="123"/>
      <c r="KWY23" s="123"/>
      <c r="KWZ23" s="123"/>
      <c r="KXA23" s="123"/>
      <c r="KXB23" s="123"/>
      <c r="KXC23" s="123"/>
      <c r="KXD23" s="123"/>
      <c r="KXE23" s="123"/>
      <c r="KXF23" s="123"/>
      <c r="KXG23" s="123"/>
      <c r="KXH23" s="123"/>
      <c r="KXI23" s="123"/>
      <c r="KXJ23" s="123"/>
      <c r="KXK23" s="123"/>
      <c r="KXL23" s="123"/>
      <c r="KXM23" s="123"/>
      <c r="KXN23" s="123"/>
      <c r="KXO23" s="123"/>
      <c r="KXP23" s="123"/>
      <c r="KXQ23" s="123"/>
      <c r="KXR23" s="123"/>
      <c r="KXS23" s="123"/>
      <c r="KXT23" s="123"/>
      <c r="KXU23" s="123"/>
      <c r="KXV23" s="123"/>
      <c r="KXW23" s="123"/>
      <c r="KXX23" s="123"/>
      <c r="KXY23" s="123"/>
      <c r="KXZ23" s="123"/>
      <c r="KYA23" s="123"/>
      <c r="KYB23" s="123"/>
      <c r="KYC23" s="123"/>
      <c r="KYD23" s="123"/>
      <c r="KYE23" s="123"/>
      <c r="KYF23" s="123"/>
      <c r="KYG23" s="123"/>
      <c r="KYH23" s="123"/>
      <c r="KYI23" s="123"/>
      <c r="KYJ23" s="123"/>
      <c r="KYK23" s="123"/>
      <c r="KYL23" s="123"/>
      <c r="KYM23" s="123"/>
      <c r="KYN23" s="123"/>
      <c r="KYO23" s="123"/>
      <c r="KYP23" s="123"/>
      <c r="KYQ23" s="123"/>
      <c r="KYR23" s="123"/>
      <c r="KYS23" s="123"/>
      <c r="KYT23" s="123"/>
      <c r="KYU23" s="123"/>
      <c r="KYV23" s="123"/>
      <c r="KYW23" s="123"/>
      <c r="KYX23" s="123"/>
      <c r="KYY23" s="123"/>
      <c r="KYZ23" s="123"/>
      <c r="KZA23" s="123"/>
      <c r="KZB23" s="123"/>
      <c r="KZC23" s="123"/>
      <c r="KZD23" s="123"/>
      <c r="KZE23" s="123"/>
      <c r="KZF23" s="123"/>
      <c r="KZG23" s="123"/>
      <c r="KZH23" s="123"/>
      <c r="KZI23" s="123"/>
      <c r="KZJ23" s="123"/>
      <c r="KZK23" s="123"/>
      <c r="KZL23" s="123"/>
      <c r="KZM23" s="123"/>
      <c r="KZN23" s="123"/>
      <c r="KZO23" s="123"/>
      <c r="KZP23" s="123"/>
      <c r="KZQ23" s="123"/>
      <c r="KZR23" s="123"/>
      <c r="KZS23" s="123"/>
      <c r="KZT23" s="123"/>
      <c r="KZU23" s="123"/>
      <c r="KZV23" s="123"/>
      <c r="KZW23" s="123"/>
      <c r="KZX23" s="123"/>
      <c r="KZY23" s="123"/>
      <c r="KZZ23" s="123"/>
      <c r="LAA23" s="123"/>
      <c r="LAB23" s="123"/>
      <c r="LAC23" s="123"/>
      <c r="LAD23" s="123"/>
      <c r="LAE23" s="123"/>
      <c r="LAF23" s="123"/>
      <c r="LAG23" s="123"/>
      <c r="LAH23" s="123"/>
      <c r="LAI23" s="123"/>
      <c r="LAJ23" s="123"/>
      <c r="LAK23" s="123"/>
      <c r="LAL23" s="123"/>
      <c r="LAM23" s="123"/>
      <c r="LAN23" s="123"/>
      <c r="LAO23" s="123"/>
      <c r="LAP23" s="123"/>
      <c r="LAQ23" s="123"/>
      <c r="LAR23" s="123"/>
      <c r="LAS23" s="123"/>
      <c r="LAT23" s="123"/>
      <c r="LAU23" s="123"/>
      <c r="LAV23" s="123"/>
      <c r="LAW23" s="123"/>
      <c r="LAX23" s="123"/>
      <c r="LAY23" s="123"/>
      <c r="LAZ23" s="123"/>
      <c r="LBA23" s="123"/>
      <c r="LBB23" s="123"/>
      <c r="LBC23" s="123"/>
      <c r="LBD23" s="123"/>
      <c r="LBE23" s="123"/>
      <c r="LBF23" s="123"/>
      <c r="LBG23" s="123"/>
      <c r="LBH23" s="123"/>
      <c r="LBI23" s="123"/>
      <c r="LBJ23" s="123"/>
      <c r="LBK23" s="123"/>
      <c r="LBL23" s="123"/>
      <c r="LBM23" s="123"/>
      <c r="LBN23" s="123"/>
      <c r="LBO23" s="123"/>
      <c r="LBP23" s="123"/>
      <c r="LBQ23" s="123"/>
      <c r="LBR23" s="123"/>
      <c r="LBS23" s="123"/>
      <c r="LBT23" s="123"/>
      <c r="LBU23" s="123"/>
      <c r="LBV23" s="123"/>
      <c r="LBW23" s="123"/>
      <c r="LBX23" s="123"/>
      <c r="LBY23" s="123"/>
      <c r="LBZ23" s="123"/>
      <c r="LCA23" s="123"/>
      <c r="LCB23" s="123"/>
      <c r="LCC23" s="123"/>
      <c r="LCD23" s="123"/>
      <c r="LCE23" s="123"/>
      <c r="LCF23" s="123"/>
      <c r="LCG23" s="123"/>
      <c r="LCH23" s="123"/>
      <c r="LCI23" s="123"/>
      <c r="LCJ23" s="123"/>
      <c r="LCK23" s="123"/>
      <c r="LCL23" s="123"/>
      <c r="LCM23" s="123"/>
      <c r="LCN23" s="123"/>
      <c r="LCO23" s="123"/>
      <c r="LCP23" s="123"/>
      <c r="LCQ23" s="123"/>
      <c r="LCR23" s="123"/>
      <c r="LCS23" s="123"/>
      <c r="LCT23" s="123"/>
      <c r="LCU23" s="123"/>
      <c r="LCV23" s="123"/>
      <c r="LCW23" s="123"/>
      <c r="LCX23" s="123"/>
      <c r="LCY23" s="123"/>
      <c r="LCZ23" s="123"/>
      <c r="LDA23" s="123"/>
      <c r="LDB23" s="123"/>
      <c r="LDC23" s="123"/>
      <c r="LDD23" s="123"/>
      <c r="LDE23" s="123"/>
      <c r="LDF23" s="123"/>
      <c r="LDG23" s="123"/>
      <c r="LDH23" s="123"/>
      <c r="LDI23" s="123"/>
      <c r="LDJ23" s="123"/>
      <c r="LDK23" s="123"/>
      <c r="LDL23" s="123"/>
      <c r="LDM23" s="123"/>
      <c r="LDN23" s="123"/>
      <c r="LDO23" s="123"/>
      <c r="LDP23" s="123"/>
      <c r="LDQ23" s="123"/>
      <c r="LDR23" s="123"/>
      <c r="LDS23" s="123"/>
      <c r="LDT23" s="123"/>
      <c r="LDU23" s="123"/>
      <c r="LDV23" s="123"/>
      <c r="LDW23" s="123"/>
      <c r="LDX23" s="123"/>
      <c r="LDY23" s="123"/>
      <c r="LDZ23" s="123"/>
      <c r="LEA23" s="123"/>
      <c r="LEB23" s="123"/>
      <c r="LEC23" s="123"/>
      <c r="LED23" s="123"/>
      <c r="LEE23" s="123"/>
      <c r="LEF23" s="123"/>
      <c r="LEG23" s="123"/>
      <c r="LEH23" s="123"/>
      <c r="LEI23" s="123"/>
      <c r="LEJ23" s="123"/>
      <c r="LEK23" s="123"/>
      <c r="LEL23" s="123"/>
      <c r="LEM23" s="123"/>
      <c r="LEN23" s="123"/>
      <c r="LEO23" s="123"/>
      <c r="LEP23" s="123"/>
      <c r="LEQ23" s="123"/>
      <c r="LER23" s="123"/>
      <c r="LES23" s="123"/>
      <c r="LET23" s="123"/>
      <c r="LEU23" s="123"/>
      <c r="LEV23" s="123"/>
      <c r="LEW23" s="123"/>
      <c r="LEX23" s="123"/>
      <c r="LEY23" s="123"/>
      <c r="LEZ23" s="123"/>
      <c r="LFA23" s="123"/>
      <c r="LFB23" s="123"/>
      <c r="LFC23" s="123"/>
      <c r="LFD23" s="123"/>
      <c r="LFE23" s="123"/>
      <c r="LFF23" s="123"/>
      <c r="LFG23" s="123"/>
      <c r="LFH23" s="123"/>
      <c r="LFI23" s="123"/>
      <c r="LFJ23" s="123"/>
      <c r="LFK23" s="123"/>
      <c r="LFL23" s="123"/>
      <c r="LFM23" s="123"/>
      <c r="LFN23" s="123"/>
      <c r="LFO23" s="123"/>
      <c r="LFP23" s="123"/>
      <c r="LFQ23" s="123"/>
      <c r="LFR23" s="123"/>
      <c r="LFS23" s="123"/>
      <c r="LFT23" s="123"/>
      <c r="LFU23" s="123"/>
      <c r="LFV23" s="123"/>
      <c r="LFW23" s="123"/>
      <c r="LFX23" s="123"/>
      <c r="LFY23" s="123"/>
      <c r="LFZ23" s="123"/>
      <c r="LGA23" s="123"/>
      <c r="LGB23" s="123"/>
      <c r="LGC23" s="123"/>
      <c r="LGD23" s="123"/>
      <c r="LGE23" s="123"/>
      <c r="LGF23" s="123"/>
      <c r="LGG23" s="123"/>
      <c r="LGH23" s="123"/>
      <c r="LGI23" s="123"/>
      <c r="LGJ23" s="123"/>
      <c r="LGK23" s="123"/>
      <c r="LGL23" s="123"/>
      <c r="LGM23" s="123"/>
      <c r="LGN23" s="123"/>
      <c r="LGO23" s="123"/>
      <c r="LGP23" s="123"/>
      <c r="LGQ23" s="123"/>
      <c r="LGR23" s="123"/>
      <c r="LGS23" s="123"/>
      <c r="LGT23" s="123"/>
      <c r="LGU23" s="123"/>
      <c r="LGV23" s="123"/>
      <c r="LGW23" s="123"/>
      <c r="LGX23" s="123"/>
      <c r="LGY23" s="123"/>
      <c r="LGZ23" s="123"/>
      <c r="LHA23" s="123"/>
      <c r="LHB23" s="123"/>
      <c r="LHC23" s="123"/>
      <c r="LHD23" s="123"/>
      <c r="LHE23" s="123"/>
      <c r="LHF23" s="123"/>
      <c r="LHG23" s="123"/>
      <c r="LHH23" s="123"/>
      <c r="LHI23" s="123"/>
      <c r="LHJ23" s="123"/>
      <c r="LHK23" s="123"/>
      <c r="LHL23" s="123"/>
      <c r="LHM23" s="123"/>
      <c r="LHN23" s="123"/>
      <c r="LHO23" s="123"/>
      <c r="LHP23" s="123"/>
      <c r="LHQ23" s="123"/>
      <c r="LHR23" s="123"/>
      <c r="LHS23" s="123"/>
      <c r="LHT23" s="123"/>
      <c r="LHU23" s="123"/>
      <c r="LHV23" s="123"/>
      <c r="LHW23" s="123"/>
      <c r="LHX23" s="123"/>
      <c r="LHY23" s="123"/>
      <c r="LHZ23" s="123"/>
      <c r="LIA23" s="123"/>
      <c r="LIB23" s="123"/>
      <c r="LIC23" s="123"/>
      <c r="LID23" s="123"/>
      <c r="LIE23" s="123"/>
      <c r="LIF23" s="123"/>
      <c r="LIG23" s="123"/>
      <c r="LIH23" s="123"/>
      <c r="LII23" s="123"/>
      <c r="LIJ23" s="123"/>
      <c r="LIK23" s="123"/>
      <c r="LIL23" s="123"/>
      <c r="LIM23" s="123"/>
      <c r="LIN23" s="123"/>
      <c r="LIO23" s="123"/>
      <c r="LIP23" s="123"/>
      <c r="LIQ23" s="123"/>
      <c r="LIR23" s="123"/>
      <c r="LIS23" s="123"/>
      <c r="LIT23" s="123"/>
      <c r="LIU23" s="123"/>
      <c r="LIV23" s="123"/>
      <c r="LIW23" s="123"/>
      <c r="LIX23" s="123"/>
      <c r="LIY23" s="123"/>
      <c r="LIZ23" s="123"/>
      <c r="LJA23" s="123"/>
      <c r="LJB23" s="123"/>
      <c r="LJC23" s="123"/>
      <c r="LJD23" s="123"/>
      <c r="LJE23" s="123"/>
      <c r="LJF23" s="123"/>
      <c r="LJG23" s="123"/>
      <c r="LJH23" s="123"/>
      <c r="LJI23" s="123"/>
      <c r="LJJ23" s="123"/>
      <c r="LJK23" s="123"/>
      <c r="LJL23" s="123"/>
      <c r="LJM23" s="123"/>
      <c r="LJN23" s="123"/>
      <c r="LJO23" s="123"/>
      <c r="LJP23" s="123"/>
      <c r="LJQ23" s="123"/>
      <c r="LJR23" s="123"/>
      <c r="LJS23" s="123"/>
      <c r="LJT23" s="123"/>
      <c r="LJU23" s="123"/>
      <c r="LJV23" s="123"/>
      <c r="LJW23" s="123"/>
      <c r="LJX23" s="123"/>
      <c r="LJY23" s="123"/>
      <c r="LJZ23" s="123"/>
      <c r="LKA23" s="123"/>
      <c r="LKB23" s="123"/>
      <c r="LKC23" s="123"/>
      <c r="LKD23" s="123"/>
      <c r="LKE23" s="123"/>
      <c r="LKF23" s="123"/>
      <c r="LKG23" s="123"/>
      <c r="LKH23" s="123"/>
      <c r="LKI23" s="123"/>
      <c r="LKJ23" s="123"/>
      <c r="LKK23" s="123"/>
      <c r="LKL23" s="123"/>
      <c r="LKM23" s="123"/>
      <c r="LKN23" s="123"/>
      <c r="LKO23" s="123"/>
      <c r="LKP23" s="123"/>
      <c r="LKQ23" s="123"/>
      <c r="LKR23" s="123"/>
      <c r="LKS23" s="123"/>
      <c r="LKT23" s="123"/>
      <c r="LKU23" s="123"/>
      <c r="LKV23" s="123"/>
      <c r="LKW23" s="123"/>
      <c r="LKX23" s="123"/>
      <c r="LKY23" s="123"/>
      <c r="LKZ23" s="123"/>
      <c r="LLA23" s="123"/>
      <c r="LLB23" s="123"/>
      <c r="LLC23" s="123"/>
      <c r="LLD23" s="123"/>
      <c r="LLE23" s="123"/>
      <c r="LLF23" s="123"/>
      <c r="LLG23" s="123"/>
      <c r="LLH23" s="123"/>
      <c r="LLI23" s="123"/>
      <c r="LLJ23" s="123"/>
      <c r="LLK23" s="123"/>
      <c r="LLL23" s="123"/>
      <c r="LLM23" s="123"/>
      <c r="LLN23" s="123"/>
      <c r="LLO23" s="123"/>
      <c r="LLP23" s="123"/>
      <c r="LLQ23" s="123"/>
      <c r="LLR23" s="123"/>
      <c r="LLS23" s="123"/>
      <c r="LLT23" s="123"/>
      <c r="LLU23" s="123"/>
      <c r="LLV23" s="123"/>
      <c r="LLW23" s="123"/>
      <c r="LLX23" s="123"/>
      <c r="LLY23" s="123"/>
      <c r="LLZ23" s="123"/>
      <c r="LMA23" s="123"/>
      <c r="LMB23" s="123"/>
      <c r="LMC23" s="123"/>
      <c r="LMD23" s="123"/>
      <c r="LME23" s="123"/>
      <c r="LMF23" s="123"/>
      <c r="LMG23" s="123"/>
      <c r="LMH23" s="123"/>
      <c r="LMI23" s="123"/>
      <c r="LMJ23" s="123"/>
      <c r="LMK23" s="123"/>
      <c r="LML23" s="123"/>
      <c r="LMM23" s="123"/>
      <c r="LMN23" s="123"/>
      <c r="LMO23" s="123"/>
      <c r="LMP23" s="123"/>
      <c r="LMQ23" s="123"/>
      <c r="LMR23" s="123"/>
      <c r="LMS23" s="123"/>
      <c r="LMT23" s="123"/>
      <c r="LMU23" s="123"/>
      <c r="LMV23" s="123"/>
      <c r="LMW23" s="123"/>
      <c r="LMX23" s="123"/>
      <c r="LMY23" s="123"/>
      <c r="LMZ23" s="123"/>
      <c r="LNA23" s="123"/>
      <c r="LNB23" s="123"/>
      <c r="LNC23" s="123"/>
      <c r="LND23" s="123"/>
      <c r="LNE23" s="123"/>
      <c r="LNF23" s="123"/>
      <c r="LNG23" s="123"/>
      <c r="LNH23" s="123"/>
      <c r="LNI23" s="123"/>
      <c r="LNJ23" s="123"/>
      <c r="LNK23" s="123"/>
      <c r="LNL23" s="123"/>
      <c r="LNM23" s="123"/>
      <c r="LNN23" s="123"/>
      <c r="LNO23" s="123"/>
      <c r="LNP23" s="123"/>
      <c r="LNQ23" s="123"/>
      <c r="LNR23" s="123"/>
      <c r="LNS23" s="123"/>
      <c r="LNT23" s="123"/>
      <c r="LNU23" s="123"/>
      <c r="LNV23" s="123"/>
      <c r="LNW23" s="123"/>
      <c r="LNX23" s="123"/>
      <c r="LNY23" s="123"/>
      <c r="LNZ23" s="123"/>
      <c r="LOA23" s="123"/>
      <c r="LOB23" s="123"/>
      <c r="LOC23" s="123"/>
      <c r="LOD23" s="123"/>
      <c r="LOE23" s="123"/>
      <c r="LOF23" s="123"/>
      <c r="LOG23" s="123"/>
      <c r="LOH23" s="123"/>
      <c r="LOI23" s="123"/>
      <c r="LOJ23" s="123"/>
      <c r="LOK23" s="123"/>
      <c r="LOL23" s="123"/>
      <c r="LOM23" s="123"/>
      <c r="LON23" s="123"/>
      <c r="LOO23" s="123"/>
      <c r="LOP23" s="123"/>
      <c r="LOQ23" s="123"/>
      <c r="LOR23" s="123"/>
      <c r="LOS23" s="123"/>
      <c r="LOT23" s="123"/>
      <c r="LOU23" s="123"/>
      <c r="LOV23" s="123"/>
      <c r="LOW23" s="123"/>
      <c r="LOX23" s="123"/>
      <c r="LOY23" s="123"/>
      <c r="LOZ23" s="123"/>
      <c r="LPA23" s="123"/>
      <c r="LPB23" s="123"/>
      <c r="LPC23" s="123"/>
      <c r="LPD23" s="123"/>
      <c r="LPE23" s="123"/>
      <c r="LPF23" s="123"/>
      <c r="LPG23" s="123"/>
      <c r="LPH23" s="123"/>
      <c r="LPI23" s="123"/>
      <c r="LPJ23" s="123"/>
      <c r="LPK23" s="123"/>
      <c r="LPL23" s="123"/>
      <c r="LPM23" s="123"/>
      <c r="LPN23" s="123"/>
      <c r="LPO23" s="123"/>
      <c r="LPP23" s="123"/>
      <c r="LPQ23" s="123"/>
      <c r="LPR23" s="123"/>
      <c r="LPS23" s="123"/>
      <c r="LPT23" s="123"/>
      <c r="LPU23" s="123"/>
      <c r="LPV23" s="123"/>
      <c r="LPW23" s="123"/>
      <c r="LPX23" s="123"/>
      <c r="LPY23" s="123"/>
      <c r="LPZ23" s="123"/>
      <c r="LQA23" s="123"/>
      <c r="LQB23" s="123"/>
      <c r="LQC23" s="123"/>
      <c r="LQD23" s="123"/>
      <c r="LQE23" s="123"/>
      <c r="LQF23" s="123"/>
      <c r="LQG23" s="123"/>
      <c r="LQH23" s="123"/>
      <c r="LQI23" s="123"/>
      <c r="LQJ23" s="123"/>
      <c r="LQK23" s="123"/>
      <c r="LQL23" s="123"/>
      <c r="LQM23" s="123"/>
      <c r="LQN23" s="123"/>
      <c r="LQO23" s="123"/>
      <c r="LQP23" s="123"/>
      <c r="LQQ23" s="123"/>
      <c r="LQR23" s="123"/>
      <c r="LQS23" s="123"/>
      <c r="LQT23" s="123"/>
      <c r="LQU23" s="123"/>
      <c r="LQV23" s="123"/>
      <c r="LQW23" s="123"/>
      <c r="LQX23" s="123"/>
      <c r="LQY23" s="123"/>
      <c r="LQZ23" s="123"/>
      <c r="LRA23" s="123"/>
      <c r="LRB23" s="123"/>
      <c r="LRC23" s="123"/>
      <c r="LRD23" s="123"/>
      <c r="LRE23" s="123"/>
      <c r="LRF23" s="123"/>
      <c r="LRG23" s="123"/>
      <c r="LRH23" s="123"/>
      <c r="LRI23" s="123"/>
      <c r="LRJ23" s="123"/>
      <c r="LRK23" s="123"/>
      <c r="LRL23" s="123"/>
      <c r="LRM23" s="123"/>
      <c r="LRN23" s="123"/>
      <c r="LRO23" s="123"/>
      <c r="LRP23" s="123"/>
      <c r="LRQ23" s="123"/>
      <c r="LRR23" s="123"/>
      <c r="LRS23" s="123"/>
      <c r="LRT23" s="123"/>
      <c r="LRU23" s="123"/>
      <c r="LRV23" s="123"/>
      <c r="LRW23" s="123"/>
      <c r="LRX23" s="123"/>
      <c r="LRY23" s="123"/>
      <c r="LRZ23" s="123"/>
      <c r="LSA23" s="123"/>
      <c r="LSB23" s="123"/>
      <c r="LSC23" s="123"/>
      <c r="LSD23" s="123"/>
      <c r="LSE23" s="123"/>
      <c r="LSF23" s="123"/>
      <c r="LSG23" s="123"/>
      <c r="LSH23" s="123"/>
      <c r="LSI23" s="123"/>
      <c r="LSJ23" s="123"/>
      <c r="LSK23" s="123"/>
      <c r="LSL23" s="123"/>
      <c r="LSM23" s="123"/>
      <c r="LSN23" s="123"/>
      <c r="LSO23" s="123"/>
      <c r="LSP23" s="123"/>
      <c r="LSQ23" s="123"/>
      <c r="LSR23" s="123"/>
      <c r="LSS23" s="123"/>
      <c r="LST23" s="123"/>
      <c r="LSU23" s="123"/>
      <c r="LSV23" s="123"/>
      <c r="LSW23" s="123"/>
      <c r="LSX23" s="123"/>
      <c r="LSY23" s="123"/>
      <c r="LSZ23" s="123"/>
      <c r="LTA23" s="123"/>
      <c r="LTB23" s="123"/>
      <c r="LTC23" s="123"/>
      <c r="LTD23" s="123"/>
      <c r="LTE23" s="123"/>
      <c r="LTF23" s="123"/>
      <c r="LTG23" s="123"/>
      <c r="LTH23" s="123"/>
      <c r="LTI23" s="123"/>
      <c r="LTJ23" s="123"/>
      <c r="LTK23" s="123"/>
      <c r="LTL23" s="123"/>
      <c r="LTM23" s="123"/>
      <c r="LTN23" s="123"/>
      <c r="LTO23" s="123"/>
      <c r="LTP23" s="123"/>
      <c r="LTQ23" s="123"/>
      <c r="LTR23" s="123"/>
      <c r="LTS23" s="123"/>
      <c r="LTT23" s="123"/>
      <c r="LTU23" s="123"/>
      <c r="LTV23" s="123"/>
      <c r="LTW23" s="123"/>
      <c r="LTX23" s="123"/>
      <c r="LTY23" s="123"/>
      <c r="LTZ23" s="123"/>
      <c r="LUA23" s="123"/>
      <c r="LUB23" s="123"/>
      <c r="LUC23" s="123"/>
      <c r="LUD23" s="123"/>
      <c r="LUE23" s="123"/>
      <c r="LUF23" s="123"/>
      <c r="LUG23" s="123"/>
      <c r="LUH23" s="123"/>
      <c r="LUI23" s="123"/>
      <c r="LUJ23" s="123"/>
      <c r="LUK23" s="123"/>
      <c r="LUL23" s="123"/>
      <c r="LUM23" s="123"/>
      <c r="LUN23" s="123"/>
      <c r="LUO23" s="123"/>
      <c r="LUP23" s="123"/>
      <c r="LUQ23" s="123"/>
      <c r="LUR23" s="123"/>
      <c r="LUS23" s="123"/>
      <c r="LUT23" s="123"/>
      <c r="LUU23" s="123"/>
      <c r="LUV23" s="123"/>
      <c r="LUW23" s="123"/>
      <c r="LUX23" s="123"/>
      <c r="LUY23" s="123"/>
      <c r="LUZ23" s="123"/>
      <c r="LVA23" s="123"/>
      <c r="LVB23" s="123"/>
      <c r="LVC23" s="123"/>
      <c r="LVD23" s="123"/>
      <c r="LVE23" s="123"/>
      <c r="LVF23" s="123"/>
      <c r="LVG23" s="123"/>
      <c r="LVH23" s="123"/>
      <c r="LVI23" s="123"/>
      <c r="LVJ23" s="123"/>
      <c r="LVK23" s="123"/>
      <c r="LVL23" s="123"/>
      <c r="LVM23" s="123"/>
      <c r="LVN23" s="123"/>
      <c r="LVO23" s="123"/>
      <c r="LVP23" s="123"/>
      <c r="LVQ23" s="123"/>
      <c r="LVR23" s="123"/>
      <c r="LVS23" s="123"/>
      <c r="LVT23" s="123"/>
      <c r="LVU23" s="123"/>
      <c r="LVV23" s="123"/>
      <c r="LVW23" s="123"/>
      <c r="LVX23" s="123"/>
      <c r="LVY23" s="123"/>
      <c r="LVZ23" s="123"/>
      <c r="LWA23" s="123"/>
      <c r="LWB23" s="123"/>
      <c r="LWC23" s="123"/>
      <c r="LWD23" s="123"/>
      <c r="LWE23" s="123"/>
      <c r="LWF23" s="123"/>
      <c r="LWG23" s="123"/>
      <c r="LWH23" s="123"/>
      <c r="LWI23" s="123"/>
      <c r="LWJ23" s="123"/>
      <c r="LWK23" s="123"/>
      <c r="LWL23" s="123"/>
      <c r="LWM23" s="123"/>
      <c r="LWN23" s="123"/>
      <c r="LWO23" s="123"/>
      <c r="LWP23" s="123"/>
      <c r="LWQ23" s="123"/>
      <c r="LWR23" s="123"/>
      <c r="LWS23" s="123"/>
      <c r="LWT23" s="123"/>
      <c r="LWU23" s="123"/>
      <c r="LWV23" s="123"/>
      <c r="LWW23" s="123"/>
      <c r="LWX23" s="123"/>
      <c r="LWY23" s="123"/>
      <c r="LWZ23" s="123"/>
      <c r="LXA23" s="123"/>
      <c r="LXB23" s="123"/>
      <c r="LXC23" s="123"/>
      <c r="LXD23" s="123"/>
      <c r="LXE23" s="123"/>
      <c r="LXF23" s="123"/>
      <c r="LXG23" s="123"/>
      <c r="LXH23" s="123"/>
      <c r="LXI23" s="123"/>
      <c r="LXJ23" s="123"/>
      <c r="LXK23" s="123"/>
      <c r="LXL23" s="123"/>
      <c r="LXM23" s="123"/>
      <c r="LXN23" s="123"/>
      <c r="LXO23" s="123"/>
      <c r="LXP23" s="123"/>
      <c r="LXQ23" s="123"/>
      <c r="LXR23" s="123"/>
      <c r="LXS23" s="123"/>
      <c r="LXT23" s="123"/>
      <c r="LXU23" s="123"/>
      <c r="LXV23" s="123"/>
      <c r="LXW23" s="123"/>
      <c r="LXX23" s="123"/>
      <c r="LXY23" s="123"/>
      <c r="LXZ23" s="123"/>
      <c r="LYA23" s="123"/>
      <c r="LYB23" s="123"/>
      <c r="LYC23" s="123"/>
      <c r="LYD23" s="123"/>
      <c r="LYE23" s="123"/>
      <c r="LYF23" s="123"/>
      <c r="LYG23" s="123"/>
      <c r="LYH23" s="123"/>
      <c r="LYI23" s="123"/>
      <c r="LYJ23" s="123"/>
      <c r="LYK23" s="123"/>
      <c r="LYL23" s="123"/>
      <c r="LYM23" s="123"/>
      <c r="LYN23" s="123"/>
      <c r="LYO23" s="123"/>
      <c r="LYP23" s="123"/>
      <c r="LYQ23" s="123"/>
      <c r="LYR23" s="123"/>
      <c r="LYS23" s="123"/>
      <c r="LYT23" s="123"/>
      <c r="LYU23" s="123"/>
      <c r="LYV23" s="123"/>
      <c r="LYW23" s="123"/>
      <c r="LYX23" s="123"/>
      <c r="LYY23" s="123"/>
      <c r="LYZ23" s="123"/>
      <c r="LZA23" s="123"/>
      <c r="LZB23" s="123"/>
      <c r="LZC23" s="123"/>
      <c r="LZD23" s="123"/>
      <c r="LZE23" s="123"/>
      <c r="LZF23" s="123"/>
      <c r="LZG23" s="123"/>
      <c r="LZH23" s="123"/>
      <c r="LZI23" s="123"/>
      <c r="LZJ23" s="123"/>
      <c r="LZK23" s="123"/>
      <c r="LZL23" s="123"/>
      <c r="LZM23" s="123"/>
      <c r="LZN23" s="123"/>
      <c r="LZO23" s="123"/>
      <c r="LZP23" s="123"/>
      <c r="LZQ23" s="123"/>
      <c r="LZR23" s="123"/>
      <c r="LZS23" s="123"/>
      <c r="LZT23" s="123"/>
      <c r="LZU23" s="123"/>
      <c r="LZV23" s="123"/>
      <c r="LZW23" s="123"/>
      <c r="LZX23" s="123"/>
      <c r="LZY23" s="123"/>
      <c r="LZZ23" s="123"/>
      <c r="MAA23" s="123"/>
      <c r="MAB23" s="123"/>
      <c r="MAC23" s="123"/>
      <c r="MAD23" s="123"/>
      <c r="MAE23" s="123"/>
      <c r="MAF23" s="123"/>
      <c r="MAG23" s="123"/>
      <c r="MAH23" s="123"/>
      <c r="MAI23" s="123"/>
      <c r="MAJ23" s="123"/>
      <c r="MAK23" s="123"/>
      <c r="MAL23" s="123"/>
      <c r="MAM23" s="123"/>
      <c r="MAN23" s="123"/>
      <c r="MAO23" s="123"/>
      <c r="MAP23" s="123"/>
      <c r="MAQ23" s="123"/>
      <c r="MAR23" s="123"/>
      <c r="MAS23" s="123"/>
      <c r="MAT23" s="123"/>
      <c r="MAU23" s="123"/>
      <c r="MAV23" s="123"/>
      <c r="MAW23" s="123"/>
      <c r="MAX23" s="123"/>
      <c r="MAY23" s="123"/>
      <c r="MAZ23" s="123"/>
      <c r="MBA23" s="123"/>
      <c r="MBB23" s="123"/>
      <c r="MBC23" s="123"/>
      <c r="MBD23" s="123"/>
      <c r="MBE23" s="123"/>
      <c r="MBF23" s="123"/>
      <c r="MBG23" s="123"/>
      <c r="MBH23" s="123"/>
      <c r="MBI23" s="123"/>
      <c r="MBJ23" s="123"/>
      <c r="MBK23" s="123"/>
      <c r="MBL23" s="123"/>
      <c r="MBM23" s="123"/>
      <c r="MBN23" s="123"/>
      <c r="MBO23" s="123"/>
      <c r="MBP23" s="123"/>
      <c r="MBQ23" s="123"/>
      <c r="MBR23" s="123"/>
      <c r="MBS23" s="123"/>
      <c r="MBT23" s="123"/>
      <c r="MBU23" s="123"/>
      <c r="MBV23" s="123"/>
      <c r="MBW23" s="123"/>
      <c r="MBX23" s="123"/>
      <c r="MBY23" s="123"/>
      <c r="MBZ23" s="123"/>
      <c r="MCA23" s="123"/>
      <c r="MCB23" s="123"/>
      <c r="MCC23" s="123"/>
      <c r="MCD23" s="123"/>
      <c r="MCE23" s="123"/>
      <c r="MCF23" s="123"/>
      <c r="MCG23" s="123"/>
      <c r="MCH23" s="123"/>
      <c r="MCI23" s="123"/>
      <c r="MCJ23" s="123"/>
      <c r="MCK23" s="123"/>
      <c r="MCL23" s="123"/>
      <c r="MCM23" s="123"/>
      <c r="MCN23" s="123"/>
      <c r="MCO23" s="123"/>
      <c r="MCP23" s="123"/>
      <c r="MCQ23" s="123"/>
      <c r="MCR23" s="123"/>
      <c r="MCS23" s="123"/>
      <c r="MCT23" s="123"/>
      <c r="MCU23" s="123"/>
      <c r="MCV23" s="123"/>
      <c r="MCW23" s="123"/>
      <c r="MCX23" s="123"/>
      <c r="MCY23" s="123"/>
      <c r="MCZ23" s="123"/>
      <c r="MDA23" s="123"/>
      <c r="MDB23" s="123"/>
      <c r="MDC23" s="123"/>
      <c r="MDD23" s="123"/>
      <c r="MDE23" s="123"/>
      <c r="MDF23" s="123"/>
      <c r="MDG23" s="123"/>
      <c r="MDH23" s="123"/>
      <c r="MDI23" s="123"/>
      <c r="MDJ23" s="123"/>
      <c r="MDK23" s="123"/>
      <c r="MDL23" s="123"/>
      <c r="MDM23" s="123"/>
      <c r="MDN23" s="123"/>
      <c r="MDO23" s="123"/>
      <c r="MDP23" s="123"/>
      <c r="MDQ23" s="123"/>
      <c r="MDR23" s="123"/>
      <c r="MDS23" s="123"/>
      <c r="MDT23" s="123"/>
      <c r="MDU23" s="123"/>
      <c r="MDV23" s="123"/>
      <c r="MDW23" s="123"/>
      <c r="MDX23" s="123"/>
      <c r="MDY23" s="123"/>
      <c r="MDZ23" s="123"/>
      <c r="MEA23" s="123"/>
      <c r="MEB23" s="123"/>
      <c r="MEC23" s="123"/>
      <c r="MED23" s="123"/>
      <c r="MEE23" s="123"/>
      <c r="MEF23" s="123"/>
      <c r="MEG23" s="123"/>
      <c r="MEH23" s="123"/>
      <c r="MEI23" s="123"/>
      <c r="MEJ23" s="123"/>
      <c r="MEK23" s="123"/>
      <c r="MEL23" s="123"/>
      <c r="MEM23" s="123"/>
      <c r="MEN23" s="123"/>
      <c r="MEO23" s="123"/>
      <c r="MEP23" s="123"/>
      <c r="MEQ23" s="123"/>
      <c r="MER23" s="123"/>
      <c r="MES23" s="123"/>
      <c r="MET23" s="123"/>
      <c r="MEU23" s="123"/>
      <c r="MEV23" s="123"/>
      <c r="MEW23" s="123"/>
      <c r="MEX23" s="123"/>
      <c r="MEY23" s="123"/>
      <c r="MEZ23" s="123"/>
      <c r="MFA23" s="123"/>
      <c r="MFB23" s="123"/>
      <c r="MFC23" s="123"/>
      <c r="MFD23" s="123"/>
      <c r="MFE23" s="123"/>
      <c r="MFF23" s="123"/>
      <c r="MFG23" s="123"/>
      <c r="MFH23" s="123"/>
      <c r="MFI23" s="123"/>
      <c r="MFJ23" s="123"/>
      <c r="MFK23" s="123"/>
      <c r="MFL23" s="123"/>
      <c r="MFM23" s="123"/>
      <c r="MFN23" s="123"/>
      <c r="MFO23" s="123"/>
      <c r="MFP23" s="123"/>
      <c r="MFQ23" s="123"/>
      <c r="MFR23" s="123"/>
      <c r="MFS23" s="123"/>
      <c r="MFT23" s="123"/>
      <c r="MFU23" s="123"/>
      <c r="MFV23" s="123"/>
      <c r="MFW23" s="123"/>
      <c r="MFX23" s="123"/>
      <c r="MFY23" s="123"/>
      <c r="MFZ23" s="123"/>
      <c r="MGA23" s="123"/>
      <c r="MGB23" s="123"/>
      <c r="MGC23" s="123"/>
      <c r="MGD23" s="123"/>
      <c r="MGE23" s="123"/>
      <c r="MGF23" s="123"/>
      <c r="MGG23" s="123"/>
      <c r="MGH23" s="123"/>
      <c r="MGI23" s="123"/>
      <c r="MGJ23" s="123"/>
      <c r="MGK23" s="123"/>
      <c r="MGL23" s="123"/>
      <c r="MGM23" s="123"/>
      <c r="MGN23" s="123"/>
      <c r="MGO23" s="123"/>
      <c r="MGP23" s="123"/>
      <c r="MGQ23" s="123"/>
      <c r="MGR23" s="123"/>
      <c r="MGS23" s="123"/>
      <c r="MGT23" s="123"/>
      <c r="MGU23" s="123"/>
      <c r="MGV23" s="123"/>
      <c r="MGW23" s="123"/>
      <c r="MGX23" s="123"/>
      <c r="MGY23" s="123"/>
      <c r="MGZ23" s="123"/>
      <c r="MHA23" s="123"/>
      <c r="MHB23" s="123"/>
      <c r="MHC23" s="123"/>
      <c r="MHD23" s="123"/>
      <c r="MHE23" s="123"/>
      <c r="MHF23" s="123"/>
      <c r="MHG23" s="123"/>
      <c r="MHH23" s="123"/>
      <c r="MHI23" s="123"/>
      <c r="MHJ23" s="123"/>
      <c r="MHK23" s="123"/>
      <c r="MHL23" s="123"/>
      <c r="MHM23" s="123"/>
      <c r="MHN23" s="123"/>
      <c r="MHO23" s="123"/>
      <c r="MHP23" s="123"/>
      <c r="MHQ23" s="123"/>
      <c r="MHR23" s="123"/>
      <c r="MHS23" s="123"/>
      <c r="MHT23" s="123"/>
      <c r="MHU23" s="123"/>
      <c r="MHV23" s="123"/>
      <c r="MHW23" s="123"/>
      <c r="MHX23" s="123"/>
      <c r="MHY23" s="123"/>
      <c r="MHZ23" s="123"/>
      <c r="MIA23" s="123"/>
      <c r="MIB23" s="123"/>
      <c r="MIC23" s="123"/>
      <c r="MID23" s="123"/>
      <c r="MIE23" s="123"/>
      <c r="MIF23" s="123"/>
      <c r="MIG23" s="123"/>
      <c r="MIH23" s="123"/>
      <c r="MII23" s="123"/>
      <c r="MIJ23" s="123"/>
      <c r="MIK23" s="123"/>
      <c r="MIL23" s="123"/>
      <c r="MIM23" s="123"/>
      <c r="MIN23" s="123"/>
      <c r="MIO23" s="123"/>
      <c r="MIP23" s="123"/>
      <c r="MIQ23" s="123"/>
      <c r="MIR23" s="123"/>
      <c r="MIS23" s="123"/>
      <c r="MIT23" s="123"/>
      <c r="MIU23" s="123"/>
      <c r="MIV23" s="123"/>
      <c r="MIW23" s="123"/>
      <c r="MIX23" s="123"/>
      <c r="MIY23" s="123"/>
      <c r="MIZ23" s="123"/>
      <c r="MJA23" s="123"/>
      <c r="MJB23" s="123"/>
      <c r="MJC23" s="123"/>
      <c r="MJD23" s="123"/>
      <c r="MJE23" s="123"/>
      <c r="MJF23" s="123"/>
      <c r="MJG23" s="123"/>
      <c r="MJH23" s="123"/>
      <c r="MJI23" s="123"/>
      <c r="MJJ23" s="123"/>
      <c r="MJK23" s="123"/>
      <c r="MJL23" s="123"/>
      <c r="MJM23" s="123"/>
      <c r="MJN23" s="123"/>
      <c r="MJO23" s="123"/>
      <c r="MJP23" s="123"/>
      <c r="MJQ23" s="123"/>
      <c r="MJR23" s="123"/>
      <c r="MJS23" s="123"/>
      <c r="MJT23" s="123"/>
      <c r="MJU23" s="123"/>
      <c r="MJV23" s="123"/>
      <c r="MJW23" s="123"/>
      <c r="MJX23" s="123"/>
      <c r="MJY23" s="123"/>
      <c r="MJZ23" s="123"/>
      <c r="MKA23" s="123"/>
      <c r="MKB23" s="123"/>
      <c r="MKC23" s="123"/>
      <c r="MKD23" s="123"/>
      <c r="MKE23" s="123"/>
      <c r="MKF23" s="123"/>
      <c r="MKG23" s="123"/>
      <c r="MKH23" s="123"/>
      <c r="MKI23" s="123"/>
      <c r="MKJ23" s="123"/>
      <c r="MKK23" s="123"/>
      <c r="MKL23" s="123"/>
      <c r="MKM23" s="123"/>
      <c r="MKN23" s="123"/>
      <c r="MKO23" s="123"/>
      <c r="MKP23" s="123"/>
      <c r="MKQ23" s="123"/>
      <c r="MKR23" s="123"/>
      <c r="MKS23" s="123"/>
      <c r="MKT23" s="123"/>
      <c r="MKU23" s="123"/>
      <c r="MKV23" s="123"/>
      <c r="MKW23" s="123"/>
      <c r="MKX23" s="123"/>
      <c r="MKY23" s="123"/>
      <c r="MKZ23" s="123"/>
      <c r="MLA23" s="123"/>
      <c r="MLB23" s="123"/>
      <c r="MLC23" s="123"/>
      <c r="MLD23" s="123"/>
      <c r="MLE23" s="123"/>
      <c r="MLF23" s="123"/>
      <c r="MLG23" s="123"/>
      <c r="MLH23" s="123"/>
      <c r="MLI23" s="123"/>
      <c r="MLJ23" s="123"/>
      <c r="MLK23" s="123"/>
      <c r="MLL23" s="123"/>
      <c r="MLM23" s="123"/>
      <c r="MLN23" s="123"/>
      <c r="MLO23" s="123"/>
      <c r="MLP23" s="123"/>
      <c r="MLQ23" s="123"/>
      <c r="MLR23" s="123"/>
      <c r="MLS23" s="123"/>
      <c r="MLT23" s="123"/>
      <c r="MLU23" s="123"/>
      <c r="MLV23" s="123"/>
      <c r="MLW23" s="123"/>
      <c r="MLX23" s="123"/>
      <c r="MLY23" s="123"/>
      <c r="MLZ23" s="123"/>
      <c r="MMA23" s="123"/>
      <c r="MMB23" s="123"/>
      <c r="MMC23" s="123"/>
      <c r="MMD23" s="123"/>
      <c r="MME23" s="123"/>
      <c r="MMF23" s="123"/>
      <c r="MMG23" s="123"/>
      <c r="MMH23" s="123"/>
      <c r="MMI23" s="123"/>
      <c r="MMJ23" s="123"/>
      <c r="MMK23" s="123"/>
      <c r="MML23" s="123"/>
      <c r="MMM23" s="123"/>
      <c r="MMN23" s="123"/>
      <c r="MMO23" s="123"/>
      <c r="MMP23" s="123"/>
      <c r="MMQ23" s="123"/>
      <c r="MMR23" s="123"/>
      <c r="MMS23" s="123"/>
      <c r="MMT23" s="123"/>
      <c r="MMU23" s="123"/>
      <c r="MMV23" s="123"/>
      <c r="MMW23" s="123"/>
      <c r="MMX23" s="123"/>
      <c r="MMY23" s="123"/>
      <c r="MMZ23" s="123"/>
      <c r="MNA23" s="123"/>
      <c r="MNB23" s="123"/>
      <c r="MNC23" s="123"/>
      <c r="MND23" s="123"/>
      <c r="MNE23" s="123"/>
      <c r="MNF23" s="123"/>
      <c r="MNG23" s="123"/>
      <c r="MNH23" s="123"/>
      <c r="MNI23" s="123"/>
      <c r="MNJ23" s="123"/>
      <c r="MNK23" s="123"/>
      <c r="MNL23" s="123"/>
      <c r="MNM23" s="123"/>
      <c r="MNN23" s="123"/>
      <c r="MNO23" s="123"/>
      <c r="MNP23" s="123"/>
      <c r="MNQ23" s="123"/>
      <c r="MNR23" s="123"/>
      <c r="MNS23" s="123"/>
      <c r="MNT23" s="123"/>
      <c r="MNU23" s="123"/>
      <c r="MNV23" s="123"/>
      <c r="MNW23" s="123"/>
      <c r="MNX23" s="123"/>
      <c r="MNY23" s="123"/>
      <c r="MNZ23" s="123"/>
      <c r="MOA23" s="123"/>
      <c r="MOB23" s="123"/>
      <c r="MOC23" s="123"/>
      <c r="MOD23" s="123"/>
      <c r="MOE23" s="123"/>
      <c r="MOF23" s="123"/>
      <c r="MOG23" s="123"/>
      <c r="MOH23" s="123"/>
      <c r="MOI23" s="123"/>
      <c r="MOJ23" s="123"/>
      <c r="MOK23" s="123"/>
      <c r="MOL23" s="123"/>
      <c r="MOM23" s="123"/>
      <c r="MON23" s="123"/>
      <c r="MOO23" s="123"/>
      <c r="MOP23" s="123"/>
      <c r="MOQ23" s="123"/>
      <c r="MOR23" s="123"/>
      <c r="MOS23" s="123"/>
      <c r="MOT23" s="123"/>
      <c r="MOU23" s="123"/>
      <c r="MOV23" s="123"/>
      <c r="MOW23" s="123"/>
      <c r="MOX23" s="123"/>
      <c r="MOY23" s="123"/>
      <c r="MOZ23" s="123"/>
      <c r="MPA23" s="123"/>
      <c r="MPB23" s="123"/>
      <c r="MPC23" s="123"/>
      <c r="MPD23" s="123"/>
      <c r="MPE23" s="123"/>
      <c r="MPF23" s="123"/>
      <c r="MPG23" s="123"/>
      <c r="MPH23" s="123"/>
      <c r="MPI23" s="123"/>
      <c r="MPJ23" s="123"/>
      <c r="MPK23" s="123"/>
      <c r="MPL23" s="123"/>
      <c r="MPM23" s="123"/>
      <c r="MPN23" s="123"/>
      <c r="MPO23" s="123"/>
      <c r="MPP23" s="123"/>
      <c r="MPQ23" s="123"/>
      <c r="MPR23" s="123"/>
      <c r="MPS23" s="123"/>
      <c r="MPT23" s="123"/>
      <c r="MPU23" s="123"/>
      <c r="MPV23" s="123"/>
      <c r="MPW23" s="123"/>
      <c r="MPX23" s="123"/>
      <c r="MPY23" s="123"/>
      <c r="MPZ23" s="123"/>
      <c r="MQA23" s="123"/>
      <c r="MQB23" s="123"/>
      <c r="MQC23" s="123"/>
      <c r="MQD23" s="123"/>
      <c r="MQE23" s="123"/>
      <c r="MQF23" s="123"/>
      <c r="MQG23" s="123"/>
      <c r="MQH23" s="123"/>
      <c r="MQI23" s="123"/>
      <c r="MQJ23" s="123"/>
      <c r="MQK23" s="123"/>
      <c r="MQL23" s="123"/>
      <c r="MQM23" s="123"/>
      <c r="MQN23" s="123"/>
      <c r="MQO23" s="123"/>
      <c r="MQP23" s="123"/>
      <c r="MQQ23" s="123"/>
      <c r="MQR23" s="123"/>
      <c r="MQS23" s="123"/>
      <c r="MQT23" s="123"/>
      <c r="MQU23" s="123"/>
      <c r="MQV23" s="123"/>
      <c r="MQW23" s="123"/>
      <c r="MQX23" s="123"/>
      <c r="MQY23" s="123"/>
      <c r="MQZ23" s="123"/>
      <c r="MRA23" s="123"/>
      <c r="MRB23" s="123"/>
      <c r="MRC23" s="123"/>
      <c r="MRD23" s="123"/>
      <c r="MRE23" s="123"/>
      <c r="MRF23" s="123"/>
      <c r="MRG23" s="123"/>
      <c r="MRH23" s="123"/>
      <c r="MRI23" s="123"/>
      <c r="MRJ23" s="123"/>
      <c r="MRK23" s="123"/>
      <c r="MRL23" s="123"/>
      <c r="MRM23" s="123"/>
      <c r="MRN23" s="123"/>
      <c r="MRO23" s="123"/>
      <c r="MRP23" s="123"/>
      <c r="MRQ23" s="123"/>
      <c r="MRR23" s="123"/>
      <c r="MRS23" s="123"/>
      <c r="MRT23" s="123"/>
      <c r="MRU23" s="123"/>
      <c r="MRV23" s="123"/>
      <c r="MRW23" s="123"/>
      <c r="MRX23" s="123"/>
      <c r="MRY23" s="123"/>
      <c r="MRZ23" s="123"/>
      <c r="MSA23" s="123"/>
      <c r="MSB23" s="123"/>
      <c r="MSC23" s="123"/>
      <c r="MSD23" s="123"/>
      <c r="MSE23" s="123"/>
      <c r="MSF23" s="123"/>
      <c r="MSG23" s="123"/>
      <c r="MSH23" s="123"/>
      <c r="MSI23" s="123"/>
      <c r="MSJ23" s="123"/>
      <c r="MSK23" s="123"/>
      <c r="MSL23" s="123"/>
      <c r="MSM23" s="123"/>
      <c r="MSN23" s="123"/>
      <c r="MSO23" s="123"/>
      <c r="MSP23" s="123"/>
      <c r="MSQ23" s="123"/>
      <c r="MSR23" s="123"/>
      <c r="MSS23" s="123"/>
      <c r="MST23" s="123"/>
      <c r="MSU23" s="123"/>
      <c r="MSV23" s="123"/>
      <c r="MSW23" s="123"/>
      <c r="MSX23" s="123"/>
      <c r="MSY23" s="123"/>
      <c r="MSZ23" s="123"/>
      <c r="MTA23" s="123"/>
      <c r="MTB23" s="123"/>
      <c r="MTC23" s="123"/>
      <c r="MTD23" s="123"/>
      <c r="MTE23" s="123"/>
      <c r="MTF23" s="123"/>
      <c r="MTG23" s="123"/>
      <c r="MTH23" s="123"/>
      <c r="MTI23" s="123"/>
      <c r="MTJ23" s="123"/>
      <c r="MTK23" s="123"/>
      <c r="MTL23" s="123"/>
      <c r="MTM23" s="123"/>
      <c r="MTN23" s="123"/>
      <c r="MTO23" s="123"/>
      <c r="MTP23" s="123"/>
      <c r="MTQ23" s="123"/>
      <c r="MTR23" s="123"/>
      <c r="MTS23" s="123"/>
      <c r="MTT23" s="123"/>
      <c r="MTU23" s="123"/>
      <c r="MTV23" s="123"/>
      <c r="MTW23" s="123"/>
      <c r="MTX23" s="123"/>
      <c r="MTY23" s="123"/>
      <c r="MTZ23" s="123"/>
      <c r="MUA23" s="123"/>
      <c r="MUB23" s="123"/>
      <c r="MUC23" s="123"/>
      <c r="MUD23" s="123"/>
      <c r="MUE23" s="123"/>
      <c r="MUF23" s="123"/>
      <c r="MUG23" s="123"/>
      <c r="MUH23" s="123"/>
      <c r="MUI23" s="123"/>
      <c r="MUJ23" s="123"/>
      <c r="MUK23" s="123"/>
      <c r="MUL23" s="123"/>
      <c r="MUM23" s="123"/>
      <c r="MUN23" s="123"/>
      <c r="MUO23" s="123"/>
      <c r="MUP23" s="123"/>
      <c r="MUQ23" s="123"/>
      <c r="MUR23" s="123"/>
      <c r="MUS23" s="123"/>
      <c r="MUT23" s="123"/>
      <c r="MUU23" s="123"/>
      <c r="MUV23" s="123"/>
      <c r="MUW23" s="123"/>
      <c r="MUX23" s="123"/>
      <c r="MUY23" s="123"/>
      <c r="MUZ23" s="123"/>
      <c r="MVA23" s="123"/>
      <c r="MVB23" s="123"/>
      <c r="MVC23" s="123"/>
      <c r="MVD23" s="123"/>
      <c r="MVE23" s="123"/>
      <c r="MVF23" s="123"/>
      <c r="MVG23" s="123"/>
      <c r="MVH23" s="123"/>
      <c r="MVI23" s="123"/>
      <c r="MVJ23" s="123"/>
      <c r="MVK23" s="123"/>
      <c r="MVL23" s="123"/>
      <c r="MVM23" s="123"/>
      <c r="MVN23" s="123"/>
      <c r="MVO23" s="123"/>
      <c r="MVP23" s="123"/>
      <c r="MVQ23" s="123"/>
      <c r="MVR23" s="123"/>
      <c r="MVS23" s="123"/>
      <c r="MVT23" s="123"/>
      <c r="MVU23" s="123"/>
      <c r="MVV23" s="123"/>
      <c r="MVW23" s="123"/>
      <c r="MVX23" s="123"/>
      <c r="MVY23" s="123"/>
      <c r="MVZ23" s="123"/>
      <c r="MWA23" s="123"/>
      <c r="MWB23" s="123"/>
      <c r="MWC23" s="123"/>
      <c r="MWD23" s="123"/>
      <c r="MWE23" s="123"/>
      <c r="MWF23" s="123"/>
      <c r="MWG23" s="123"/>
      <c r="MWH23" s="123"/>
      <c r="MWI23" s="123"/>
      <c r="MWJ23" s="123"/>
      <c r="MWK23" s="123"/>
      <c r="MWL23" s="123"/>
      <c r="MWM23" s="123"/>
      <c r="MWN23" s="123"/>
      <c r="MWO23" s="123"/>
      <c r="MWP23" s="123"/>
      <c r="MWQ23" s="123"/>
      <c r="MWR23" s="123"/>
      <c r="MWS23" s="123"/>
      <c r="MWT23" s="123"/>
      <c r="MWU23" s="123"/>
      <c r="MWV23" s="123"/>
      <c r="MWW23" s="123"/>
      <c r="MWX23" s="123"/>
      <c r="MWY23" s="123"/>
      <c r="MWZ23" s="123"/>
      <c r="MXA23" s="123"/>
      <c r="MXB23" s="123"/>
      <c r="MXC23" s="123"/>
      <c r="MXD23" s="123"/>
      <c r="MXE23" s="123"/>
      <c r="MXF23" s="123"/>
      <c r="MXG23" s="123"/>
      <c r="MXH23" s="123"/>
      <c r="MXI23" s="123"/>
      <c r="MXJ23" s="123"/>
      <c r="MXK23" s="123"/>
      <c r="MXL23" s="123"/>
      <c r="MXM23" s="123"/>
      <c r="MXN23" s="123"/>
      <c r="MXO23" s="123"/>
      <c r="MXP23" s="123"/>
      <c r="MXQ23" s="123"/>
      <c r="MXR23" s="123"/>
      <c r="MXS23" s="123"/>
      <c r="MXT23" s="123"/>
      <c r="MXU23" s="123"/>
      <c r="MXV23" s="123"/>
      <c r="MXW23" s="123"/>
      <c r="MXX23" s="123"/>
      <c r="MXY23" s="123"/>
      <c r="MXZ23" s="123"/>
      <c r="MYA23" s="123"/>
      <c r="MYB23" s="123"/>
      <c r="MYC23" s="123"/>
      <c r="MYD23" s="123"/>
      <c r="MYE23" s="123"/>
      <c r="MYF23" s="123"/>
      <c r="MYG23" s="123"/>
      <c r="MYH23" s="123"/>
      <c r="MYI23" s="123"/>
      <c r="MYJ23" s="123"/>
      <c r="MYK23" s="123"/>
      <c r="MYL23" s="123"/>
      <c r="MYM23" s="123"/>
      <c r="MYN23" s="123"/>
      <c r="MYO23" s="123"/>
      <c r="MYP23" s="123"/>
      <c r="MYQ23" s="123"/>
      <c r="MYR23" s="123"/>
      <c r="MYS23" s="123"/>
      <c r="MYT23" s="123"/>
      <c r="MYU23" s="123"/>
      <c r="MYV23" s="123"/>
      <c r="MYW23" s="123"/>
      <c r="MYX23" s="123"/>
      <c r="MYY23" s="123"/>
      <c r="MYZ23" s="123"/>
      <c r="MZA23" s="123"/>
      <c r="MZB23" s="123"/>
      <c r="MZC23" s="123"/>
      <c r="MZD23" s="123"/>
      <c r="MZE23" s="123"/>
      <c r="MZF23" s="123"/>
      <c r="MZG23" s="123"/>
      <c r="MZH23" s="123"/>
      <c r="MZI23" s="123"/>
      <c r="MZJ23" s="123"/>
      <c r="MZK23" s="123"/>
      <c r="MZL23" s="123"/>
      <c r="MZM23" s="123"/>
      <c r="MZN23" s="123"/>
      <c r="MZO23" s="123"/>
      <c r="MZP23" s="123"/>
      <c r="MZQ23" s="123"/>
      <c r="MZR23" s="123"/>
      <c r="MZS23" s="123"/>
      <c r="MZT23" s="123"/>
      <c r="MZU23" s="123"/>
      <c r="MZV23" s="123"/>
      <c r="MZW23" s="123"/>
      <c r="MZX23" s="123"/>
      <c r="MZY23" s="123"/>
      <c r="MZZ23" s="123"/>
      <c r="NAA23" s="123"/>
      <c r="NAB23" s="123"/>
      <c r="NAC23" s="123"/>
      <c r="NAD23" s="123"/>
      <c r="NAE23" s="123"/>
      <c r="NAF23" s="123"/>
      <c r="NAG23" s="123"/>
      <c r="NAH23" s="123"/>
      <c r="NAI23" s="123"/>
      <c r="NAJ23" s="123"/>
      <c r="NAK23" s="123"/>
      <c r="NAL23" s="123"/>
      <c r="NAM23" s="123"/>
      <c r="NAN23" s="123"/>
      <c r="NAO23" s="123"/>
      <c r="NAP23" s="123"/>
      <c r="NAQ23" s="123"/>
      <c r="NAR23" s="123"/>
      <c r="NAS23" s="123"/>
      <c r="NAT23" s="123"/>
      <c r="NAU23" s="123"/>
      <c r="NAV23" s="123"/>
      <c r="NAW23" s="123"/>
      <c r="NAX23" s="123"/>
      <c r="NAY23" s="123"/>
      <c r="NAZ23" s="123"/>
      <c r="NBA23" s="123"/>
      <c r="NBB23" s="123"/>
      <c r="NBC23" s="123"/>
      <c r="NBD23" s="123"/>
      <c r="NBE23" s="123"/>
      <c r="NBF23" s="123"/>
      <c r="NBG23" s="123"/>
      <c r="NBH23" s="123"/>
      <c r="NBI23" s="123"/>
      <c r="NBJ23" s="123"/>
      <c r="NBK23" s="123"/>
      <c r="NBL23" s="123"/>
      <c r="NBM23" s="123"/>
      <c r="NBN23" s="123"/>
      <c r="NBO23" s="123"/>
      <c r="NBP23" s="123"/>
      <c r="NBQ23" s="123"/>
      <c r="NBR23" s="123"/>
      <c r="NBS23" s="123"/>
      <c r="NBT23" s="123"/>
      <c r="NBU23" s="123"/>
      <c r="NBV23" s="123"/>
      <c r="NBW23" s="123"/>
      <c r="NBX23" s="123"/>
      <c r="NBY23" s="123"/>
      <c r="NBZ23" s="123"/>
      <c r="NCA23" s="123"/>
      <c r="NCB23" s="123"/>
      <c r="NCC23" s="123"/>
      <c r="NCD23" s="123"/>
      <c r="NCE23" s="123"/>
      <c r="NCF23" s="123"/>
      <c r="NCG23" s="123"/>
      <c r="NCH23" s="123"/>
      <c r="NCI23" s="123"/>
      <c r="NCJ23" s="123"/>
      <c r="NCK23" s="123"/>
      <c r="NCL23" s="123"/>
      <c r="NCM23" s="123"/>
      <c r="NCN23" s="123"/>
      <c r="NCO23" s="123"/>
      <c r="NCP23" s="123"/>
      <c r="NCQ23" s="123"/>
      <c r="NCR23" s="123"/>
      <c r="NCS23" s="123"/>
      <c r="NCT23" s="123"/>
      <c r="NCU23" s="123"/>
      <c r="NCV23" s="123"/>
      <c r="NCW23" s="123"/>
      <c r="NCX23" s="123"/>
      <c r="NCY23" s="123"/>
      <c r="NCZ23" s="123"/>
      <c r="NDA23" s="123"/>
      <c r="NDB23" s="123"/>
      <c r="NDC23" s="123"/>
      <c r="NDD23" s="123"/>
      <c r="NDE23" s="123"/>
      <c r="NDF23" s="123"/>
      <c r="NDG23" s="123"/>
      <c r="NDH23" s="123"/>
      <c r="NDI23" s="123"/>
      <c r="NDJ23" s="123"/>
      <c r="NDK23" s="123"/>
      <c r="NDL23" s="123"/>
      <c r="NDM23" s="123"/>
      <c r="NDN23" s="123"/>
      <c r="NDO23" s="123"/>
      <c r="NDP23" s="123"/>
      <c r="NDQ23" s="123"/>
      <c r="NDR23" s="123"/>
      <c r="NDS23" s="123"/>
      <c r="NDT23" s="123"/>
      <c r="NDU23" s="123"/>
      <c r="NDV23" s="123"/>
      <c r="NDW23" s="123"/>
      <c r="NDX23" s="123"/>
      <c r="NDY23" s="123"/>
      <c r="NDZ23" s="123"/>
      <c r="NEA23" s="123"/>
      <c r="NEB23" s="123"/>
      <c r="NEC23" s="123"/>
      <c r="NED23" s="123"/>
      <c r="NEE23" s="123"/>
      <c r="NEF23" s="123"/>
      <c r="NEG23" s="123"/>
      <c r="NEH23" s="123"/>
      <c r="NEI23" s="123"/>
      <c r="NEJ23" s="123"/>
      <c r="NEK23" s="123"/>
      <c r="NEL23" s="123"/>
      <c r="NEM23" s="123"/>
      <c r="NEN23" s="123"/>
      <c r="NEO23" s="123"/>
      <c r="NEP23" s="123"/>
      <c r="NEQ23" s="123"/>
      <c r="NER23" s="123"/>
      <c r="NES23" s="123"/>
      <c r="NET23" s="123"/>
      <c r="NEU23" s="123"/>
      <c r="NEV23" s="123"/>
      <c r="NEW23" s="123"/>
      <c r="NEX23" s="123"/>
      <c r="NEY23" s="123"/>
      <c r="NEZ23" s="123"/>
      <c r="NFA23" s="123"/>
      <c r="NFB23" s="123"/>
      <c r="NFC23" s="123"/>
      <c r="NFD23" s="123"/>
      <c r="NFE23" s="123"/>
      <c r="NFF23" s="123"/>
      <c r="NFG23" s="123"/>
      <c r="NFH23" s="123"/>
      <c r="NFI23" s="123"/>
      <c r="NFJ23" s="123"/>
      <c r="NFK23" s="123"/>
      <c r="NFL23" s="123"/>
      <c r="NFM23" s="123"/>
      <c r="NFN23" s="123"/>
      <c r="NFO23" s="123"/>
      <c r="NFP23" s="123"/>
      <c r="NFQ23" s="123"/>
      <c r="NFR23" s="123"/>
      <c r="NFS23" s="123"/>
      <c r="NFT23" s="123"/>
      <c r="NFU23" s="123"/>
      <c r="NFV23" s="123"/>
      <c r="NFW23" s="123"/>
      <c r="NFX23" s="123"/>
      <c r="NFY23" s="123"/>
      <c r="NFZ23" s="123"/>
      <c r="NGA23" s="123"/>
      <c r="NGB23" s="123"/>
      <c r="NGC23" s="123"/>
      <c r="NGD23" s="123"/>
      <c r="NGE23" s="123"/>
      <c r="NGF23" s="123"/>
      <c r="NGG23" s="123"/>
      <c r="NGH23" s="123"/>
      <c r="NGI23" s="123"/>
      <c r="NGJ23" s="123"/>
      <c r="NGK23" s="123"/>
      <c r="NGL23" s="123"/>
      <c r="NGM23" s="123"/>
      <c r="NGN23" s="123"/>
      <c r="NGO23" s="123"/>
      <c r="NGP23" s="123"/>
      <c r="NGQ23" s="123"/>
      <c r="NGR23" s="123"/>
      <c r="NGS23" s="123"/>
      <c r="NGT23" s="123"/>
      <c r="NGU23" s="123"/>
      <c r="NGV23" s="123"/>
      <c r="NGW23" s="123"/>
      <c r="NGX23" s="123"/>
      <c r="NGY23" s="123"/>
      <c r="NGZ23" s="123"/>
      <c r="NHA23" s="123"/>
      <c r="NHB23" s="123"/>
      <c r="NHC23" s="123"/>
      <c r="NHD23" s="123"/>
      <c r="NHE23" s="123"/>
      <c r="NHF23" s="123"/>
      <c r="NHG23" s="123"/>
      <c r="NHH23" s="123"/>
      <c r="NHI23" s="123"/>
      <c r="NHJ23" s="123"/>
      <c r="NHK23" s="123"/>
      <c r="NHL23" s="123"/>
      <c r="NHM23" s="123"/>
      <c r="NHN23" s="123"/>
      <c r="NHO23" s="123"/>
      <c r="NHP23" s="123"/>
      <c r="NHQ23" s="123"/>
      <c r="NHR23" s="123"/>
      <c r="NHS23" s="123"/>
      <c r="NHT23" s="123"/>
      <c r="NHU23" s="123"/>
      <c r="NHV23" s="123"/>
      <c r="NHW23" s="123"/>
      <c r="NHX23" s="123"/>
      <c r="NHY23" s="123"/>
      <c r="NHZ23" s="123"/>
      <c r="NIA23" s="123"/>
      <c r="NIB23" s="123"/>
      <c r="NIC23" s="123"/>
      <c r="NID23" s="123"/>
      <c r="NIE23" s="123"/>
      <c r="NIF23" s="123"/>
      <c r="NIG23" s="123"/>
      <c r="NIH23" s="123"/>
      <c r="NII23" s="123"/>
      <c r="NIJ23" s="123"/>
      <c r="NIK23" s="123"/>
      <c r="NIL23" s="123"/>
      <c r="NIM23" s="123"/>
      <c r="NIN23" s="123"/>
      <c r="NIO23" s="123"/>
      <c r="NIP23" s="123"/>
      <c r="NIQ23" s="123"/>
      <c r="NIR23" s="123"/>
      <c r="NIS23" s="123"/>
      <c r="NIT23" s="123"/>
      <c r="NIU23" s="123"/>
      <c r="NIV23" s="123"/>
      <c r="NIW23" s="123"/>
      <c r="NIX23" s="123"/>
      <c r="NIY23" s="123"/>
      <c r="NIZ23" s="123"/>
      <c r="NJA23" s="123"/>
      <c r="NJB23" s="123"/>
      <c r="NJC23" s="123"/>
      <c r="NJD23" s="123"/>
      <c r="NJE23" s="123"/>
      <c r="NJF23" s="123"/>
      <c r="NJG23" s="123"/>
      <c r="NJH23" s="123"/>
      <c r="NJI23" s="123"/>
      <c r="NJJ23" s="123"/>
      <c r="NJK23" s="123"/>
      <c r="NJL23" s="123"/>
      <c r="NJM23" s="123"/>
      <c r="NJN23" s="123"/>
      <c r="NJO23" s="123"/>
      <c r="NJP23" s="123"/>
      <c r="NJQ23" s="123"/>
      <c r="NJR23" s="123"/>
      <c r="NJS23" s="123"/>
      <c r="NJT23" s="123"/>
      <c r="NJU23" s="123"/>
      <c r="NJV23" s="123"/>
      <c r="NJW23" s="123"/>
      <c r="NJX23" s="123"/>
      <c r="NJY23" s="123"/>
      <c r="NJZ23" s="123"/>
      <c r="NKA23" s="123"/>
      <c r="NKB23" s="123"/>
      <c r="NKC23" s="123"/>
      <c r="NKD23" s="123"/>
      <c r="NKE23" s="123"/>
      <c r="NKF23" s="123"/>
      <c r="NKG23" s="123"/>
      <c r="NKH23" s="123"/>
      <c r="NKI23" s="123"/>
      <c r="NKJ23" s="123"/>
      <c r="NKK23" s="123"/>
      <c r="NKL23" s="123"/>
      <c r="NKM23" s="123"/>
      <c r="NKN23" s="123"/>
      <c r="NKO23" s="123"/>
      <c r="NKP23" s="123"/>
      <c r="NKQ23" s="123"/>
      <c r="NKR23" s="123"/>
      <c r="NKS23" s="123"/>
      <c r="NKT23" s="123"/>
      <c r="NKU23" s="123"/>
      <c r="NKV23" s="123"/>
      <c r="NKW23" s="123"/>
      <c r="NKX23" s="123"/>
      <c r="NKY23" s="123"/>
      <c r="NKZ23" s="123"/>
      <c r="NLA23" s="123"/>
      <c r="NLB23" s="123"/>
      <c r="NLC23" s="123"/>
      <c r="NLD23" s="123"/>
      <c r="NLE23" s="123"/>
      <c r="NLF23" s="123"/>
      <c r="NLG23" s="123"/>
      <c r="NLH23" s="123"/>
      <c r="NLI23" s="123"/>
      <c r="NLJ23" s="123"/>
      <c r="NLK23" s="123"/>
      <c r="NLL23" s="123"/>
      <c r="NLM23" s="123"/>
      <c r="NLN23" s="123"/>
      <c r="NLO23" s="123"/>
      <c r="NLP23" s="123"/>
      <c r="NLQ23" s="123"/>
      <c r="NLR23" s="123"/>
      <c r="NLS23" s="123"/>
      <c r="NLT23" s="123"/>
      <c r="NLU23" s="123"/>
      <c r="NLV23" s="123"/>
      <c r="NLW23" s="123"/>
      <c r="NLX23" s="123"/>
      <c r="NLY23" s="123"/>
      <c r="NLZ23" s="123"/>
      <c r="NMA23" s="123"/>
      <c r="NMB23" s="123"/>
      <c r="NMC23" s="123"/>
      <c r="NMD23" s="123"/>
      <c r="NME23" s="123"/>
      <c r="NMF23" s="123"/>
      <c r="NMG23" s="123"/>
      <c r="NMH23" s="123"/>
      <c r="NMI23" s="123"/>
      <c r="NMJ23" s="123"/>
      <c r="NMK23" s="123"/>
      <c r="NML23" s="123"/>
      <c r="NMM23" s="123"/>
      <c r="NMN23" s="123"/>
      <c r="NMO23" s="123"/>
      <c r="NMP23" s="123"/>
      <c r="NMQ23" s="123"/>
      <c r="NMR23" s="123"/>
      <c r="NMS23" s="123"/>
      <c r="NMT23" s="123"/>
      <c r="NMU23" s="123"/>
      <c r="NMV23" s="123"/>
      <c r="NMW23" s="123"/>
      <c r="NMX23" s="123"/>
      <c r="NMY23" s="123"/>
      <c r="NMZ23" s="123"/>
      <c r="NNA23" s="123"/>
      <c r="NNB23" s="123"/>
      <c r="NNC23" s="123"/>
      <c r="NND23" s="123"/>
      <c r="NNE23" s="123"/>
      <c r="NNF23" s="123"/>
      <c r="NNG23" s="123"/>
      <c r="NNH23" s="123"/>
      <c r="NNI23" s="123"/>
      <c r="NNJ23" s="123"/>
      <c r="NNK23" s="123"/>
      <c r="NNL23" s="123"/>
      <c r="NNM23" s="123"/>
      <c r="NNN23" s="123"/>
      <c r="NNO23" s="123"/>
      <c r="NNP23" s="123"/>
      <c r="NNQ23" s="123"/>
      <c r="NNR23" s="123"/>
      <c r="NNS23" s="123"/>
      <c r="NNT23" s="123"/>
      <c r="NNU23" s="123"/>
      <c r="NNV23" s="123"/>
      <c r="NNW23" s="123"/>
      <c r="NNX23" s="123"/>
      <c r="NNY23" s="123"/>
      <c r="NNZ23" s="123"/>
      <c r="NOA23" s="123"/>
      <c r="NOB23" s="123"/>
      <c r="NOC23" s="123"/>
      <c r="NOD23" s="123"/>
      <c r="NOE23" s="123"/>
      <c r="NOF23" s="123"/>
      <c r="NOG23" s="123"/>
      <c r="NOH23" s="123"/>
      <c r="NOI23" s="123"/>
      <c r="NOJ23" s="123"/>
      <c r="NOK23" s="123"/>
      <c r="NOL23" s="123"/>
      <c r="NOM23" s="123"/>
      <c r="NON23" s="123"/>
      <c r="NOO23" s="123"/>
      <c r="NOP23" s="123"/>
      <c r="NOQ23" s="123"/>
      <c r="NOR23" s="123"/>
      <c r="NOS23" s="123"/>
      <c r="NOT23" s="123"/>
      <c r="NOU23" s="123"/>
      <c r="NOV23" s="123"/>
      <c r="NOW23" s="123"/>
      <c r="NOX23" s="123"/>
      <c r="NOY23" s="123"/>
      <c r="NOZ23" s="123"/>
      <c r="NPA23" s="123"/>
      <c r="NPB23" s="123"/>
      <c r="NPC23" s="123"/>
      <c r="NPD23" s="123"/>
      <c r="NPE23" s="123"/>
      <c r="NPF23" s="123"/>
      <c r="NPG23" s="123"/>
      <c r="NPH23" s="123"/>
      <c r="NPI23" s="123"/>
      <c r="NPJ23" s="123"/>
      <c r="NPK23" s="123"/>
      <c r="NPL23" s="123"/>
      <c r="NPM23" s="123"/>
      <c r="NPN23" s="123"/>
      <c r="NPO23" s="123"/>
      <c r="NPP23" s="123"/>
      <c r="NPQ23" s="123"/>
      <c r="NPR23" s="123"/>
      <c r="NPS23" s="123"/>
      <c r="NPT23" s="123"/>
      <c r="NPU23" s="123"/>
      <c r="NPV23" s="123"/>
      <c r="NPW23" s="123"/>
      <c r="NPX23" s="123"/>
      <c r="NPY23" s="123"/>
      <c r="NPZ23" s="123"/>
      <c r="NQA23" s="123"/>
      <c r="NQB23" s="123"/>
      <c r="NQC23" s="123"/>
      <c r="NQD23" s="123"/>
      <c r="NQE23" s="123"/>
      <c r="NQF23" s="123"/>
      <c r="NQG23" s="123"/>
      <c r="NQH23" s="123"/>
      <c r="NQI23" s="123"/>
      <c r="NQJ23" s="123"/>
      <c r="NQK23" s="123"/>
      <c r="NQL23" s="123"/>
      <c r="NQM23" s="123"/>
      <c r="NQN23" s="123"/>
      <c r="NQO23" s="123"/>
      <c r="NQP23" s="123"/>
      <c r="NQQ23" s="123"/>
      <c r="NQR23" s="123"/>
      <c r="NQS23" s="123"/>
      <c r="NQT23" s="123"/>
      <c r="NQU23" s="123"/>
      <c r="NQV23" s="123"/>
      <c r="NQW23" s="123"/>
      <c r="NQX23" s="123"/>
      <c r="NQY23" s="123"/>
      <c r="NQZ23" s="123"/>
      <c r="NRA23" s="123"/>
      <c r="NRB23" s="123"/>
      <c r="NRC23" s="123"/>
      <c r="NRD23" s="123"/>
      <c r="NRE23" s="123"/>
      <c r="NRF23" s="123"/>
      <c r="NRG23" s="123"/>
      <c r="NRH23" s="123"/>
      <c r="NRI23" s="123"/>
      <c r="NRJ23" s="123"/>
      <c r="NRK23" s="123"/>
      <c r="NRL23" s="123"/>
      <c r="NRM23" s="123"/>
      <c r="NRN23" s="123"/>
      <c r="NRO23" s="123"/>
      <c r="NRP23" s="123"/>
      <c r="NRQ23" s="123"/>
      <c r="NRR23" s="123"/>
      <c r="NRS23" s="123"/>
      <c r="NRT23" s="123"/>
      <c r="NRU23" s="123"/>
      <c r="NRV23" s="123"/>
      <c r="NRW23" s="123"/>
      <c r="NRX23" s="123"/>
      <c r="NRY23" s="123"/>
      <c r="NRZ23" s="123"/>
      <c r="NSA23" s="123"/>
      <c r="NSB23" s="123"/>
      <c r="NSC23" s="123"/>
      <c r="NSD23" s="123"/>
      <c r="NSE23" s="123"/>
      <c r="NSF23" s="123"/>
      <c r="NSG23" s="123"/>
      <c r="NSH23" s="123"/>
      <c r="NSI23" s="123"/>
      <c r="NSJ23" s="123"/>
      <c r="NSK23" s="123"/>
      <c r="NSL23" s="123"/>
      <c r="NSM23" s="123"/>
      <c r="NSN23" s="123"/>
      <c r="NSO23" s="123"/>
      <c r="NSP23" s="123"/>
      <c r="NSQ23" s="123"/>
      <c r="NSR23" s="123"/>
      <c r="NSS23" s="123"/>
      <c r="NST23" s="123"/>
      <c r="NSU23" s="123"/>
      <c r="NSV23" s="123"/>
      <c r="NSW23" s="123"/>
      <c r="NSX23" s="123"/>
      <c r="NSY23" s="123"/>
      <c r="NSZ23" s="123"/>
      <c r="NTA23" s="123"/>
      <c r="NTB23" s="123"/>
      <c r="NTC23" s="123"/>
      <c r="NTD23" s="123"/>
      <c r="NTE23" s="123"/>
      <c r="NTF23" s="123"/>
      <c r="NTG23" s="123"/>
      <c r="NTH23" s="123"/>
      <c r="NTI23" s="123"/>
      <c r="NTJ23" s="123"/>
      <c r="NTK23" s="123"/>
      <c r="NTL23" s="123"/>
      <c r="NTM23" s="123"/>
      <c r="NTN23" s="123"/>
      <c r="NTO23" s="123"/>
      <c r="NTP23" s="123"/>
      <c r="NTQ23" s="123"/>
      <c r="NTR23" s="123"/>
      <c r="NTS23" s="123"/>
      <c r="NTT23" s="123"/>
      <c r="NTU23" s="123"/>
      <c r="NTV23" s="123"/>
      <c r="NTW23" s="123"/>
      <c r="NTX23" s="123"/>
      <c r="NTY23" s="123"/>
      <c r="NTZ23" s="123"/>
      <c r="NUA23" s="123"/>
      <c r="NUB23" s="123"/>
      <c r="NUC23" s="123"/>
      <c r="NUD23" s="123"/>
      <c r="NUE23" s="123"/>
      <c r="NUF23" s="123"/>
      <c r="NUG23" s="123"/>
      <c r="NUH23" s="123"/>
      <c r="NUI23" s="123"/>
      <c r="NUJ23" s="123"/>
      <c r="NUK23" s="123"/>
      <c r="NUL23" s="123"/>
      <c r="NUM23" s="123"/>
      <c r="NUN23" s="123"/>
      <c r="NUO23" s="123"/>
      <c r="NUP23" s="123"/>
      <c r="NUQ23" s="123"/>
      <c r="NUR23" s="123"/>
      <c r="NUS23" s="123"/>
      <c r="NUT23" s="123"/>
      <c r="NUU23" s="123"/>
      <c r="NUV23" s="123"/>
      <c r="NUW23" s="123"/>
      <c r="NUX23" s="123"/>
      <c r="NUY23" s="123"/>
      <c r="NUZ23" s="123"/>
      <c r="NVA23" s="123"/>
      <c r="NVB23" s="123"/>
      <c r="NVC23" s="123"/>
      <c r="NVD23" s="123"/>
      <c r="NVE23" s="123"/>
      <c r="NVF23" s="123"/>
      <c r="NVG23" s="123"/>
      <c r="NVH23" s="123"/>
      <c r="NVI23" s="123"/>
      <c r="NVJ23" s="123"/>
      <c r="NVK23" s="123"/>
      <c r="NVL23" s="123"/>
      <c r="NVM23" s="123"/>
      <c r="NVN23" s="123"/>
      <c r="NVO23" s="123"/>
      <c r="NVP23" s="123"/>
      <c r="NVQ23" s="123"/>
      <c r="NVR23" s="123"/>
      <c r="NVS23" s="123"/>
      <c r="NVT23" s="123"/>
      <c r="NVU23" s="123"/>
      <c r="NVV23" s="123"/>
      <c r="NVW23" s="123"/>
      <c r="NVX23" s="123"/>
      <c r="NVY23" s="123"/>
      <c r="NVZ23" s="123"/>
      <c r="NWA23" s="123"/>
      <c r="NWB23" s="123"/>
      <c r="NWC23" s="123"/>
      <c r="NWD23" s="123"/>
      <c r="NWE23" s="123"/>
      <c r="NWF23" s="123"/>
      <c r="NWG23" s="123"/>
      <c r="NWH23" s="123"/>
      <c r="NWI23" s="123"/>
      <c r="NWJ23" s="123"/>
      <c r="NWK23" s="123"/>
      <c r="NWL23" s="123"/>
      <c r="NWM23" s="123"/>
      <c r="NWN23" s="123"/>
      <c r="NWO23" s="123"/>
      <c r="NWP23" s="123"/>
      <c r="NWQ23" s="123"/>
      <c r="NWR23" s="123"/>
      <c r="NWS23" s="123"/>
      <c r="NWT23" s="123"/>
      <c r="NWU23" s="123"/>
      <c r="NWV23" s="123"/>
      <c r="NWW23" s="123"/>
      <c r="NWX23" s="123"/>
      <c r="NWY23" s="123"/>
      <c r="NWZ23" s="123"/>
      <c r="NXA23" s="123"/>
      <c r="NXB23" s="123"/>
      <c r="NXC23" s="123"/>
      <c r="NXD23" s="123"/>
      <c r="NXE23" s="123"/>
      <c r="NXF23" s="123"/>
      <c r="NXG23" s="123"/>
      <c r="NXH23" s="123"/>
      <c r="NXI23" s="123"/>
      <c r="NXJ23" s="123"/>
      <c r="NXK23" s="123"/>
      <c r="NXL23" s="123"/>
      <c r="NXM23" s="123"/>
      <c r="NXN23" s="123"/>
      <c r="NXO23" s="123"/>
      <c r="NXP23" s="123"/>
      <c r="NXQ23" s="123"/>
      <c r="NXR23" s="123"/>
      <c r="NXS23" s="123"/>
      <c r="NXT23" s="123"/>
      <c r="NXU23" s="123"/>
      <c r="NXV23" s="123"/>
      <c r="NXW23" s="123"/>
      <c r="NXX23" s="123"/>
      <c r="NXY23" s="123"/>
      <c r="NXZ23" s="123"/>
      <c r="NYA23" s="123"/>
      <c r="NYB23" s="123"/>
      <c r="NYC23" s="123"/>
      <c r="NYD23" s="123"/>
      <c r="NYE23" s="123"/>
      <c r="NYF23" s="123"/>
      <c r="NYG23" s="123"/>
      <c r="NYH23" s="123"/>
      <c r="NYI23" s="123"/>
      <c r="NYJ23" s="123"/>
      <c r="NYK23" s="123"/>
      <c r="NYL23" s="123"/>
      <c r="NYM23" s="123"/>
      <c r="NYN23" s="123"/>
      <c r="NYO23" s="123"/>
      <c r="NYP23" s="123"/>
      <c r="NYQ23" s="123"/>
      <c r="NYR23" s="123"/>
      <c r="NYS23" s="123"/>
      <c r="NYT23" s="123"/>
      <c r="NYU23" s="123"/>
      <c r="NYV23" s="123"/>
      <c r="NYW23" s="123"/>
      <c r="NYX23" s="123"/>
      <c r="NYY23" s="123"/>
      <c r="NYZ23" s="123"/>
      <c r="NZA23" s="123"/>
      <c r="NZB23" s="123"/>
      <c r="NZC23" s="123"/>
      <c r="NZD23" s="123"/>
      <c r="NZE23" s="123"/>
      <c r="NZF23" s="123"/>
      <c r="NZG23" s="123"/>
      <c r="NZH23" s="123"/>
      <c r="NZI23" s="123"/>
      <c r="NZJ23" s="123"/>
      <c r="NZK23" s="123"/>
      <c r="NZL23" s="123"/>
      <c r="NZM23" s="123"/>
      <c r="NZN23" s="123"/>
      <c r="NZO23" s="123"/>
      <c r="NZP23" s="123"/>
      <c r="NZQ23" s="123"/>
      <c r="NZR23" s="123"/>
      <c r="NZS23" s="123"/>
      <c r="NZT23" s="123"/>
      <c r="NZU23" s="123"/>
      <c r="NZV23" s="123"/>
      <c r="NZW23" s="123"/>
      <c r="NZX23" s="123"/>
      <c r="NZY23" s="123"/>
      <c r="NZZ23" s="123"/>
      <c r="OAA23" s="123"/>
      <c r="OAB23" s="123"/>
      <c r="OAC23" s="123"/>
      <c r="OAD23" s="123"/>
      <c r="OAE23" s="123"/>
      <c r="OAF23" s="123"/>
      <c r="OAG23" s="123"/>
      <c r="OAH23" s="123"/>
      <c r="OAI23" s="123"/>
      <c r="OAJ23" s="123"/>
      <c r="OAK23" s="123"/>
      <c r="OAL23" s="123"/>
      <c r="OAM23" s="123"/>
      <c r="OAN23" s="123"/>
      <c r="OAO23" s="123"/>
      <c r="OAP23" s="123"/>
      <c r="OAQ23" s="123"/>
      <c r="OAR23" s="123"/>
      <c r="OAS23" s="123"/>
      <c r="OAT23" s="123"/>
      <c r="OAU23" s="123"/>
      <c r="OAV23" s="123"/>
      <c r="OAW23" s="123"/>
      <c r="OAX23" s="123"/>
      <c r="OAY23" s="123"/>
      <c r="OAZ23" s="123"/>
      <c r="OBA23" s="123"/>
      <c r="OBB23" s="123"/>
      <c r="OBC23" s="123"/>
      <c r="OBD23" s="123"/>
      <c r="OBE23" s="123"/>
      <c r="OBF23" s="123"/>
      <c r="OBG23" s="123"/>
      <c r="OBH23" s="123"/>
      <c r="OBI23" s="123"/>
      <c r="OBJ23" s="123"/>
      <c r="OBK23" s="123"/>
      <c r="OBL23" s="123"/>
      <c r="OBM23" s="123"/>
      <c r="OBN23" s="123"/>
      <c r="OBO23" s="123"/>
      <c r="OBP23" s="123"/>
      <c r="OBQ23" s="123"/>
      <c r="OBR23" s="123"/>
      <c r="OBS23" s="123"/>
      <c r="OBT23" s="123"/>
      <c r="OBU23" s="123"/>
      <c r="OBV23" s="123"/>
      <c r="OBW23" s="123"/>
      <c r="OBX23" s="123"/>
      <c r="OBY23" s="123"/>
      <c r="OBZ23" s="123"/>
      <c r="OCA23" s="123"/>
      <c r="OCB23" s="123"/>
      <c r="OCC23" s="123"/>
      <c r="OCD23" s="123"/>
      <c r="OCE23" s="123"/>
      <c r="OCF23" s="123"/>
      <c r="OCG23" s="123"/>
      <c r="OCH23" s="123"/>
      <c r="OCI23" s="123"/>
      <c r="OCJ23" s="123"/>
      <c r="OCK23" s="123"/>
      <c r="OCL23" s="123"/>
      <c r="OCM23" s="123"/>
      <c r="OCN23" s="123"/>
      <c r="OCO23" s="123"/>
      <c r="OCP23" s="123"/>
      <c r="OCQ23" s="123"/>
      <c r="OCR23" s="123"/>
      <c r="OCS23" s="123"/>
      <c r="OCT23" s="123"/>
      <c r="OCU23" s="123"/>
      <c r="OCV23" s="123"/>
      <c r="OCW23" s="123"/>
      <c r="OCX23" s="123"/>
      <c r="OCY23" s="123"/>
      <c r="OCZ23" s="123"/>
      <c r="ODA23" s="123"/>
      <c r="ODB23" s="123"/>
      <c r="ODC23" s="123"/>
      <c r="ODD23" s="123"/>
      <c r="ODE23" s="123"/>
      <c r="ODF23" s="123"/>
      <c r="ODG23" s="123"/>
      <c r="ODH23" s="123"/>
      <c r="ODI23" s="123"/>
      <c r="ODJ23" s="123"/>
      <c r="ODK23" s="123"/>
      <c r="ODL23" s="123"/>
      <c r="ODM23" s="123"/>
      <c r="ODN23" s="123"/>
      <c r="ODO23" s="123"/>
      <c r="ODP23" s="123"/>
      <c r="ODQ23" s="123"/>
      <c r="ODR23" s="123"/>
      <c r="ODS23" s="123"/>
      <c r="ODT23" s="123"/>
      <c r="ODU23" s="123"/>
      <c r="ODV23" s="123"/>
      <c r="ODW23" s="123"/>
      <c r="ODX23" s="123"/>
      <c r="ODY23" s="123"/>
      <c r="ODZ23" s="123"/>
      <c r="OEA23" s="123"/>
      <c r="OEB23" s="123"/>
      <c r="OEC23" s="123"/>
      <c r="OED23" s="123"/>
      <c r="OEE23" s="123"/>
      <c r="OEF23" s="123"/>
      <c r="OEG23" s="123"/>
      <c r="OEH23" s="123"/>
      <c r="OEI23" s="123"/>
      <c r="OEJ23" s="123"/>
      <c r="OEK23" s="123"/>
      <c r="OEL23" s="123"/>
      <c r="OEM23" s="123"/>
      <c r="OEN23" s="123"/>
      <c r="OEO23" s="123"/>
      <c r="OEP23" s="123"/>
      <c r="OEQ23" s="123"/>
      <c r="OER23" s="123"/>
      <c r="OES23" s="123"/>
      <c r="OET23" s="123"/>
      <c r="OEU23" s="123"/>
      <c r="OEV23" s="123"/>
      <c r="OEW23" s="123"/>
      <c r="OEX23" s="123"/>
      <c r="OEY23" s="123"/>
      <c r="OEZ23" s="123"/>
      <c r="OFA23" s="123"/>
      <c r="OFB23" s="123"/>
      <c r="OFC23" s="123"/>
      <c r="OFD23" s="123"/>
      <c r="OFE23" s="123"/>
      <c r="OFF23" s="123"/>
      <c r="OFG23" s="123"/>
      <c r="OFH23" s="123"/>
      <c r="OFI23" s="123"/>
      <c r="OFJ23" s="123"/>
      <c r="OFK23" s="123"/>
      <c r="OFL23" s="123"/>
      <c r="OFM23" s="123"/>
      <c r="OFN23" s="123"/>
      <c r="OFO23" s="123"/>
      <c r="OFP23" s="123"/>
      <c r="OFQ23" s="123"/>
      <c r="OFR23" s="123"/>
      <c r="OFS23" s="123"/>
      <c r="OFT23" s="123"/>
      <c r="OFU23" s="123"/>
      <c r="OFV23" s="123"/>
      <c r="OFW23" s="123"/>
      <c r="OFX23" s="123"/>
      <c r="OFY23" s="123"/>
      <c r="OFZ23" s="123"/>
      <c r="OGA23" s="123"/>
      <c r="OGB23" s="123"/>
      <c r="OGC23" s="123"/>
      <c r="OGD23" s="123"/>
      <c r="OGE23" s="123"/>
      <c r="OGF23" s="123"/>
      <c r="OGG23" s="123"/>
      <c r="OGH23" s="123"/>
      <c r="OGI23" s="123"/>
      <c r="OGJ23" s="123"/>
      <c r="OGK23" s="123"/>
      <c r="OGL23" s="123"/>
      <c r="OGM23" s="123"/>
      <c r="OGN23" s="123"/>
      <c r="OGO23" s="123"/>
      <c r="OGP23" s="123"/>
      <c r="OGQ23" s="123"/>
      <c r="OGR23" s="123"/>
      <c r="OGS23" s="123"/>
      <c r="OGT23" s="123"/>
      <c r="OGU23" s="123"/>
      <c r="OGV23" s="123"/>
      <c r="OGW23" s="123"/>
      <c r="OGX23" s="123"/>
      <c r="OGY23" s="123"/>
      <c r="OGZ23" s="123"/>
      <c r="OHA23" s="123"/>
      <c r="OHB23" s="123"/>
      <c r="OHC23" s="123"/>
      <c r="OHD23" s="123"/>
      <c r="OHE23" s="123"/>
      <c r="OHF23" s="123"/>
      <c r="OHG23" s="123"/>
      <c r="OHH23" s="123"/>
      <c r="OHI23" s="123"/>
      <c r="OHJ23" s="123"/>
      <c r="OHK23" s="123"/>
      <c r="OHL23" s="123"/>
      <c r="OHM23" s="123"/>
      <c r="OHN23" s="123"/>
      <c r="OHO23" s="123"/>
      <c r="OHP23" s="123"/>
      <c r="OHQ23" s="123"/>
      <c r="OHR23" s="123"/>
      <c r="OHS23" s="123"/>
      <c r="OHT23" s="123"/>
      <c r="OHU23" s="123"/>
      <c r="OHV23" s="123"/>
      <c r="OHW23" s="123"/>
      <c r="OHX23" s="123"/>
      <c r="OHY23" s="123"/>
      <c r="OHZ23" s="123"/>
      <c r="OIA23" s="123"/>
      <c r="OIB23" s="123"/>
      <c r="OIC23" s="123"/>
      <c r="OID23" s="123"/>
      <c r="OIE23" s="123"/>
      <c r="OIF23" s="123"/>
      <c r="OIG23" s="123"/>
      <c r="OIH23" s="123"/>
      <c r="OII23" s="123"/>
      <c r="OIJ23" s="123"/>
      <c r="OIK23" s="123"/>
      <c r="OIL23" s="123"/>
      <c r="OIM23" s="123"/>
      <c r="OIN23" s="123"/>
      <c r="OIO23" s="123"/>
      <c r="OIP23" s="123"/>
      <c r="OIQ23" s="123"/>
      <c r="OIR23" s="123"/>
      <c r="OIS23" s="123"/>
      <c r="OIT23" s="123"/>
      <c r="OIU23" s="123"/>
      <c r="OIV23" s="123"/>
      <c r="OIW23" s="123"/>
      <c r="OIX23" s="123"/>
      <c r="OIY23" s="123"/>
      <c r="OIZ23" s="123"/>
      <c r="OJA23" s="123"/>
      <c r="OJB23" s="123"/>
      <c r="OJC23" s="123"/>
      <c r="OJD23" s="123"/>
      <c r="OJE23" s="123"/>
      <c r="OJF23" s="123"/>
      <c r="OJG23" s="123"/>
      <c r="OJH23" s="123"/>
      <c r="OJI23" s="123"/>
      <c r="OJJ23" s="123"/>
      <c r="OJK23" s="123"/>
      <c r="OJL23" s="123"/>
      <c r="OJM23" s="123"/>
      <c r="OJN23" s="123"/>
      <c r="OJO23" s="123"/>
      <c r="OJP23" s="123"/>
      <c r="OJQ23" s="123"/>
      <c r="OJR23" s="123"/>
      <c r="OJS23" s="123"/>
      <c r="OJT23" s="123"/>
      <c r="OJU23" s="123"/>
      <c r="OJV23" s="123"/>
      <c r="OJW23" s="123"/>
      <c r="OJX23" s="123"/>
      <c r="OJY23" s="123"/>
      <c r="OJZ23" s="123"/>
      <c r="OKA23" s="123"/>
      <c r="OKB23" s="123"/>
      <c r="OKC23" s="123"/>
      <c r="OKD23" s="123"/>
      <c r="OKE23" s="123"/>
      <c r="OKF23" s="123"/>
      <c r="OKG23" s="123"/>
      <c r="OKH23" s="123"/>
      <c r="OKI23" s="123"/>
      <c r="OKJ23" s="123"/>
      <c r="OKK23" s="123"/>
      <c r="OKL23" s="123"/>
      <c r="OKM23" s="123"/>
      <c r="OKN23" s="123"/>
      <c r="OKO23" s="123"/>
      <c r="OKP23" s="123"/>
      <c r="OKQ23" s="123"/>
      <c r="OKR23" s="123"/>
      <c r="OKS23" s="123"/>
      <c r="OKT23" s="123"/>
      <c r="OKU23" s="123"/>
      <c r="OKV23" s="123"/>
      <c r="OKW23" s="123"/>
      <c r="OKX23" s="123"/>
      <c r="OKY23" s="123"/>
      <c r="OKZ23" s="123"/>
      <c r="OLA23" s="123"/>
      <c r="OLB23" s="123"/>
      <c r="OLC23" s="123"/>
      <c r="OLD23" s="123"/>
      <c r="OLE23" s="123"/>
      <c r="OLF23" s="123"/>
      <c r="OLG23" s="123"/>
      <c r="OLH23" s="123"/>
      <c r="OLI23" s="123"/>
      <c r="OLJ23" s="123"/>
      <c r="OLK23" s="123"/>
      <c r="OLL23" s="123"/>
      <c r="OLM23" s="123"/>
      <c r="OLN23" s="123"/>
      <c r="OLO23" s="123"/>
      <c r="OLP23" s="123"/>
      <c r="OLQ23" s="123"/>
      <c r="OLR23" s="123"/>
      <c r="OLS23" s="123"/>
      <c r="OLT23" s="123"/>
      <c r="OLU23" s="123"/>
      <c r="OLV23" s="123"/>
      <c r="OLW23" s="123"/>
      <c r="OLX23" s="123"/>
      <c r="OLY23" s="123"/>
      <c r="OLZ23" s="123"/>
      <c r="OMA23" s="123"/>
      <c r="OMB23" s="123"/>
      <c r="OMC23" s="123"/>
      <c r="OMD23" s="123"/>
      <c r="OME23" s="123"/>
      <c r="OMF23" s="123"/>
      <c r="OMG23" s="123"/>
      <c r="OMH23" s="123"/>
      <c r="OMI23" s="123"/>
      <c r="OMJ23" s="123"/>
      <c r="OMK23" s="123"/>
      <c r="OML23" s="123"/>
      <c r="OMM23" s="123"/>
      <c r="OMN23" s="123"/>
      <c r="OMO23" s="123"/>
      <c r="OMP23" s="123"/>
      <c r="OMQ23" s="123"/>
      <c r="OMR23" s="123"/>
      <c r="OMS23" s="123"/>
      <c r="OMT23" s="123"/>
      <c r="OMU23" s="123"/>
      <c r="OMV23" s="123"/>
      <c r="OMW23" s="123"/>
      <c r="OMX23" s="123"/>
      <c r="OMY23" s="123"/>
      <c r="OMZ23" s="123"/>
      <c r="ONA23" s="123"/>
      <c r="ONB23" s="123"/>
      <c r="ONC23" s="123"/>
      <c r="OND23" s="123"/>
      <c r="ONE23" s="123"/>
      <c r="ONF23" s="123"/>
      <c r="ONG23" s="123"/>
      <c r="ONH23" s="123"/>
      <c r="ONI23" s="123"/>
      <c r="ONJ23" s="123"/>
      <c r="ONK23" s="123"/>
      <c r="ONL23" s="123"/>
      <c r="ONM23" s="123"/>
      <c r="ONN23" s="123"/>
      <c r="ONO23" s="123"/>
      <c r="ONP23" s="123"/>
      <c r="ONQ23" s="123"/>
      <c r="ONR23" s="123"/>
      <c r="ONS23" s="123"/>
      <c r="ONT23" s="123"/>
      <c r="ONU23" s="123"/>
      <c r="ONV23" s="123"/>
      <c r="ONW23" s="123"/>
      <c r="ONX23" s="123"/>
      <c r="ONY23" s="123"/>
      <c r="ONZ23" s="123"/>
      <c r="OOA23" s="123"/>
      <c r="OOB23" s="123"/>
      <c r="OOC23" s="123"/>
      <c r="OOD23" s="123"/>
      <c r="OOE23" s="123"/>
      <c r="OOF23" s="123"/>
      <c r="OOG23" s="123"/>
      <c r="OOH23" s="123"/>
      <c r="OOI23" s="123"/>
      <c r="OOJ23" s="123"/>
      <c r="OOK23" s="123"/>
      <c r="OOL23" s="123"/>
      <c r="OOM23" s="123"/>
      <c r="OON23" s="123"/>
      <c r="OOO23" s="123"/>
      <c r="OOP23" s="123"/>
      <c r="OOQ23" s="123"/>
      <c r="OOR23" s="123"/>
      <c r="OOS23" s="123"/>
      <c r="OOT23" s="123"/>
      <c r="OOU23" s="123"/>
      <c r="OOV23" s="123"/>
      <c r="OOW23" s="123"/>
      <c r="OOX23" s="123"/>
      <c r="OOY23" s="123"/>
      <c r="OOZ23" s="123"/>
      <c r="OPA23" s="123"/>
      <c r="OPB23" s="123"/>
      <c r="OPC23" s="123"/>
      <c r="OPD23" s="123"/>
      <c r="OPE23" s="123"/>
      <c r="OPF23" s="123"/>
      <c r="OPG23" s="123"/>
      <c r="OPH23" s="123"/>
      <c r="OPI23" s="123"/>
      <c r="OPJ23" s="123"/>
      <c r="OPK23" s="123"/>
      <c r="OPL23" s="123"/>
      <c r="OPM23" s="123"/>
      <c r="OPN23" s="123"/>
      <c r="OPO23" s="123"/>
      <c r="OPP23" s="123"/>
      <c r="OPQ23" s="123"/>
      <c r="OPR23" s="123"/>
      <c r="OPS23" s="123"/>
      <c r="OPT23" s="123"/>
      <c r="OPU23" s="123"/>
      <c r="OPV23" s="123"/>
      <c r="OPW23" s="123"/>
      <c r="OPX23" s="123"/>
      <c r="OPY23" s="123"/>
      <c r="OPZ23" s="123"/>
      <c r="OQA23" s="123"/>
      <c r="OQB23" s="123"/>
      <c r="OQC23" s="123"/>
      <c r="OQD23" s="123"/>
      <c r="OQE23" s="123"/>
      <c r="OQF23" s="123"/>
      <c r="OQG23" s="123"/>
      <c r="OQH23" s="123"/>
      <c r="OQI23" s="123"/>
      <c r="OQJ23" s="123"/>
      <c r="OQK23" s="123"/>
      <c r="OQL23" s="123"/>
      <c r="OQM23" s="123"/>
      <c r="OQN23" s="123"/>
      <c r="OQO23" s="123"/>
      <c r="OQP23" s="123"/>
      <c r="OQQ23" s="123"/>
      <c r="OQR23" s="123"/>
      <c r="OQS23" s="123"/>
      <c r="OQT23" s="123"/>
      <c r="OQU23" s="123"/>
      <c r="OQV23" s="123"/>
      <c r="OQW23" s="123"/>
      <c r="OQX23" s="123"/>
      <c r="OQY23" s="123"/>
      <c r="OQZ23" s="123"/>
      <c r="ORA23" s="123"/>
      <c r="ORB23" s="123"/>
      <c r="ORC23" s="123"/>
      <c r="ORD23" s="123"/>
      <c r="ORE23" s="123"/>
      <c r="ORF23" s="123"/>
      <c r="ORG23" s="123"/>
      <c r="ORH23" s="123"/>
      <c r="ORI23" s="123"/>
      <c r="ORJ23" s="123"/>
      <c r="ORK23" s="123"/>
      <c r="ORL23" s="123"/>
      <c r="ORM23" s="123"/>
      <c r="ORN23" s="123"/>
      <c r="ORO23" s="123"/>
      <c r="ORP23" s="123"/>
      <c r="ORQ23" s="123"/>
      <c r="ORR23" s="123"/>
      <c r="ORS23" s="123"/>
      <c r="ORT23" s="123"/>
      <c r="ORU23" s="123"/>
      <c r="ORV23" s="123"/>
      <c r="ORW23" s="123"/>
      <c r="ORX23" s="123"/>
      <c r="ORY23" s="123"/>
      <c r="ORZ23" s="123"/>
      <c r="OSA23" s="123"/>
      <c r="OSB23" s="123"/>
      <c r="OSC23" s="123"/>
      <c r="OSD23" s="123"/>
      <c r="OSE23" s="123"/>
      <c r="OSF23" s="123"/>
      <c r="OSG23" s="123"/>
      <c r="OSH23" s="123"/>
      <c r="OSI23" s="123"/>
      <c r="OSJ23" s="123"/>
      <c r="OSK23" s="123"/>
      <c r="OSL23" s="123"/>
      <c r="OSM23" s="123"/>
      <c r="OSN23" s="123"/>
      <c r="OSO23" s="123"/>
      <c r="OSP23" s="123"/>
      <c r="OSQ23" s="123"/>
      <c r="OSR23" s="123"/>
      <c r="OSS23" s="123"/>
      <c r="OST23" s="123"/>
      <c r="OSU23" s="123"/>
      <c r="OSV23" s="123"/>
      <c r="OSW23" s="123"/>
      <c r="OSX23" s="123"/>
      <c r="OSY23" s="123"/>
      <c r="OSZ23" s="123"/>
      <c r="OTA23" s="123"/>
      <c r="OTB23" s="123"/>
      <c r="OTC23" s="123"/>
      <c r="OTD23" s="123"/>
      <c r="OTE23" s="123"/>
      <c r="OTF23" s="123"/>
      <c r="OTG23" s="123"/>
      <c r="OTH23" s="123"/>
      <c r="OTI23" s="123"/>
      <c r="OTJ23" s="123"/>
      <c r="OTK23" s="123"/>
      <c r="OTL23" s="123"/>
      <c r="OTM23" s="123"/>
      <c r="OTN23" s="123"/>
      <c r="OTO23" s="123"/>
      <c r="OTP23" s="123"/>
      <c r="OTQ23" s="123"/>
      <c r="OTR23" s="123"/>
      <c r="OTS23" s="123"/>
      <c r="OTT23" s="123"/>
      <c r="OTU23" s="123"/>
      <c r="OTV23" s="123"/>
      <c r="OTW23" s="123"/>
      <c r="OTX23" s="123"/>
      <c r="OTY23" s="123"/>
      <c r="OTZ23" s="123"/>
      <c r="OUA23" s="123"/>
      <c r="OUB23" s="123"/>
      <c r="OUC23" s="123"/>
      <c r="OUD23" s="123"/>
      <c r="OUE23" s="123"/>
      <c r="OUF23" s="123"/>
      <c r="OUG23" s="123"/>
      <c r="OUH23" s="123"/>
      <c r="OUI23" s="123"/>
      <c r="OUJ23" s="123"/>
      <c r="OUK23" s="123"/>
      <c r="OUL23" s="123"/>
      <c r="OUM23" s="123"/>
      <c r="OUN23" s="123"/>
      <c r="OUO23" s="123"/>
      <c r="OUP23" s="123"/>
      <c r="OUQ23" s="123"/>
      <c r="OUR23" s="123"/>
      <c r="OUS23" s="123"/>
      <c r="OUT23" s="123"/>
      <c r="OUU23" s="123"/>
      <c r="OUV23" s="123"/>
      <c r="OUW23" s="123"/>
      <c r="OUX23" s="123"/>
      <c r="OUY23" s="123"/>
      <c r="OUZ23" s="123"/>
      <c r="OVA23" s="123"/>
      <c r="OVB23" s="123"/>
      <c r="OVC23" s="123"/>
      <c r="OVD23" s="123"/>
      <c r="OVE23" s="123"/>
      <c r="OVF23" s="123"/>
      <c r="OVG23" s="123"/>
      <c r="OVH23" s="123"/>
      <c r="OVI23" s="123"/>
      <c r="OVJ23" s="123"/>
      <c r="OVK23" s="123"/>
      <c r="OVL23" s="123"/>
      <c r="OVM23" s="123"/>
      <c r="OVN23" s="123"/>
      <c r="OVO23" s="123"/>
      <c r="OVP23" s="123"/>
      <c r="OVQ23" s="123"/>
      <c r="OVR23" s="123"/>
      <c r="OVS23" s="123"/>
      <c r="OVT23" s="123"/>
      <c r="OVU23" s="123"/>
      <c r="OVV23" s="123"/>
      <c r="OVW23" s="123"/>
      <c r="OVX23" s="123"/>
      <c r="OVY23" s="123"/>
      <c r="OVZ23" s="123"/>
      <c r="OWA23" s="123"/>
      <c r="OWB23" s="123"/>
      <c r="OWC23" s="123"/>
      <c r="OWD23" s="123"/>
      <c r="OWE23" s="123"/>
      <c r="OWF23" s="123"/>
      <c r="OWG23" s="123"/>
      <c r="OWH23" s="123"/>
      <c r="OWI23" s="123"/>
      <c r="OWJ23" s="123"/>
      <c r="OWK23" s="123"/>
      <c r="OWL23" s="123"/>
      <c r="OWM23" s="123"/>
      <c r="OWN23" s="123"/>
      <c r="OWO23" s="123"/>
      <c r="OWP23" s="123"/>
      <c r="OWQ23" s="123"/>
      <c r="OWR23" s="123"/>
      <c r="OWS23" s="123"/>
      <c r="OWT23" s="123"/>
      <c r="OWU23" s="123"/>
      <c r="OWV23" s="123"/>
      <c r="OWW23" s="123"/>
      <c r="OWX23" s="123"/>
      <c r="OWY23" s="123"/>
      <c r="OWZ23" s="123"/>
      <c r="OXA23" s="123"/>
      <c r="OXB23" s="123"/>
      <c r="OXC23" s="123"/>
      <c r="OXD23" s="123"/>
      <c r="OXE23" s="123"/>
      <c r="OXF23" s="123"/>
      <c r="OXG23" s="123"/>
      <c r="OXH23" s="123"/>
      <c r="OXI23" s="123"/>
      <c r="OXJ23" s="123"/>
      <c r="OXK23" s="123"/>
      <c r="OXL23" s="123"/>
      <c r="OXM23" s="123"/>
      <c r="OXN23" s="123"/>
      <c r="OXO23" s="123"/>
      <c r="OXP23" s="123"/>
      <c r="OXQ23" s="123"/>
      <c r="OXR23" s="123"/>
      <c r="OXS23" s="123"/>
      <c r="OXT23" s="123"/>
      <c r="OXU23" s="123"/>
      <c r="OXV23" s="123"/>
      <c r="OXW23" s="123"/>
      <c r="OXX23" s="123"/>
      <c r="OXY23" s="123"/>
      <c r="OXZ23" s="123"/>
      <c r="OYA23" s="123"/>
      <c r="OYB23" s="123"/>
      <c r="OYC23" s="123"/>
      <c r="OYD23" s="123"/>
      <c r="OYE23" s="123"/>
      <c r="OYF23" s="123"/>
      <c r="OYG23" s="123"/>
      <c r="OYH23" s="123"/>
      <c r="OYI23" s="123"/>
      <c r="OYJ23" s="123"/>
      <c r="OYK23" s="123"/>
      <c r="OYL23" s="123"/>
      <c r="OYM23" s="123"/>
      <c r="OYN23" s="123"/>
      <c r="OYO23" s="123"/>
      <c r="OYP23" s="123"/>
      <c r="OYQ23" s="123"/>
      <c r="OYR23" s="123"/>
      <c r="OYS23" s="123"/>
      <c r="OYT23" s="123"/>
      <c r="OYU23" s="123"/>
      <c r="OYV23" s="123"/>
      <c r="OYW23" s="123"/>
      <c r="OYX23" s="123"/>
      <c r="OYY23" s="123"/>
      <c r="OYZ23" s="123"/>
      <c r="OZA23" s="123"/>
      <c r="OZB23" s="123"/>
      <c r="OZC23" s="123"/>
      <c r="OZD23" s="123"/>
      <c r="OZE23" s="123"/>
      <c r="OZF23" s="123"/>
      <c r="OZG23" s="123"/>
      <c r="OZH23" s="123"/>
      <c r="OZI23" s="123"/>
      <c r="OZJ23" s="123"/>
      <c r="OZK23" s="123"/>
      <c r="OZL23" s="123"/>
      <c r="OZM23" s="123"/>
      <c r="OZN23" s="123"/>
      <c r="OZO23" s="123"/>
      <c r="OZP23" s="123"/>
      <c r="OZQ23" s="123"/>
      <c r="OZR23" s="123"/>
      <c r="OZS23" s="123"/>
      <c r="OZT23" s="123"/>
      <c r="OZU23" s="123"/>
      <c r="OZV23" s="123"/>
      <c r="OZW23" s="123"/>
      <c r="OZX23" s="123"/>
      <c r="OZY23" s="123"/>
      <c r="OZZ23" s="123"/>
      <c r="PAA23" s="123"/>
      <c r="PAB23" s="123"/>
      <c r="PAC23" s="123"/>
      <c r="PAD23" s="123"/>
      <c r="PAE23" s="123"/>
      <c r="PAF23" s="123"/>
      <c r="PAG23" s="123"/>
      <c r="PAH23" s="123"/>
      <c r="PAI23" s="123"/>
      <c r="PAJ23" s="123"/>
      <c r="PAK23" s="123"/>
      <c r="PAL23" s="123"/>
      <c r="PAM23" s="123"/>
      <c r="PAN23" s="123"/>
      <c r="PAO23" s="123"/>
      <c r="PAP23" s="123"/>
      <c r="PAQ23" s="123"/>
      <c r="PAR23" s="123"/>
      <c r="PAS23" s="123"/>
      <c r="PAT23" s="123"/>
      <c r="PAU23" s="123"/>
      <c r="PAV23" s="123"/>
      <c r="PAW23" s="123"/>
      <c r="PAX23" s="123"/>
      <c r="PAY23" s="123"/>
      <c r="PAZ23" s="123"/>
      <c r="PBA23" s="123"/>
      <c r="PBB23" s="123"/>
      <c r="PBC23" s="123"/>
      <c r="PBD23" s="123"/>
      <c r="PBE23" s="123"/>
      <c r="PBF23" s="123"/>
      <c r="PBG23" s="123"/>
      <c r="PBH23" s="123"/>
      <c r="PBI23" s="123"/>
      <c r="PBJ23" s="123"/>
      <c r="PBK23" s="123"/>
      <c r="PBL23" s="123"/>
      <c r="PBM23" s="123"/>
      <c r="PBN23" s="123"/>
      <c r="PBO23" s="123"/>
      <c r="PBP23" s="123"/>
      <c r="PBQ23" s="123"/>
      <c r="PBR23" s="123"/>
      <c r="PBS23" s="123"/>
      <c r="PBT23" s="123"/>
      <c r="PBU23" s="123"/>
      <c r="PBV23" s="123"/>
      <c r="PBW23" s="123"/>
      <c r="PBX23" s="123"/>
      <c r="PBY23" s="123"/>
      <c r="PBZ23" s="123"/>
      <c r="PCA23" s="123"/>
      <c r="PCB23" s="123"/>
      <c r="PCC23" s="123"/>
      <c r="PCD23" s="123"/>
      <c r="PCE23" s="123"/>
      <c r="PCF23" s="123"/>
      <c r="PCG23" s="123"/>
      <c r="PCH23" s="123"/>
      <c r="PCI23" s="123"/>
      <c r="PCJ23" s="123"/>
      <c r="PCK23" s="123"/>
      <c r="PCL23" s="123"/>
      <c r="PCM23" s="123"/>
      <c r="PCN23" s="123"/>
      <c r="PCO23" s="123"/>
      <c r="PCP23" s="123"/>
      <c r="PCQ23" s="123"/>
      <c r="PCR23" s="123"/>
      <c r="PCS23" s="123"/>
      <c r="PCT23" s="123"/>
      <c r="PCU23" s="123"/>
      <c r="PCV23" s="123"/>
      <c r="PCW23" s="123"/>
      <c r="PCX23" s="123"/>
      <c r="PCY23" s="123"/>
      <c r="PCZ23" s="123"/>
      <c r="PDA23" s="123"/>
      <c r="PDB23" s="123"/>
      <c r="PDC23" s="123"/>
      <c r="PDD23" s="123"/>
      <c r="PDE23" s="123"/>
      <c r="PDF23" s="123"/>
      <c r="PDG23" s="123"/>
      <c r="PDH23" s="123"/>
      <c r="PDI23" s="123"/>
      <c r="PDJ23" s="123"/>
      <c r="PDK23" s="123"/>
      <c r="PDL23" s="123"/>
      <c r="PDM23" s="123"/>
      <c r="PDN23" s="123"/>
      <c r="PDO23" s="123"/>
      <c r="PDP23" s="123"/>
      <c r="PDQ23" s="123"/>
      <c r="PDR23" s="123"/>
      <c r="PDS23" s="123"/>
      <c r="PDT23" s="123"/>
      <c r="PDU23" s="123"/>
      <c r="PDV23" s="123"/>
      <c r="PDW23" s="123"/>
      <c r="PDX23" s="123"/>
      <c r="PDY23" s="123"/>
      <c r="PDZ23" s="123"/>
      <c r="PEA23" s="123"/>
      <c r="PEB23" s="123"/>
      <c r="PEC23" s="123"/>
      <c r="PED23" s="123"/>
      <c r="PEE23" s="123"/>
      <c r="PEF23" s="123"/>
      <c r="PEG23" s="123"/>
      <c r="PEH23" s="123"/>
      <c r="PEI23" s="123"/>
      <c r="PEJ23" s="123"/>
      <c r="PEK23" s="123"/>
      <c r="PEL23" s="123"/>
      <c r="PEM23" s="123"/>
      <c r="PEN23" s="123"/>
      <c r="PEO23" s="123"/>
      <c r="PEP23" s="123"/>
      <c r="PEQ23" s="123"/>
      <c r="PER23" s="123"/>
      <c r="PES23" s="123"/>
      <c r="PET23" s="123"/>
      <c r="PEU23" s="123"/>
      <c r="PEV23" s="123"/>
      <c r="PEW23" s="123"/>
      <c r="PEX23" s="123"/>
      <c r="PEY23" s="123"/>
      <c r="PEZ23" s="123"/>
      <c r="PFA23" s="123"/>
      <c r="PFB23" s="123"/>
      <c r="PFC23" s="123"/>
      <c r="PFD23" s="123"/>
      <c r="PFE23" s="123"/>
      <c r="PFF23" s="123"/>
      <c r="PFG23" s="123"/>
      <c r="PFH23" s="123"/>
      <c r="PFI23" s="123"/>
      <c r="PFJ23" s="123"/>
      <c r="PFK23" s="123"/>
      <c r="PFL23" s="123"/>
      <c r="PFM23" s="123"/>
      <c r="PFN23" s="123"/>
      <c r="PFO23" s="123"/>
      <c r="PFP23" s="123"/>
      <c r="PFQ23" s="123"/>
      <c r="PFR23" s="123"/>
      <c r="PFS23" s="123"/>
      <c r="PFT23" s="123"/>
      <c r="PFU23" s="123"/>
      <c r="PFV23" s="123"/>
      <c r="PFW23" s="123"/>
      <c r="PFX23" s="123"/>
      <c r="PFY23" s="123"/>
      <c r="PFZ23" s="123"/>
      <c r="PGA23" s="123"/>
      <c r="PGB23" s="123"/>
      <c r="PGC23" s="123"/>
      <c r="PGD23" s="123"/>
      <c r="PGE23" s="123"/>
      <c r="PGF23" s="123"/>
      <c r="PGG23" s="123"/>
      <c r="PGH23" s="123"/>
      <c r="PGI23" s="123"/>
      <c r="PGJ23" s="123"/>
      <c r="PGK23" s="123"/>
      <c r="PGL23" s="123"/>
      <c r="PGM23" s="123"/>
      <c r="PGN23" s="123"/>
      <c r="PGO23" s="123"/>
      <c r="PGP23" s="123"/>
      <c r="PGQ23" s="123"/>
      <c r="PGR23" s="123"/>
      <c r="PGS23" s="123"/>
      <c r="PGT23" s="123"/>
      <c r="PGU23" s="123"/>
      <c r="PGV23" s="123"/>
      <c r="PGW23" s="123"/>
      <c r="PGX23" s="123"/>
      <c r="PGY23" s="123"/>
      <c r="PGZ23" s="123"/>
      <c r="PHA23" s="123"/>
      <c r="PHB23" s="123"/>
      <c r="PHC23" s="123"/>
      <c r="PHD23" s="123"/>
      <c r="PHE23" s="123"/>
      <c r="PHF23" s="123"/>
      <c r="PHG23" s="123"/>
      <c r="PHH23" s="123"/>
      <c r="PHI23" s="123"/>
      <c r="PHJ23" s="123"/>
      <c r="PHK23" s="123"/>
      <c r="PHL23" s="123"/>
      <c r="PHM23" s="123"/>
      <c r="PHN23" s="123"/>
      <c r="PHO23" s="123"/>
      <c r="PHP23" s="123"/>
      <c r="PHQ23" s="123"/>
      <c r="PHR23" s="123"/>
      <c r="PHS23" s="123"/>
      <c r="PHT23" s="123"/>
      <c r="PHU23" s="123"/>
      <c r="PHV23" s="123"/>
      <c r="PHW23" s="123"/>
      <c r="PHX23" s="123"/>
      <c r="PHY23" s="123"/>
      <c r="PHZ23" s="123"/>
      <c r="PIA23" s="123"/>
      <c r="PIB23" s="123"/>
      <c r="PIC23" s="123"/>
      <c r="PID23" s="123"/>
      <c r="PIE23" s="123"/>
      <c r="PIF23" s="123"/>
      <c r="PIG23" s="123"/>
      <c r="PIH23" s="123"/>
      <c r="PII23" s="123"/>
      <c r="PIJ23" s="123"/>
      <c r="PIK23" s="123"/>
      <c r="PIL23" s="123"/>
      <c r="PIM23" s="123"/>
      <c r="PIN23" s="123"/>
      <c r="PIO23" s="123"/>
      <c r="PIP23" s="123"/>
      <c r="PIQ23" s="123"/>
      <c r="PIR23" s="123"/>
      <c r="PIS23" s="123"/>
      <c r="PIT23" s="123"/>
      <c r="PIU23" s="123"/>
      <c r="PIV23" s="123"/>
      <c r="PIW23" s="123"/>
      <c r="PIX23" s="123"/>
      <c r="PIY23" s="123"/>
      <c r="PIZ23" s="123"/>
      <c r="PJA23" s="123"/>
      <c r="PJB23" s="123"/>
      <c r="PJC23" s="123"/>
      <c r="PJD23" s="123"/>
      <c r="PJE23" s="123"/>
      <c r="PJF23" s="123"/>
      <c r="PJG23" s="123"/>
      <c r="PJH23" s="123"/>
      <c r="PJI23" s="123"/>
      <c r="PJJ23" s="123"/>
      <c r="PJK23" s="123"/>
      <c r="PJL23" s="123"/>
      <c r="PJM23" s="123"/>
      <c r="PJN23" s="123"/>
      <c r="PJO23" s="123"/>
      <c r="PJP23" s="123"/>
      <c r="PJQ23" s="123"/>
      <c r="PJR23" s="123"/>
      <c r="PJS23" s="123"/>
      <c r="PJT23" s="123"/>
      <c r="PJU23" s="123"/>
      <c r="PJV23" s="123"/>
      <c r="PJW23" s="123"/>
      <c r="PJX23" s="123"/>
      <c r="PJY23" s="123"/>
      <c r="PJZ23" s="123"/>
      <c r="PKA23" s="123"/>
      <c r="PKB23" s="123"/>
      <c r="PKC23" s="123"/>
      <c r="PKD23" s="123"/>
      <c r="PKE23" s="123"/>
      <c r="PKF23" s="123"/>
      <c r="PKG23" s="123"/>
      <c r="PKH23" s="123"/>
      <c r="PKI23" s="123"/>
      <c r="PKJ23" s="123"/>
      <c r="PKK23" s="123"/>
      <c r="PKL23" s="123"/>
      <c r="PKM23" s="123"/>
      <c r="PKN23" s="123"/>
      <c r="PKO23" s="123"/>
      <c r="PKP23" s="123"/>
      <c r="PKQ23" s="123"/>
      <c r="PKR23" s="123"/>
      <c r="PKS23" s="123"/>
      <c r="PKT23" s="123"/>
      <c r="PKU23" s="123"/>
      <c r="PKV23" s="123"/>
      <c r="PKW23" s="123"/>
      <c r="PKX23" s="123"/>
      <c r="PKY23" s="123"/>
      <c r="PKZ23" s="123"/>
      <c r="PLA23" s="123"/>
      <c r="PLB23" s="123"/>
      <c r="PLC23" s="123"/>
      <c r="PLD23" s="123"/>
      <c r="PLE23" s="123"/>
      <c r="PLF23" s="123"/>
      <c r="PLG23" s="123"/>
      <c r="PLH23" s="123"/>
      <c r="PLI23" s="123"/>
      <c r="PLJ23" s="123"/>
      <c r="PLK23" s="123"/>
      <c r="PLL23" s="123"/>
      <c r="PLM23" s="123"/>
      <c r="PLN23" s="123"/>
      <c r="PLO23" s="123"/>
      <c r="PLP23" s="123"/>
      <c r="PLQ23" s="123"/>
      <c r="PLR23" s="123"/>
      <c r="PLS23" s="123"/>
      <c r="PLT23" s="123"/>
      <c r="PLU23" s="123"/>
      <c r="PLV23" s="123"/>
      <c r="PLW23" s="123"/>
      <c r="PLX23" s="123"/>
      <c r="PLY23" s="123"/>
      <c r="PLZ23" s="123"/>
      <c r="PMA23" s="123"/>
      <c r="PMB23" s="123"/>
      <c r="PMC23" s="123"/>
      <c r="PMD23" s="123"/>
      <c r="PME23" s="123"/>
      <c r="PMF23" s="123"/>
      <c r="PMG23" s="123"/>
      <c r="PMH23" s="123"/>
      <c r="PMI23" s="123"/>
      <c r="PMJ23" s="123"/>
      <c r="PMK23" s="123"/>
      <c r="PML23" s="123"/>
      <c r="PMM23" s="123"/>
      <c r="PMN23" s="123"/>
      <c r="PMO23" s="123"/>
      <c r="PMP23" s="123"/>
      <c r="PMQ23" s="123"/>
      <c r="PMR23" s="123"/>
      <c r="PMS23" s="123"/>
      <c r="PMT23" s="123"/>
      <c r="PMU23" s="123"/>
      <c r="PMV23" s="123"/>
      <c r="PMW23" s="123"/>
      <c r="PMX23" s="123"/>
      <c r="PMY23" s="123"/>
      <c r="PMZ23" s="123"/>
      <c r="PNA23" s="123"/>
      <c r="PNB23" s="123"/>
      <c r="PNC23" s="123"/>
      <c r="PND23" s="123"/>
      <c r="PNE23" s="123"/>
      <c r="PNF23" s="123"/>
      <c r="PNG23" s="123"/>
      <c r="PNH23" s="123"/>
      <c r="PNI23" s="123"/>
      <c r="PNJ23" s="123"/>
      <c r="PNK23" s="123"/>
      <c r="PNL23" s="123"/>
      <c r="PNM23" s="123"/>
      <c r="PNN23" s="123"/>
      <c r="PNO23" s="123"/>
      <c r="PNP23" s="123"/>
      <c r="PNQ23" s="123"/>
      <c r="PNR23" s="123"/>
      <c r="PNS23" s="123"/>
      <c r="PNT23" s="123"/>
      <c r="PNU23" s="123"/>
      <c r="PNV23" s="123"/>
      <c r="PNW23" s="123"/>
      <c r="PNX23" s="123"/>
      <c r="PNY23" s="123"/>
      <c r="PNZ23" s="123"/>
      <c r="POA23" s="123"/>
      <c r="POB23" s="123"/>
      <c r="POC23" s="123"/>
      <c r="POD23" s="123"/>
      <c r="POE23" s="123"/>
      <c r="POF23" s="123"/>
      <c r="POG23" s="123"/>
      <c r="POH23" s="123"/>
      <c r="POI23" s="123"/>
      <c r="POJ23" s="123"/>
      <c r="POK23" s="123"/>
      <c r="POL23" s="123"/>
      <c r="POM23" s="123"/>
      <c r="PON23" s="123"/>
      <c r="POO23" s="123"/>
      <c r="POP23" s="123"/>
      <c r="POQ23" s="123"/>
      <c r="POR23" s="123"/>
      <c r="POS23" s="123"/>
      <c r="POT23" s="123"/>
      <c r="POU23" s="123"/>
      <c r="POV23" s="123"/>
      <c r="POW23" s="123"/>
      <c r="POX23" s="123"/>
      <c r="POY23" s="123"/>
      <c r="POZ23" s="123"/>
      <c r="PPA23" s="123"/>
      <c r="PPB23" s="123"/>
      <c r="PPC23" s="123"/>
      <c r="PPD23" s="123"/>
      <c r="PPE23" s="123"/>
      <c r="PPF23" s="123"/>
      <c r="PPG23" s="123"/>
      <c r="PPH23" s="123"/>
      <c r="PPI23" s="123"/>
      <c r="PPJ23" s="123"/>
      <c r="PPK23" s="123"/>
      <c r="PPL23" s="123"/>
      <c r="PPM23" s="123"/>
      <c r="PPN23" s="123"/>
      <c r="PPO23" s="123"/>
      <c r="PPP23" s="123"/>
      <c r="PPQ23" s="123"/>
      <c r="PPR23" s="123"/>
      <c r="PPS23" s="123"/>
      <c r="PPT23" s="123"/>
      <c r="PPU23" s="123"/>
      <c r="PPV23" s="123"/>
      <c r="PPW23" s="123"/>
      <c r="PPX23" s="123"/>
      <c r="PPY23" s="123"/>
      <c r="PPZ23" s="123"/>
      <c r="PQA23" s="123"/>
      <c r="PQB23" s="123"/>
      <c r="PQC23" s="123"/>
      <c r="PQD23" s="123"/>
      <c r="PQE23" s="123"/>
      <c r="PQF23" s="123"/>
      <c r="PQG23" s="123"/>
      <c r="PQH23" s="123"/>
      <c r="PQI23" s="123"/>
      <c r="PQJ23" s="123"/>
      <c r="PQK23" s="123"/>
      <c r="PQL23" s="123"/>
      <c r="PQM23" s="123"/>
      <c r="PQN23" s="123"/>
      <c r="PQO23" s="123"/>
      <c r="PQP23" s="123"/>
      <c r="PQQ23" s="123"/>
      <c r="PQR23" s="123"/>
      <c r="PQS23" s="123"/>
      <c r="PQT23" s="123"/>
      <c r="PQU23" s="123"/>
      <c r="PQV23" s="123"/>
      <c r="PQW23" s="123"/>
      <c r="PQX23" s="123"/>
      <c r="PQY23" s="123"/>
      <c r="PQZ23" s="123"/>
      <c r="PRA23" s="123"/>
      <c r="PRB23" s="123"/>
      <c r="PRC23" s="123"/>
      <c r="PRD23" s="123"/>
      <c r="PRE23" s="123"/>
      <c r="PRF23" s="123"/>
      <c r="PRG23" s="123"/>
      <c r="PRH23" s="123"/>
      <c r="PRI23" s="123"/>
      <c r="PRJ23" s="123"/>
      <c r="PRK23" s="123"/>
      <c r="PRL23" s="123"/>
      <c r="PRM23" s="123"/>
      <c r="PRN23" s="123"/>
      <c r="PRO23" s="123"/>
      <c r="PRP23" s="123"/>
      <c r="PRQ23" s="123"/>
      <c r="PRR23" s="123"/>
      <c r="PRS23" s="123"/>
      <c r="PRT23" s="123"/>
      <c r="PRU23" s="123"/>
      <c r="PRV23" s="123"/>
      <c r="PRW23" s="123"/>
      <c r="PRX23" s="123"/>
      <c r="PRY23" s="123"/>
      <c r="PRZ23" s="123"/>
      <c r="PSA23" s="123"/>
      <c r="PSB23" s="123"/>
      <c r="PSC23" s="123"/>
      <c r="PSD23" s="123"/>
      <c r="PSE23" s="123"/>
      <c r="PSF23" s="123"/>
      <c r="PSG23" s="123"/>
      <c r="PSH23" s="123"/>
      <c r="PSI23" s="123"/>
      <c r="PSJ23" s="123"/>
      <c r="PSK23" s="123"/>
      <c r="PSL23" s="123"/>
      <c r="PSM23" s="123"/>
      <c r="PSN23" s="123"/>
      <c r="PSO23" s="123"/>
      <c r="PSP23" s="123"/>
      <c r="PSQ23" s="123"/>
      <c r="PSR23" s="123"/>
      <c r="PSS23" s="123"/>
      <c r="PST23" s="123"/>
      <c r="PSU23" s="123"/>
      <c r="PSV23" s="123"/>
      <c r="PSW23" s="123"/>
      <c r="PSX23" s="123"/>
      <c r="PSY23" s="123"/>
      <c r="PSZ23" s="123"/>
      <c r="PTA23" s="123"/>
      <c r="PTB23" s="123"/>
      <c r="PTC23" s="123"/>
      <c r="PTD23" s="123"/>
      <c r="PTE23" s="123"/>
      <c r="PTF23" s="123"/>
      <c r="PTG23" s="123"/>
      <c r="PTH23" s="123"/>
      <c r="PTI23" s="123"/>
      <c r="PTJ23" s="123"/>
      <c r="PTK23" s="123"/>
      <c r="PTL23" s="123"/>
      <c r="PTM23" s="123"/>
      <c r="PTN23" s="123"/>
      <c r="PTO23" s="123"/>
      <c r="PTP23" s="123"/>
      <c r="PTQ23" s="123"/>
      <c r="PTR23" s="123"/>
      <c r="PTS23" s="123"/>
      <c r="PTT23" s="123"/>
      <c r="PTU23" s="123"/>
      <c r="PTV23" s="123"/>
      <c r="PTW23" s="123"/>
      <c r="PTX23" s="123"/>
      <c r="PTY23" s="123"/>
      <c r="PTZ23" s="123"/>
      <c r="PUA23" s="123"/>
      <c r="PUB23" s="123"/>
      <c r="PUC23" s="123"/>
      <c r="PUD23" s="123"/>
      <c r="PUE23" s="123"/>
      <c r="PUF23" s="123"/>
      <c r="PUG23" s="123"/>
      <c r="PUH23" s="123"/>
      <c r="PUI23" s="123"/>
      <c r="PUJ23" s="123"/>
      <c r="PUK23" s="123"/>
      <c r="PUL23" s="123"/>
      <c r="PUM23" s="123"/>
      <c r="PUN23" s="123"/>
      <c r="PUO23" s="123"/>
      <c r="PUP23" s="123"/>
      <c r="PUQ23" s="123"/>
      <c r="PUR23" s="123"/>
      <c r="PUS23" s="123"/>
      <c r="PUT23" s="123"/>
      <c r="PUU23" s="123"/>
      <c r="PUV23" s="123"/>
      <c r="PUW23" s="123"/>
      <c r="PUX23" s="123"/>
      <c r="PUY23" s="123"/>
      <c r="PUZ23" s="123"/>
      <c r="PVA23" s="123"/>
      <c r="PVB23" s="123"/>
      <c r="PVC23" s="123"/>
      <c r="PVD23" s="123"/>
      <c r="PVE23" s="123"/>
      <c r="PVF23" s="123"/>
      <c r="PVG23" s="123"/>
      <c r="PVH23" s="123"/>
      <c r="PVI23" s="123"/>
      <c r="PVJ23" s="123"/>
      <c r="PVK23" s="123"/>
      <c r="PVL23" s="123"/>
      <c r="PVM23" s="123"/>
      <c r="PVN23" s="123"/>
      <c r="PVO23" s="123"/>
      <c r="PVP23" s="123"/>
      <c r="PVQ23" s="123"/>
      <c r="PVR23" s="123"/>
      <c r="PVS23" s="123"/>
      <c r="PVT23" s="123"/>
      <c r="PVU23" s="123"/>
      <c r="PVV23" s="123"/>
      <c r="PVW23" s="123"/>
      <c r="PVX23" s="123"/>
      <c r="PVY23" s="123"/>
      <c r="PVZ23" s="123"/>
      <c r="PWA23" s="123"/>
      <c r="PWB23" s="123"/>
      <c r="PWC23" s="123"/>
      <c r="PWD23" s="123"/>
      <c r="PWE23" s="123"/>
      <c r="PWF23" s="123"/>
      <c r="PWG23" s="123"/>
      <c r="PWH23" s="123"/>
      <c r="PWI23" s="123"/>
      <c r="PWJ23" s="123"/>
      <c r="PWK23" s="123"/>
      <c r="PWL23" s="123"/>
      <c r="PWM23" s="123"/>
      <c r="PWN23" s="123"/>
      <c r="PWO23" s="123"/>
      <c r="PWP23" s="123"/>
      <c r="PWQ23" s="123"/>
      <c r="PWR23" s="123"/>
      <c r="PWS23" s="123"/>
      <c r="PWT23" s="123"/>
      <c r="PWU23" s="123"/>
      <c r="PWV23" s="123"/>
      <c r="PWW23" s="123"/>
      <c r="PWX23" s="123"/>
      <c r="PWY23" s="123"/>
      <c r="PWZ23" s="123"/>
      <c r="PXA23" s="123"/>
      <c r="PXB23" s="123"/>
      <c r="PXC23" s="123"/>
      <c r="PXD23" s="123"/>
      <c r="PXE23" s="123"/>
      <c r="PXF23" s="123"/>
      <c r="PXG23" s="123"/>
      <c r="PXH23" s="123"/>
      <c r="PXI23" s="123"/>
      <c r="PXJ23" s="123"/>
      <c r="PXK23" s="123"/>
      <c r="PXL23" s="123"/>
      <c r="PXM23" s="123"/>
      <c r="PXN23" s="123"/>
      <c r="PXO23" s="123"/>
      <c r="PXP23" s="123"/>
      <c r="PXQ23" s="123"/>
      <c r="PXR23" s="123"/>
      <c r="PXS23" s="123"/>
      <c r="PXT23" s="123"/>
      <c r="PXU23" s="123"/>
      <c r="PXV23" s="123"/>
      <c r="PXW23" s="123"/>
      <c r="PXX23" s="123"/>
      <c r="PXY23" s="123"/>
      <c r="PXZ23" s="123"/>
      <c r="PYA23" s="123"/>
      <c r="PYB23" s="123"/>
      <c r="PYC23" s="123"/>
      <c r="PYD23" s="123"/>
      <c r="PYE23" s="123"/>
      <c r="PYF23" s="123"/>
      <c r="PYG23" s="123"/>
      <c r="PYH23" s="123"/>
      <c r="PYI23" s="123"/>
      <c r="PYJ23" s="123"/>
      <c r="PYK23" s="123"/>
      <c r="PYL23" s="123"/>
      <c r="PYM23" s="123"/>
      <c r="PYN23" s="123"/>
      <c r="PYO23" s="123"/>
      <c r="PYP23" s="123"/>
      <c r="PYQ23" s="123"/>
      <c r="PYR23" s="123"/>
      <c r="PYS23" s="123"/>
      <c r="PYT23" s="123"/>
      <c r="PYU23" s="123"/>
      <c r="PYV23" s="123"/>
      <c r="PYW23" s="123"/>
      <c r="PYX23" s="123"/>
      <c r="PYY23" s="123"/>
      <c r="PYZ23" s="123"/>
      <c r="PZA23" s="123"/>
      <c r="PZB23" s="123"/>
      <c r="PZC23" s="123"/>
      <c r="PZD23" s="123"/>
      <c r="PZE23" s="123"/>
      <c r="PZF23" s="123"/>
      <c r="PZG23" s="123"/>
      <c r="PZH23" s="123"/>
      <c r="PZI23" s="123"/>
      <c r="PZJ23" s="123"/>
      <c r="PZK23" s="123"/>
      <c r="PZL23" s="123"/>
      <c r="PZM23" s="123"/>
      <c r="PZN23" s="123"/>
      <c r="PZO23" s="123"/>
      <c r="PZP23" s="123"/>
      <c r="PZQ23" s="123"/>
      <c r="PZR23" s="123"/>
      <c r="PZS23" s="123"/>
      <c r="PZT23" s="123"/>
      <c r="PZU23" s="123"/>
      <c r="PZV23" s="123"/>
      <c r="PZW23" s="123"/>
      <c r="PZX23" s="123"/>
      <c r="PZY23" s="123"/>
      <c r="PZZ23" s="123"/>
      <c r="QAA23" s="123"/>
      <c r="QAB23" s="123"/>
      <c r="QAC23" s="123"/>
      <c r="QAD23" s="123"/>
      <c r="QAE23" s="123"/>
      <c r="QAF23" s="123"/>
      <c r="QAG23" s="123"/>
      <c r="QAH23" s="123"/>
      <c r="QAI23" s="123"/>
      <c r="QAJ23" s="123"/>
      <c r="QAK23" s="123"/>
      <c r="QAL23" s="123"/>
      <c r="QAM23" s="123"/>
      <c r="QAN23" s="123"/>
      <c r="QAO23" s="123"/>
      <c r="QAP23" s="123"/>
      <c r="QAQ23" s="123"/>
      <c r="QAR23" s="123"/>
      <c r="QAS23" s="123"/>
      <c r="QAT23" s="123"/>
      <c r="QAU23" s="123"/>
      <c r="QAV23" s="123"/>
      <c r="QAW23" s="123"/>
      <c r="QAX23" s="123"/>
      <c r="QAY23" s="123"/>
      <c r="QAZ23" s="123"/>
      <c r="QBA23" s="123"/>
      <c r="QBB23" s="123"/>
      <c r="QBC23" s="123"/>
      <c r="QBD23" s="123"/>
      <c r="QBE23" s="123"/>
      <c r="QBF23" s="123"/>
      <c r="QBG23" s="123"/>
      <c r="QBH23" s="123"/>
      <c r="QBI23" s="123"/>
      <c r="QBJ23" s="123"/>
      <c r="QBK23" s="123"/>
      <c r="QBL23" s="123"/>
      <c r="QBM23" s="123"/>
      <c r="QBN23" s="123"/>
      <c r="QBO23" s="123"/>
      <c r="QBP23" s="123"/>
      <c r="QBQ23" s="123"/>
      <c r="QBR23" s="123"/>
      <c r="QBS23" s="123"/>
      <c r="QBT23" s="123"/>
      <c r="QBU23" s="123"/>
      <c r="QBV23" s="123"/>
      <c r="QBW23" s="123"/>
      <c r="QBX23" s="123"/>
      <c r="QBY23" s="123"/>
      <c r="QBZ23" s="123"/>
      <c r="QCA23" s="123"/>
      <c r="QCB23" s="123"/>
      <c r="QCC23" s="123"/>
      <c r="QCD23" s="123"/>
      <c r="QCE23" s="123"/>
      <c r="QCF23" s="123"/>
      <c r="QCG23" s="123"/>
      <c r="QCH23" s="123"/>
      <c r="QCI23" s="123"/>
      <c r="QCJ23" s="123"/>
      <c r="QCK23" s="123"/>
      <c r="QCL23" s="123"/>
      <c r="QCM23" s="123"/>
      <c r="QCN23" s="123"/>
      <c r="QCO23" s="123"/>
      <c r="QCP23" s="123"/>
      <c r="QCQ23" s="123"/>
      <c r="QCR23" s="123"/>
      <c r="QCS23" s="123"/>
      <c r="QCT23" s="123"/>
      <c r="QCU23" s="123"/>
      <c r="QCV23" s="123"/>
      <c r="QCW23" s="123"/>
      <c r="QCX23" s="123"/>
      <c r="QCY23" s="123"/>
      <c r="QCZ23" s="123"/>
      <c r="QDA23" s="123"/>
      <c r="QDB23" s="123"/>
      <c r="QDC23" s="123"/>
      <c r="QDD23" s="123"/>
      <c r="QDE23" s="123"/>
      <c r="QDF23" s="123"/>
      <c r="QDG23" s="123"/>
      <c r="QDH23" s="123"/>
      <c r="QDI23" s="123"/>
      <c r="QDJ23" s="123"/>
      <c r="QDK23" s="123"/>
      <c r="QDL23" s="123"/>
      <c r="QDM23" s="123"/>
      <c r="QDN23" s="123"/>
      <c r="QDO23" s="123"/>
      <c r="QDP23" s="123"/>
      <c r="QDQ23" s="123"/>
      <c r="QDR23" s="123"/>
      <c r="QDS23" s="123"/>
      <c r="QDT23" s="123"/>
      <c r="QDU23" s="123"/>
      <c r="QDV23" s="123"/>
      <c r="QDW23" s="123"/>
      <c r="QDX23" s="123"/>
      <c r="QDY23" s="123"/>
      <c r="QDZ23" s="123"/>
      <c r="QEA23" s="123"/>
      <c r="QEB23" s="123"/>
      <c r="QEC23" s="123"/>
      <c r="QED23" s="123"/>
      <c r="QEE23" s="123"/>
      <c r="QEF23" s="123"/>
      <c r="QEG23" s="123"/>
      <c r="QEH23" s="123"/>
      <c r="QEI23" s="123"/>
      <c r="QEJ23" s="123"/>
      <c r="QEK23" s="123"/>
      <c r="QEL23" s="123"/>
      <c r="QEM23" s="123"/>
      <c r="QEN23" s="123"/>
      <c r="QEO23" s="123"/>
      <c r="QEP23" s="123"/>
      <c r="QEQ23" s="123"/>
      <c r="QER23" s="123"/>
      <c r="QES23" s="123"/>
      <c r="QET23" s="123"/>
      <c r="QEU23" s="123"/>
      <c r="QEV23" s="123"/>
      <c r="QEW23" s="123"/>
      <c r="QEX23" s="123"/>
      <c r="QEY23" s="123"/>
      <c r="QEZ23" s="123"/>
      <c r="QFA23" s="123"/>
      <c r="QFB23" s="123"/>
      <c r="QFC23" s="123"/>
      <c r="QFD23" s="123"/>
      <c r="QFE23" s="123"/>
      <c r="QFF23" s="123"/>
      <c r="QFG23" s="123"/>
      <c r="QFH23" s="123"/>
      <c r="QFI23" s="123"/>
      <c r="QFJ23" s="123"/>
      <c r="QFK23" s="123"/>
      <c r="QFL23" s="123"/>
      <c r="QFM23" s="123"/>
      <c r="QFN23" s="123"/>
      <c r="QFO23" s="123"/>
      <c r="QFP23" s="123"/>
      <c r="QFQ23" s="123"/>
      <c r="QFR23" s="123"/>
      <c r="QFS23" s="123"/>
      <c r="QFT23" s="123"/>
      <c r="QFU23" s="123"/>
      <c r="QFV23" s="123"/>
      <c r="QFW23" s="123"/>
      <c r="QFX23" s="123"/>
      <c r="QFY23" s="123"/>
      <c r="QFZ23" s="123"/>
      <c r="QGA23" s="123"/>
      <c r="QGB23" s="123"/>
      <c r="QGC23" s="123"/>
      <c r="QGD23" s="123"/>
      <c r="QGE23" s="123"/>
      <c r="QGF23" s="123"/>
      <c r="QGG23" s="123"/>
      <c r="QGH23" s="123"/>
      <c r="QGI23" s="123"/>
      <c r="QGJ23" s="123"/>
      <c r="QGK23" s="123"/>
      <c r="QGL23" s="123"/>
      <c r="QGM23" s="123"/>
      <c r="QGN23" s="123"/>
      <c r="QGO23" s="123"/>
      <c r="QGP23" s="123"/>
      <c r="QGQ23" s="123"/>
      <c r="QGR23" s="123"/>
      <c r="QGS23" s="123"/>
      <c r="QGT23" s="123"/>
      <c r="QGU23" s="123"/>
      <c r="QGV23" s="123"/>
      <c r="QGW23" s="123"/>
      <c r="QGX23" s="123"/>
      <c r="QGY23" s="123"/>
      <c r="QGZ23" s="123"/>
      <c r="QHA23" s="123"/>
      <c r="QHB23" s="123"/>
      <c r="QHC23" s="123"/>
      <c r="QHD23" s="123"/>
      <c r="QHE23" s="123"/>
      <c r="QHF23" s="123"/>
      <c r="QHG23" s="123"/>
      <c r="QHH23" s="123"/>
      <c r="QHI23" s="123"/>
      <c r="QHJ23" s="123"/>
      <c r="QHK23" s="123"/>
      <c r="QHL23" s="123"/>
      <c r="QHM23" s="123"/>
      <c r="QHN23" s="123"/>
      <c r="QHO23" s="123"/>
      <c r="QHP23" s="123"/>
      <c r="QHQ23" s="123"/>
      <c r="QHR23" s="123"/>
      <c r="QHS23" s="123"/>
      <c r="QHT23" s="123"/>
      <c r="QHU23" s="123"/>
      <c r="QHV23" s="123"/>
      <c r="QHW23" s="123"/>
      <c r="QHX23" s="123"/>
      <c r="QHY23" s="123"/>
      <c r="QHZ23" s="123"/>
      <c r="QIA23" s="123"/>
      <c r="QIB23" s="123"/>
      <c r="QIC23" s="123"/>
      <c r="QID23" s="123"/>
      <c r="QIE23" s="123"/>
      <c r="QIF23" s="123"/>
      <c r="QIG23" s="123"/>
      <c r="QIH23" s="123"/>
      <c r="QII23" s="123"/>
      <c r="QIJ23" s="123"/>
      <c r="QIK23" s="123"/>
      <c r="QIL23" s="123"/>
      <c r="QIM23" s="123"/>
      <c r="QIN23" s="123"/>
      <c r="QIO23" s="123"/>
      <c r="QIP23" s="123"/>
      <c r="QIQ23" s="123"/>
      <c r="QIR23" s="123"/>
      <c r="QIS23" s="123"/>
      <c r="QIT23" s="123"/>
      <c r="QIU23" s="123"/>
      <c r="QIV23" s="123"/>
      <c r="QIW23" s="123"/>
      <c r="QIX23" s="123"/>
      <c r="QIY23" s="123"/>
      <c r="QIZ23" s="123"/>
      <c r="QJA23" s="123"/>
      <c r="QJB23" s="123"/>
      <c r="QJC23" s="123"/>
      <c r="QJD23" s="123"/>
      <c r="QJE23" s="123"/>
      <c r="QJF23" s="123"/>
      <c r="QJG23" s="123"/>
      <c r="QJH23" s="123"/>
      <c r="QJI23" s="123"/>
      <c r="QJJ23" s="123"/>
      <c r="QJK23" s="123"/>
      <c r="QJL23" s="123"/>
      <c r="QJM23" s="123"/>
      <c r="QJN23" s="123"/>
      <c r="QJO23" s="123"/>
      <c r="QJP23" s="123"/>
      <c r="QJQ23" s="123"/>
      <c r="QJR23" s="123"/>
      <c r="QJS23" s="123"/>
      <c r="QJT23" s="123"/>
      <c r="QJU23" s="123"/>
      <c r="QJV23" s="123"/>
      <c r="QJW23" s="123"/>
      <c r="QJX23" s="123"/>
      <c r="QJY23" s="123"/>
      <c r="QJZ23" s="123"/>
      <c r="QKA23" s="123"/>
      <c r="QKB23" s="123"/>
      <c r="QKC23" s="123"/>
      <c r="QKD23" s="123"/>
      <c r="QKE23" s="123"/>
      <c r="QKF23" s="123"/>
      <c r="QKG23" s="123"/>
      <c r="QKH23" s="123"/>
      <c r="QKI23" s="123"/>
      <c r="QKJ23" s="123"/>
      <c r="QKK23" s="123"/>
      <c r="QKL23" s="123"/>
      <c r="QKM23" s="123"/>
      <c r="QKN23" s="123"/>
      <c r="QKO23" s="123"/>
      <c r="QKP23" s="123"/>
      <c r="QKQ23" s="123"/>
      <c r="QKR23" s="123"/>
      <c r="QKS23" s="123"/>
      <c r="QKT23" s="123"/>
      <c r="QKU23" s="123"/>
      <c r="QKV23" s="123"/>
      <c r="QKW23" s="123"/>
      <c r="QKX23" s="123"/>
      <c r="QKY23" s="123"/>
      <c r="QKZ23" s="123"/>
      <c r="QLA23" s="123"/>
      <c r="QLB23" s="123"/>
      <c r="QLC23" s="123"/>
      <c r="QLD23" s="123"/>
      <c r="QLE23" s="123"/>
      <c r="QLF23" s="123"/>
      <c r="QLG23" s="123"/>
      <c r="QLH23" s="123"/>
      <c r="QLI23" s="123"/>
      <c r="QLJ23" s="123"/>
      <c r="QLK23" s="123"/>
      <c r="QLL23" s="123"/>
      <c r="QLM23" s="123"/>
      <c r="QLN23" s="123"/>
      <c r="QLO23" s="123"/>
      <c r="QLP23" s="123"/>
      <c r="QLQ23" s="123"/>
      <c r="QLR23" s="123"/>
      <c r="QLS23" s="123"/>
      <c r="QLT23" s="123"/>
      <c r="QLU23" s="123"/>
      <c r="QLV23" s="123"/>
      <c r="QLW23" s="123"/>
      <c r="QLX23" s="123"/>
      <c r="QLY23" s="123"/>
      <c r="QLZ23" s="123"/>
      <c r="QMA23" s="123"/>
      <c r="QMB23" s="123"/>
      <c r="QMC23" s="123"/>
      <c r="QMD23" s="123"/>
      <c r="QME23" s="123"/>
      <c r="QMF23" s="123"/>
      <c r="QMG23" s="123"/>
      <c r="QMH23" s="123"/>
      <c r="QMI23" s="123"/>
      <c r="QMJ23" s="123"/>
      <c r="QMK23" s="123"/>
      <c r="QML23" s="123"/>
      <c r="QMM23" s="123"/>
      <c r="QMN23" s="123"/>
      <c r="QMO23" s="123"/>
      <c r="QMP23" s="123"/>
      <c r="QMQ23" s="123"/>
      <c r="QMR23" s="123"/>
      <c r="QMS23" s="123"/>
      <c r="QMT23" s="123"/>
      <c r="QMU23" s="123"/>
      <c r="QMV23" s="123"/>
      <c r="QMW23" s="123"/>
      <c r="QMX23" s="123"/>
      <c r="QMY23" s="123"/>
      <c r="QMZ23" s="123"/>
      <c r="QNA23" s="123"/>
      <c r="QNB23" s="123"/>
      <c r="QNC23" s="123"/>
      <c r="QND23" s="123"/>
      <c r="QNE23" s="123"/>
      <c r="QNF23" s="123"/>
      <c r="QNG23" s="123"/>
      <c r="QNH23" s="123"/>
      <c r="QNI23" s="123"/>
      <c r="QNJ23" s="123"/>
      <c r="QNK23" s="123"/>
      <c r="QNL23" s="123"/>
      <c r="QNM23" s="123"/>
      <c r="QNN23" s="123"/>
      <c r="QNO23" s="123"/>
      <c r="QNP23" s="123"/>
      <c r="QNQ23" s="123"/>
      <c r="QNR23" s="123"/>
      <c r="QNS23" s="123"/>
      <c r="QNT23" s="123"/>
      <c r="QNU23" s="123"/>
      <c r="QNV23" s="123"/>
      <c r="QNW23" s="123"/>
      <c r="QNX23" s="123"/>
      <c r="QNY23" s="123"/>
      <c r="QNZ23" s="123"/>
      <c r="QOA23" s="123"/>
      <c r="QOB23" s="123"/>
      <c r="QOC23" s="123"/>
      <c r="QOD23" s="123"/>
      <c r="QOE23" s="123"/>
      <c r="QOF23" s="123"/>
      <c r="QOG23" s="123"/>
      <c r="QOH23" s="123"/>
      <c r="QOI23" s="123"/>
      <c r="QOJ23" s="123"/>
      <c r="QOK23" s="123"/>
      <c r="QOL23" s="123"/>
      <c r="QOM23" s="123"/>
      <c r="QON23" s="123"/>
      <c r="QOO23" s="123"/>
      <c r="QOP23" s="123"/>
      <c r="QOQ23" s="123"/>
      <c r="QOR23" s="123"/>
      <c r="QOS23" s="123"/>
      <c r="QOT23" s="123"/>
      <c r="QOU23" s="123"/>
      <c r="QOV23" s="123"/>
      <c r="QOW23" s="123"/>
      <c r="QOX23" s="123"/>
      <c r="QOY23" s="123"/>
      <c r="QOZ23" s="123"/>
      <c r="QPA23" s="123"/>
      <c r="QPB23" s="123"/>
      <c r="QPC23" s="123"/>
      <c r="QPD23" s="123"/>
      <c r="QPE23" s="123"/>
      <c r="QPF23" s="123"/>
      <c r="QPG23" s="123"/>
      <c r="QPH23" s="123"/>
      <c r="QPI23" s="123"/>
      <c r="QPJ23" s="123"/>
      <c r="QPK23" s="123"/>
      <c r="QPL23" s="123"/>
      <c r="QPM23" s="123"/>
      <c r="QPN23" s="123"/>
      <c r="QPO23" s="123"/>
      <c r="QPP23" s="123"/>
      <c r="QPQ23" s="123"/>
      <c r="QPR23" s="123"/>
      <c r="QPS23" s="123"/>
      <c r="QPT23" s="123"/>
      <c r="QPU23" s="123"/>
      <c r="QPV23" s="123"/>
      <c r="QPW23" s="123"/>
      <c r="QPX23" s="123"/>
      <c r="QPY23" s="123"/>
      <c r="QPZ23" s="123"/>
      <c r="QQA23" s="123"/>
      <c r="QQB23" s="123"/>
      <c r="QQC23" s="123"/>
      <c r="QQD23" s="123"/>
      <c r="QQE23" s="123"/>
      <c r="QQF23" s="123"/>
      <c r="QQG23" s="123"/>
      <c r="QQH23" s="123"/>
      <c r="QQI23" s="123"/>
      <c r="QQJ23" s="123"/>
      <c r="QQK23" s="123"/>
      <c r="QQL23" s="123"/>
      <c r="QQM23" s="123"/>
      <c r="QQN23" s="123"/>
      <c r="QQO23" s="123"/>
      <c r="QQP23" s="123"/>
      <c r="QQQ23" s="123"/>
      <c r="QQR23" s="123"/>
      <c r="QQS23" s="123"/>
      <c r="QQT23" s="123"/>
      <c r="QQU23" s="123"/>
      <c r="QQV23" s="123"/>
      <c r="QQW23" s="123"/>
      <c r="QQX23" s="123"/>
      <c r="QQY23" s="123"/>
      <c r="QQZ23" s="123"/>
      <c r="QRA23" s="123"/>
      <c r="QRB23" s="123"/>
      <c r="QRC23" s="123"/>
      <c r="QRD23" s="123"/>
      <c r="QRE23" s="123"/>
      <c r="QRF23" s="123"/>
      <c r="QRG23" s="123"/>
      <c r="QRH23" s="123"/>
      <c r="QRI23" s="123"/>
      <c r="QRJ23" s="123"/>
      <c r="QRK23" s="123"/>
      <c r="QRL23" s="123"/>
      <c r="QRM23" s="123"/>
      <c r="QRN23" s="123"/>
      <c r="QRO23" s="123"/>
      <c r="QRP23" s="123"/>
      <c r="QRQ23" s="123"/>
      <c r="QRR23" s="123"/>
      <c r="QRS23" s="123"/>
      <c r="QRT23" s="123"/>
      <c r="QRU23" s="123"/>
      <c r="QRV23" s="123"/>
      <c r="QRW23" s="123"/>
      <c r="QRX23" s="123"/>
      <c r="QRY23" s="123"/>
      <c r="QRZ23" s="123"/>
      <c r="QSA23" s="123"/>
      <c r="QSB23" s="123"/>
      <c r="QSC23" s="123"/>
      <c r="QSD23" s="123"/>
      <c r="QSE23" s="123"/>
      <c r="QSF23" s="123"/>
      <c r="QSG23" s="123"/>
      <c r="QSH23" s="123"/>
      <c r="QSI23" s="123"/>
      <c r="QSJ23" s="123"/>
      <c r="QSK23" s="123"/>
      <c r="QSL23" s="123"/>
      <c r="QSM23" s="123"/>
      <c r="QSN23" s="123"/>
      <c r="QSO23" s="123"/>
      <c r="QSP23" s="123"/>
      <c r="QSQ23" s="123"/>
      <c r="QSR23" s="123"/>
      <c r="QSS23" s="123"/>
      <c r="QST23" s="123"/>
      <c r="QSU23" s="123"/>
      <c r="QSV23" s="123"/>
      <c r="QSW23" s="123"/>
      <c r="QSX23" s="123"/>
      <c r="QSY23" s="123"/>
      <c r="QSZ23" s="123"/>
      <c r="QTA23" s="123"/>
      <c r="QTB23" s="123"/>
      <c r="QTC23" s="123"/>
      <c r="QTD23" s="123"/>
      <c r="QTE23" s="123"/>
      <c r="QTF23" s="123"/>
      <c r="QTG23" s="123"/>
      <c r="QTH23" s="123"/>
      <c r="QTI23" s="123"/>
      <c r="QTJ23" s="123"/>
      <c r="QTK23" s="123"/>
      <c r="QTL23" s="123"/>
      <c r="QTM23" s="123"/>
      <c r="QTN23" s="123"/>
      <c r="QTO23" s="123"/>
      <c r="QTP23" s="123"/>
      <c r="QTQ23" s="123"/>
      <c r="QTR23" s="123"/>
      <c r="QTS23" s="123"/>
      <c r="QTT23" s="123"/>
      <c r="QTU23" s="123"/>
      <c r="QTV23" s="123"/>
      <c r="QTW23" s="123"/>
      <c r="QTX23" s="123"/>
      <c r="QTY23" s="123"/>
      <c r="QTZ23" s="123"/>
      <c r="QUA23" s="123"/>
      <c r="QUB23" s="123"/>
      <c r="QUC23" s="123"/>
      <c r="QUD23" s="123"/>
      <c r="QUE23" s="123"/>
      <c r="QUF23" s="123"/>
      <c r="QUG23" s="123"/>
      <c r="QUH23" s="123"/>
      <c r="QUI23" s="123"/>
      <c r="QUJ23" s="123"/>
      <c r="QUK23" s="123"/>
      <c r="QUL23" s="123"/>
      <c r="QUM23" s="123"/>
      <c r="QUN23" s="123"/>
      <c r="QUO23" s="123"/>
      <c r="QUP23" s="123"/>
      <c r="QUQ23" s="123"/>
      <c r="QUR23" s="123"/>
      <c r="QUS23" s="123"/>
      <c r="QUT23" s="123"/>
      <c r="QUU23" s="123"/>
      <c r="QUV23" s="123"/>
      <c r="QUW23" s="123"/>
      <c r="QUX23" s="123"/>
      <c r="QUY23" s="123"/>
      <c r="QUZ23" s="123"/>
      <c r="QVA23" s="123"/>
      <c r="QVB23" s="123"/>
      <c r="QVC23" s="123"/>
      <c r="QVD23" s="123"/>
      <c r="QVE23" s="123"/>
      <c r="QVF23" s="123"/>
      <c r="QVG23" s="123"/>
      <c r="QVH23" s="123"/>
      <c r="QVI23" s="123"/>
      <c r="QVJ23" s="123"/>
      <c r="QVK23" s="123"/>
      <c r="QVL23" s="123"/>
      <c r="QVM23" s="123"/>
      <c r="QVN23" s="123"/>
      <c r="QVO23" s="123"/>
      <c r="QVP23" s="123"/>
      <c r="QVQ23" s="123"/>
      <c r="QVR23" s="123"/>
      <c r="QVS23" s="123"/>
      <c r="QVT23" s="123"/>
      <c r="QVU23" s="123"/>
      <c r="QVV23" s="123"/>
      <c r="QVW23" s="123"/>
      <c r="QVX23" s="123"/>
      <c r="QVY23" s="123"/>
      <c r="QVZ23" s="123"/>
      <c r="QWA23" s="123"/>
      <c r="QWB23" s="123"/>
      <c r="QWC23" s="123"/>
      <c r="QWD23" s="123"/>
      <c r="QWE23" s="123"/>
      <c r="QWF23" s="123"/>
      <c r="QWG23" s="123"/>
      <c r="QWH23" s="123"/>
      <c r="QWI23" s="123"/>
      <c r="QWJ23" s="123"/>
      <c r="QWK23" s="123"/>
      <c r="QWL23" s="123"/>
      <c r="QWM23" s="123"/>
      <c r="QWN23" s="123"/>
      <c r="QWO23" s="123"/>
      <c r="QWP23" s="123"/>
      <c r="QWQ23" s="123"/>
      <c r="QWR23" s="123"/>
      <c r="QWS23" s="123"/>
      <c r="QWT23" s="123"/>
      <c r="QWU23" s="123"/>
      <c r="QWV23" s="123"/>
      <c r="QWW23" s="123"/>
      <c r="QWX23" s="123"/>
      <c r="QWY23" s="123"/>
      <c r="QWZ23" s="123"/>
      <c r="QXA23" s="123"/>
      <c r="QXB23" s="123"/>
      <c r="QXC23" s="123"/>
      <c r="QXD23" s="123"/>
      <c r="QXE23" s="123"/>
      <c r="QXF23" s="123"/>
      <c r="QXG23" s="123"/>
      <c r="QXH23" s="123"/>
      <c r="QXI23" s="123"/>
      <c r="QXJ23" s="123"/>
      <c r="QXK23" s="123"/>
      <c r="QXL23" s="123"/>
      <c r="QXM23" s="123"/>
      <c r="QXN23" s="123"/>
      <c r="QXO23" s="123"/>
      <c r="QXP23" s="123"/>
      <c r="QXQ23" s="123"/>
      <c r="QXR23" s="123"/>
      <c r="QXS23" s="123"/>
      <c r="QXT23" s="123"/>
      <c r="QXU23" s="123"/>
      <c r="QXV23" s="123"/>
      <c r="QXW23" s="123"/>
      <c r="QXX23" s="123"/>
      <c r="QXY23" s="123"/>
      <c r="QXZ23" s="123"/>
      <c r="QYA23" s="123"/>
      <c r="QYB23" s="123"/>
      <c r="QYC23" s="123"/>
      <c r="QYD23" s="123"/>
      <c r="QYE23" s="123"/>
      <c r="QYF23" s="123"/>
      <c r="QYG23" s="123"/>
      <c r="QYH23" s="123"/>
      <c r="QYI23" s="123"/>
      <c r="QYJ23" s="123"/>
      <c r="QYK23" s="123"/>
      <c r="QYL23" s="123"/>
      <c r="QYM23" s="123"/>
      <c r="QYN23" s="123"/>
      <c r="QYO23" s="123"/>
      <c r="QYP23" s="123"/>
      <c r="QYQ23" s="123"/>
      <c r="QYR23" s="123"/>
      <c r="QYS23" s="123"/>
      <c r="QYT23" s="123"/>
      <c r="QYU23" s="123"/>
      <c r="QYV23" s="123"/>
      <c r="QYW23" s="123"/>
      <c r="QYX23" s="123"/>
      <c r="QYY23" s="123"/>
      <c r="QYZ23" s="123"/>
      <c r="QZA23" s="123"/>
      <c r="QZB23" s="123"/>
      <c r="QZC23" s="123"/>
      <c r="QZD23" s="123"/>
      <c r="QZE23" s="123"/>
      <c r="QZF23" s="123"/>
      <c r="QZG23" s="123"/>
      <c r="QZH23" s="123"/>
      <c r="QZI23" s="123"/>
      <c r="QZJ23" s="123"/>
      <c r="QZK23" s="123"/>
      <c r="QZL23" s="123"/>
      <c r="QZM23" s="123"/>
      <c r="QZN23" s="123"/>
      <c r="QZO23" s="123"/>
      <c r="QZP23" s="123"/>
      <c r="QZQ23" s="123"/>
      <c r="QZR23" s="123"/>
      <c r="QZS23" s="123"/>
      <c r="QZT23" s="123"/>
      <c r="QZU23" s="123"/>
      <c r="QZV23" s="123"/>
      <c r="QZW23" s="123"/>
      <c r="QZX23" s="123"/>
      <c r="QZY23" s="123"/>
      <c r="QZZ23" s="123"/>
      <c r="RAA23" s="123"/>
      <c r="RAB23" s="123"/>
      <c r="RAC23" s="123"/>
      <c r="RAD23" s="123"/>
      <c r="RAE23" s="123"/>
      <c r="RAF23" s="123"/>
      <c r="RAG23" s="123"/>
      <c r="RAH23" s="123"/>
      <c r="RAI23" s="123"/>
      <c r="RAJ23" s="123"/>
      <c r="RAK23" s="123"/>
      <c r="RAL23" s="123"/>
      <c r="RAM23" s="123"/>
      <c r="RAN23" s="123"/>
      <c r="RAO23" s="123"/>
      <c r="RAP23" s="123"/>
      <c r="RAQ23" s="123"/>
      <c r="RAR23" s="123"/>
      <c r="RAS23" s="123"/>
      <c r="RAT23" s="123"/>
      <c r="RAU23" s="123"/>
      <c r="RAV23" s="123"/>
      <c r="RAW23" s="123"/>
      <c r="RAX23" s="123"/>
      <c r="RAY23" s="123"/>
      <c r="RAZ23" s="123"/>
      <c r="RBA23" s="123"/>
      <c r="RBB23" s="123"/>
      <c r="RBC23" s="123"/>
      <c r="RBD23" s="123"/>
      <c r="RBE23" s="123"/>
      <c r="RBF23" s="123"/>
      <c r="RBG23" s="123"/>
      <c r="RBH23" s="123"/>
      <c r="RBI23" s="123"/>
      <c r="RBJ23" s="123"/>
      <c r="RBK23" s="123"/>
      <c r="RBL23" s="123"/>
      <c r="RBM23" s="123"/>
      <c r="RBN23" s="123"/>
      <c r="RBO23" s="123"/>
      <c r="RBP23" s="123"/>
      <c r="RBQ23" s="123"/>
      <c r="RBR23" s="123"/>
      <c r="RBS23" s="123"/>
      <c r="RBT23" s="123"/>
      <c r="RBU23" s="123"/>
      <c r="RBV23" s="123"/>
      <c r="RBW23" s="123"/>
      <c r="RBX23" s="123"/>
      <c r="RBY23" s="123"/>
      <c r="RBZ23" s="123"/>
      <c r="RCA23" s="123"/>
      <c r="RCB23" s="123"/>
      <c r="RCC23" s="123"/>
      <c r="RCD23" s="123"/>
      <c r="RCE23" s="123"/>
      <c r="RCF23" s="123"/>
      <c r="RCG23" s="123"/>
      <c r="RCH23" s="123"/>
      <c r="RCI23" s="123"/>
      <c r="RCJ23" s="123"/>
      <c r="RCK23" s="123"/>
      <c r="RCL23" s="123"/>
      <c r="RCM23" s="123"/>
      <c r="RCN23" s="123"/>
      <c r="RCO23" s="123"/>
      <c r="RCP23" s="123"/>
      <c r="RCQ23" s="123"/>
      <c r="RCR23" s="123"/>
      <c r="RCS23" s="123"/>
      <c r="RCT23" s="123"/>
      <c r="RCU23" s="123"/>
      <c r="RCV23" s="123"/>
      <c r="RCW23" s="123"/>
      <c r="RCX23" s="123"/>
      <c r="RCY23" s="123"/>
      <c r="RCZ23" s="123"/>
      <c r="RDA23" s="123"/>
      <c r="RDB23" s="123"/>
      <c r="RDC23" s="123"/>
      <c r="RDD23" s="123"/>
      <c r="RDE23" s="123"/>
      <c r="RDF23" s="123"/>
      <c r="RDG23" s="123"/>
      <c r="RDH23" s="123"/>
      <c r="RDI23" s="123"/>
      <c r="RDJ23" s="123"/>
      <c r="RDK23" s="123"/>
      <c r="RDL23" s="123"/>
      <c r="RDM23" s="123"/>
      <c r="RDN23" s="123"/>
      <c r="RDO23" s="123"/>
      <c r="RDP23" s="123"/>
      <c r="RDQ23" s="123"/>
      <c r="RDR23" s="123"/>
      <c r="RDS23" s="123"/>
      <c r="RDT23" s="123"/>
      <c r="RDU23" s="123"/>
      <c r="RDV23" s="123"/>
      <c r="RDW23" s="123"/>
      <c r="RDX23" s="123"/>
      <c r="RDY23" s="123"/>
      <c r="RDZ23" s="123"/>
      <c r="REA23" s="123"/>
      <c r="REB23" s="123"/>
      <c r="REC23" s="123"/>
      <c r="RED23" s="123"/>
      <c r="REE23" s="123"/>
      <c r="REF23" s="123"/>
      <c r="REG23" s="123"/>
      <c r="REH23" s="123"/>
      <c r="REI23" s="123"/>
      <c r="REJ23" s="123"/>
      <c r="REK23" s="123"/>
      <c r="REL23" s="123"/>
      <c r="REM23" s="123"/>
      <c r="REN23" s="123"/>
      <c r="REO23" s="123"/>
      <c r="REP23" s="123"/>
      <c r="REQ23" s="123"/>
      <c r="RER23" s="123"/>
      <c r="RES23" s="123"/>
      <c r="RET23" s="123"/>
      <c r="REU23" s="123"/>
      <c r="REV23" s="123"/>
      <c r="REW23" s="123"/>
      <c r="REX23" s="123"/>
      <c r="REY23" s="123"/>
      <c r="REZ23" s="123"/>
      <c r="RFA23" s="123"/>
      <c r="RFB23" s="123"/>
      <c r="RFC23" s="123"/>
      <c r="RFD23" s="123"/>
      <c r="RFE23" s="123"/>
      <c r="RFF23" s="123"/>
      <c r="RFG23" s="123"/>
      <c r="RFH23" s="123"/>
      <c r="RFI23" s="123"/>
      <c r="RFJ23" s="123"/>
      <c r="RFK23" s="123"/>
      <c r="RFL23" s="123"/>
      <c r="RFM23" s="123"/>
      <c r="RFN23" s="123"/>
      <c r="RFO23" s="123"/>
      <c r="RFP23" s="123"/>
      <c r="RFQ23" s="123"/>
      <c r="RFR23" s="123"/>
      <c r="RFS23" s="123"/>
      <c r="RFT23" s="123"/>
      <c r="RFU23" s="123"/>
      <c r="RFV23" s="123"/>
      <c r="RFW23" s="123"/>
      <c r="RFX23" s="123"/>
      <c r="RFY23" s="123"/>
      <c r="RFZ23" s="123"/>
      <c r="RGA23" s="123"/>
      <c r="RGB23" s="123"/>
      <c r="RGC23" s="123"/>
      <c r="RGD23" s="123"/>
      <c r="RGE23" s="123"/>
      <c r="RGF23" s="123"/>
      <c r="RGG23" s="123"/>
      <c r="RGH23" s="123"/>
      <c r="RGI23" s="123"/>
      <c r="RGJ23" s="123"/>
      <c r="RGK23" s="123"/>
      <c r="RGL23" s="123"/>
      <c r="RGM23" s="123"/>
      <c r="RGN23" s="123"/>
      <c r="RGO23" s="123"/>
      <c r="RGP23" s="123"/>
      <c r="RGQ23" s="123"/>
      <c r="RGR23" s="123"/>
      <c r="RGS23" s="123"/>
      <c r="RGT23" s="123"/>
      <c r="RGU23" s="123"/>
      <c r="RGV23" s="123"/>
      <c r="RGW23" s="123"/>
      <c r="RGX23" s="123"/>
      <c r="RGY23" s="123"/>
      <c r="RGZ23" s="123"/>
      <c r="RHA23" s="123"/>
      <c r="RHB23" s="123"/>
      <c r="RHC23" s="123"/>
      <c r="RHD23" s="123"/>
      <c r="RHE23" s="123"/>
      <c r="RHF23" s="123"/>
      <c r="RHG23" s="123"/>
      <c r="RHH23" s="123"/>
      <c r="RHI23" s="123"/>
      <c r="RHJ23" s="123"/>
      <c r="RHK23" s="123"/>
      <c r="RHL23" s="123"/>
      <c r="RHM23" s="123"/>
      <c r="RHN23" s="123"/>
      <c r="RHO23" s="123"/>
      <c r="RHP23" s="123"/>
      <c r="RHQ23" s="123"/>
      <c r="RHR23" s="123"/>
      <c r="RHS23" s="123"/>
      <c r="RHT23" s="123"/>
      <c r="RHU23" s="123"/>
      <c r="RHV23" s="123"/>
      <c r="RHW23" s="123"/>
      <c r="RHX23" s="123"/>
      <c r="RHY23" s="123"/>
      <c r="RHZ23" s="123"/>
      <c r="RIA23" s="123"/>
      <c r="RIB23" s="123"/>
      <c r="RIC23" s="123"/>
      <c r="RID23" s="123"/>
      <c r="RIE23" s="123"/>
      <c r="RIF23" s="123"/>
      <c r="RIG23" s="123"/>
      <c r="RIH23" s="123"/>
      <c r="RII23" s="123"/>
      <c r="RIJ23" s="123"/>
      <c r="RIK23" s="123"/>
      <c r="RIL23" s="123"/>
      <c r="RIM23" s="123"/>
      <c r="RIN23" s="123"/>
      <c r="RIO23" s="123"/>
      <c r="RIP23" s="123"/>
      <c r="RIQ23" s="123"/>
      <c r="RIR23" s="123"/>
      <c r="RIS23" s="123"/>
      <c r="RIT23" s="123"/>
      <c r="RIU23" s="123"/>
      <c r="RIV23" s="123"/>
      <c r="RIW23" s="123"/>
      <c r="RIX23" s="123"/>
      <c r="RIY23" s="123"/>
      <c r="RIZ23" s="123"/>
      <c r="RJA23" s="123"/>
      <c r="RJB23" s="123"/>
      <c r="RJC23" s="123"/>
      <c r="RJD23" s="123"/>
      <c r="RJE23" s="123"/>
      <c r="RJF23" s="123"/>
      <c r="RJG23" s="123"/>
      <c r="RJH23" s="123"/>
      <c r="RJI23" s="123"/>
      <c r="RJJ23" s="123"/>
      <c r="RJK23" s="123"/>
      <c r="RJL23" s="123"/>
      <c r="RJM23" s="123"/>
      <c r="RJN23" s="123"/>
      <c r="RJO23" s="123"/>
      <c r="RJP23" s="123"/>
      <c r="RJQ23" s="123"/>
      <c r="RJR23" s="123"/>
      <c r="RJS23" s="123"/>
      <c r="RJT23" s="123"/>
      <c r="RJU23" s="123"/>
      <c r="RJV23" s="123"/>
      <c r="RJW23" s="123"/>
      <c r="RJX23" s="123"/>
      <c r="RJY23" s="123"/>
      <c r="RJZ23" s="123"/>
      <c r="RKA23" s="123"/>
      <c r="RKB23" s="123"/>
      <c r="RKC23" s="123"/>
      <c r="RKD23" s="123"/>
      <c r="RKE23" s="123"/>
      <c r="RKF23" s="123"/>
      <c r="RKG23" s="123"/>
      <c r="RKH23" s="123"/>
      <c r="RKI23" s="123"/>
      <c r="RKJ23" s="123"/>
      <c r="RKK23" s="123"/>
      <c r="RKL23" s="123"/>
      <c r="RKM23" s="123"/>
      <c r="RKN23" s="123"/>
      <c r="RKO23" s="123"/>
      <c r="RKP23" s="123"/>
      <c r="RKQ23" s="123"/>
      <c r="RKR23" s="123"/>
      <c r="RKS23" s="123"/>
      <c r="RKT23" s="123"/>
      <c r="RKU23" s="123"/>
      <c r="RKV23" s="123"/>
      <c r="RKW23" s="123"/>
      <c r="RKX23" s="123"/>
      <c r="RKY23" s="123"/>
      <c r="RKZ23" s="123"/>
      <c r="RLA23" s="123"/>
      <c r="RLB23" s="123"/>
      <c r="RLC23" s="123"/>
      <c r="RLD23" s="123"/>
      <c r="RLE23" s="123"/>
      <c r="RLF23" s="123"/>
      <c r="RLG23" s="123"/>
      <c r="RLH23" s="123"/>
      <c r="RLI23" s="123"/>
      <c r="RLJ23" s="123"/>
      <c r="RLK23" s="123"/>
      <c r="RLL23" s="123"/>
      <c r="RLM23" s="123"/>
      <c r="RLN23" s="123"/>
      <c r="RLO23" s="123"/>
      <c r="RLP23" s="123"/>
      <c r="RLQ23" s="123"/>
      <c r="RLR23" s="123"/>
      <c r="RLS23" s="123"/>
      <c r="RLT23" s="123"/>
      <c r="RLU23" s="123"/>
      <c r="RLV23" s="123"/>
      <c r="RLW23" s="123"/>
      <c r="RLX23" s="123"/>
      <c r="RLY23" s="123"/>
      <c r="RLZ23" s="123"/>
      <c r="RMA23" s="123"/>
      <c r="RMB23" s="123"/>
      <c r="RMC23" s="123"/>
      <c r="RMD23" s="123"/>
      <c r="RME23" s="123"/>
      <c r="RMF23" s="123"/>
      <c r="RMG23" s="123"/>
      <c r="RMH23" s="123"/>
      <c r="RMI23" s="123"/>
      <c r="RMJ23" s="123"/>
      <c r="RMK23" s="123"/>
      <c r="RML23" s="123"/>
      <c r="RMM23" s="123"/>
      <c r="RMN23" s="123"/>
      <c r="RMO23" s="123"/>
      <c r="RMP23" s="123"/>
      <c r="RMQ23" s="123"/>
      <c r="RMR23" s="123"/>
      <c r="RMS23" s="123"/>
      <c r="RMT23" s="123"/>
      <c r="RMU23" s="123"/>
      <c r="RMV23" s="123"/>
      <c r="RMW23" s="123"/>
      <c r="RMX23" s="123"/>
      <c r="RMY23" s="123"/>
      <c r="RMZ23" s="123"/>
      <c r="RNA23" s="123"/>
      <c r="RNB23" s="123"/>
      <c r="RNC23" s="123"/>
      <c r="RND23" s="123"/>
      <c r="RNE23" s="123"/>
      <c r="RNF23" s="123"/>
      <c r="RNG23" s="123"/>
      <c r="RNH23" s="123"/>
      <c r="RNI23" s="123"/>
      <c r="RNJ23" s="123"/>
      <c r="RNK23" s="123"/>
      <c r="RNL23" s="123"/>
      <c r="RNM23" s="123"/>
      <c r="RNN23" s="123"/>
      <c r="RNO23" s="123"/>
      <c r="RNP23" s="123"/>
      <c r="RNQ23" s="123"/>
      <c r="RNR23" s="123"/>
      <c r="RNS23" s="123"/>
      <c r="RNT23" s="123"/>
      <c r="RNU23" s="123"/>
      <c r="RNV23" s="123"/>
      <c r="RNW23" s="123"/>
      <c r="RNX23" s="123"/>
      <c r="RNY23" s="123"/>
      <c r="RNZ23" s="123"/>
      <c r="ROA23" s="123"/>
      <c r="ROB23" s="123"/>
      <c r="ROC23" s="123"/>
      <c r="ROD23" s="123"/>
      <c r="ROE23" s="123"/>
      <c r="ROF23" s="123"/>
      <c r="ROG23" s="123"/>
      <c r="ROH23" s="123"/>
      <c r="ROI23" s="123"/>
      <c r="ROJ23" s="123"/>
      <c r="ROK23" s="123"/>
      <c r="ROL23" s="123"/>
      <c r="ROM23" s="123"/>
      <c r="RON23" s="123"/>
      <c r="ROO23" s="123"/>
      <c r="ROP23" s="123"/>
      <c r="ROQ23" s="123"/>
      <c r="ROR23" s="123"/>
      <c r="ROS23" s="123"/>
      <c r="ROT23" s="123"/>
      <c r="ROU23" s="123"/>
      <c r="ROV23" s="123"/>
      <c r="ROW23" s="123"/>
      <c r="ROX23" s="123"/>
      <c r="ROY23" s="123"/>
      <c r="ROZ23" s="123"/>
      <c r="RPA23" s="123"/>
      <c r="RPB23" s="123"/>
      <c r="RPC23" s="123"/>
      <c r="RPD23" s="123"/>
      <c r="RPE23" s="123"/>
      <c r="RPF23" s="123"/>
      <c r="RPG23" s="123"/>
      <c r="RPH23" s="123"/>
      <c r="RPI23" s="123"/>
      <c r="RPJ23" s="123"/>
      <c r="RPK23" s="123"/>
      <c r="RPL23" s="123"/>
      <c r="RPM23" s="123"/>
      <c r="RPN23" s="123"/>
      <c r="RPO23" s="123"/>
      <c r="RPP23" s="123"/>
      <c r="RPQ23" s="123"/>
      <c r="RPR23" s="123"/>
      <c r="RPS23" s="123"/>
      <c r="RPT23" s="123"/>
      <c r="RPU23" s="123"/>
      <c r="RPV23" s="123"/>
      <c r="RPW23" s="123"/>
      <c r="RPX23" s="123"/>
      <c r="RPY23" s="123"/>
      <c r="RPZ23" s="123"/>
      <c r="RQA23" s="123"/>
      <c r="RQB23" s="123"/>
      <c r="RQC23" s="123"/>
      <c r="RQD23" s="123"/>
      <c r="RQE23" s="123"/>
      <c r="RQF23" s="123"/>
      <c r="RQG23" s="123"/>
      <c r="RQH23" s="123"/>
      <c r="RQI23" s="123"/>
      <c r="RQJ23" s="123"/>
      <c r="RQK23" s="123"/>
      <c r="RQL23" s="123"/>
      <c r="RQM23" s="123"/>
      <c r="RQN23" s="123"/>
      <c r="RQO23" s="123"/>
      <c r="RQP23" s="123"/>
      <c r="RQQ23" s="123"/>
      <c r="RQR23" s="123"/>
      <c r="RQS23" s="123"/>
      <c r="RQT23" s="123"/>
      <c r="RQU23" s="123"/>
      <c r="RQV23" s="123"/>
      <c r="RQW23" s="123"/>
      <c r="RQX23" s="123"/>
      <c r="RQY23" s="123"/>
      <c r="RQZ23" s="123"/>
      <c r="RRA23" s="123"/>
      <c r="RRB23" s="123"/>
      <c r="RRC23" s="123"/>
      <c r="RRD23" s="123"/>
      <c r="RRE23" s="123"/>
      <c r="RRF23" s="123"/>
      <c r="RRG23" s="123"/>
      <c r="RRH23" s="123"/>
      <c r="RRI23" s="123"/>
      <c r="RRJ23" s="123"/>
      <c r="RRK23" s="123"/>
      <c r="RRL23" s="123"/>
      <c r="RRM23" s="123"/>
      <c r="RRN23" s="123"/>
      <c r="RRO23" s="123"/>
      <c r="RRP23" s="123"/>
      <c r="RRQ23" s="123"/>
      <c r="RRR23" s="123"/>
      <c r="RRS23" s="123"/>
      <c r="RRT23" s="123"/>
      <c r="RRU23" s="123"/>
      <c r="RRV23" s="123"/>
      <c r="RRW23" s="123"/>
      <c r="RRX23" s="123"/>
      <c r="RRY23" s="123"/>
      <c r="RRZ23" s="123"/>
      <c r="RSA23" s="123"/>
      <c r="RSB23" s="123"/>
      <c r="RSC23" s="123"/>
      <c r="RSD23" s="123"/>
      <c r="RSE23" s="123"/>
      <c r="RSF23" s="123"/>
      <c r="RSG23" s="123"/>
      <c r="RSH23" s="123"/>
      <c r="RSI23" s="123"/>
      <c r="RSJ23" s="123"/>
      <c r="RSK23" s="123"/>
      <c r="RSL23" s="123"/>
      <c r="RSM23" s="123"/>
      <c r="RSN23" s="123"/>
      <c r="RSO23" s="123"/>
      <c r="RSP23" s="123"/>
      <c r="RSQ23" s="123"/>
      <c r="RSR23" s="123"/>
      <c r="RSS23" s="123"/>
      <c r="RST23" s="123"/>
      <c r="RSU23" s="123"/>
      <c r="RSV23" s="123"/>
      <c r="RSW23" s="123"/>
      <c r="RSX23" s="123"/>
      <c r="RSY23" s="123"/>
      <c r="RSZ23" s="123"/>
      <c r="RTA23" s="123"/>
      <c r="RTB23" s="123"/>
      <c r="RTC23" s="123"/>
      <c r="RTD23" s="123"/>
      <c r="RTE23" s="123"/>
      <c r="RTF23" s="123"/>
      <c r="RTG23" s="123"/>
      <c r="RTH23" s="123"/>
      <c r="RTI23" s="123"/>
      <c r="RTJ23" s="123"/>
      <c r="RTK23" s="123"/>
      <c r="RTL23" s="123"/>
      <c r="RTM23" s="123"/>
      <c r="RTN23" s="123"/>
      <c r="RTO23" s="123"/>
      <c r="RTP23" s="123"/>
      <c r="RTQ23" s="123"/>
      <c r="RTR23" s="123"/>
      <c r="RTS23" s="123"/>
      <c r="RTT23" s="123"/>
      <c r="RTU23" s="123"/>
      <c r="RTV23" s="123"/>
      <c r="RTW23" s="123"/>
      <c r="RTX23" s="123"/>
      <c r="RTY23" s="123"/>
      <c r="RTZ23" s="123"/>
      <c r="RUA23" s="123"/>
      <c r="RUB23" s="123"/>
      <c r="RUC23" s="123"/>
      <c r="RUD23" s="123"/>
      <c r="RUE23" s="123"/>
      <c r="RUF23" s="123"/>
      <c r="RUG23" s="123"/>
      <c r="RUH23" s="123"/>
      <c r="RUI23" s="123"/>
      <c r="RUJ23" s="123"/>
      <c r="RUK23" s="123"/>
      <c r="RUL23" s="123"/>
      <c r="RUM23" s="123"/>
      <c r="RUN23" s="123"/>
      <c r="RUO23" s="123"/>
      <c r="RUP23" s="123"/>
      <c r="RUQ23" s="123"/>
      <c r="RUR23" s="123"/>
      <c r="RUS23" s="123"/>
      <c r="RUT23" s="123"/>
      <c r="RUU23" s="123"/>
      <c r="RUV23" s="123"/>
      <c r="RUW23" s="123"/>
      <c r="RUX23" s="123"/>
      <c r="RUY23" s="123"/>
      <c r="RUZ23" s="123"/>
      <c r="RVA23" s="123"/>
      <c r="RVB23" s="123"/>
      <c r="RVC23" s="123"/>
      <c r="RVD23" s="123"/>
      <c r="RVE23" s="123"/>
      <c r="RVF23" s="123"/>
      <c r="RVG23" s="123"/>
      <c r="RVH23" s="123"/>
      <c r="RVI23" s="123"/>
      <c r="RVJ23" s="123"/>
      <c r="RVK23" s="123"/>
      <c r="RVL23" s="123"/>
      <c r="RVM23" s="123"/>
      <c r="RVN23" s="123"/>
      <c r="RVO23" s="123"/>
      <c r="RVP23" s="123"/>
      <c r="RVQ23" s="123"/>
      <c r="RVR23" s="123"/>
      <c r="RVS23" s="123"/>
      <c r="RVT23" s="123"/>
      <c r="RVU23" s="123"/>
      <c r="RVV23" s="123"/>
      <c r="RVW23" s="123"/>
      <c r="RVX23" s="123"/>
      <c r="RVY23" s="123"/>
      <c r="RVZ23" s="123"/>
      <c r="RWA23" s="123"/>
      <c r="RWB23" s="123"/>
      <c r="RWC23" s="123"/>
      <c r="RWD23" s="123"/>
      <c r="RWE23" s="123"/>
      <c r="RWF23" s="123"/>
      <c r="RWG23" s="123"/>
      <c r="RWH23" s="123"/>
      <c r="RWI23" s="123"/>
      <c r="RWJ23" s="123"/>
      <c r="RWK23" s="123"/>
      <c r="RWL23" s="123"/>
      <c r="RWM23" s="123"/>
      <c r="RWN23" s="123"/>
      <c r="RWO23" s="123"/>
      <c r="RWP23" s="123"/>
      <c r="RWQ23" s="123"/>
      <c r="RWR23" s="123"/>
      <c r="RWS23" s="123"/>
      <c r="RWT23" s="123"/>
      <c r="RWU23" s="123"/>
      <c r="RWV23" s="123"/>
      <c r="RWW23" s="123"/>
      <c r="RWX23" s="123"/>
      <c r="RWY23" s="123"/>
      <c r="RWZ23" s="123"/>
      <c r="RXA23" s="123"/>
      <c r="RXB23" s="123"/>
      <c r="RXC23" s="123"/>
      <c r="RXD23" s="123"/>
      <c r="RXE23" s="123"/>
      <c r="RXF23" s="123"/>
      <c r="RXG23" s="123"/>
      <c r="RXH23" s="123"/>
      <c r="RXI23" s="123"/>
      <c r="RXJ23" s="123"/>
      <c r="RXK23" s="123"/>
      <c r="RXL23" s="123"/>
      <c r="RXM23" s="123"/>
      <c r="RXN23" s="123"/>
      <c r="RXO23" s="123"/>
      <c r="RXP23" s="123"/>
      <c r="RXQ23" s="123"/>
      <c r="RXR23" s="123"/>
      <c r="RXS23" s="123"/>
      <c r="RXT23" s="123"/>
      <c r="RXU23" s="123"/>
      <c r="RXV23" s="123"/>
      <c r="RXW23" s="123"/>
      <c r="RXX23" s="123"/>
      <c r="RXY23" s="123"/>
      <c r="RXZ23" s="123"/>
      <c r="RYA23" s="123"/>
      <c r="RYB23" s="123"/>
      <c r="RYC23" s="123"/>
      <c r="RYD23" s="123"/>
      <c r="RYE23" s="123"/>
      <c r="RYF23" s="123"/>
      <c r="RYG23" s="123"/>
      <c r="RYH23" s="123"/>
      <c r="RYI23" s="123"/>
      <c r="RYJ23" s="123"/>
      <c r="RYK23" s="123"/>
      <c r="RYL23" s="123"/>
      <c r="RYM23" s="123"/>
      <c r="RYN23" s="123"/>
      <c r="RYO23" s="123"/>
      <c r="RYP23" s="123"/>
      <c r="RYQ23" s="123"/>
      <c r="RYR23" s="123"/>
      <c r="RYS23" s="123"/>
      <c r="RYT23" s="123"/>
      <c r="RYU23" s="123"/>
      <c r="RYV23" s="123"/>
      <c r="RYW23" s="123"/>
      <c r="RYX23" s="123"/>
      <c r="RYY23" s="123"/>
      <c r="RYZ23" s="123"/>
      <c r="RZA23" s="123"/>
      <c r="RZB23" s="123"/>
      <c r="RZC23" s="123"/>
      <c r="RZD23" s="123"/>
      <c r="RZE23" s="123"/>
      <c r="RZF23" s="123"/>
      <c r="RZG23" s="123"/>
      <c r="RZH23" s="123"/>
      <c r="RZI23" s="123"/>
      <c r="RZJ23" s="123"/>
      <c r="RZK23" s="123"/>
      <c r="RZL23" s="123"/>
      <c r="RZM23" s="123"/>
      <c r="RZN23" s="123"/>
      <c r="RZO23" s="123"/>
      <c r="RZP23" s="123"/>
      <c r="RZQ23" s="123"/>
      <c r="RZR23" s="123"/>
      <c r="RZS23" s="123"/>
      <c r="RZT23" s="123"/>
      <c r="RZU23" s="123"/>
      <c r="RZV23" s="123"/>
      <c r="RZW23" s="123"/>
      <c r="RZX23" s="123"/>
      <c r="RZY23" s="123"/>
      <c r="RZZ23" s="123"/>
      <c r="SAA23" s="123"/>
      <c r="SAB23" s="123"/>
      <c r="SAC23" s="123"/>
      <c r="SAD23" s="123"/>
      <c r="SAE23" s="123"/>
      <c r="SAF23" s="123"/>
      <c r="SAG23" s="123"/>
      <c r="SAH23" s="123"/>
      <c r="SAI23" s="123"/>
      <c r="SAJ23" s="123"/>
      <c r="SAK23" s="123"/>
      <c r="SAL23" s="123"/>
      <c r="SAM23" s="123"/>
      <c r="SAN23" s="123"/>
      <c r="SAO23" s="123"/>
      <c r="SAP23" s="123"/>
      <c r="SAQ23" s="123"/>
      <c r="SAR23" s="123"/>
      <c r="SAS23" s="123"/>
      <c r="SAT23" s="123"/>
      <c r="SAU23" s="123"/>
      <c r="SAV23" s="123"/>
      <c r="SAW23" s="123"/>
      <c r="SAX23" s="123"/>
      <c r="SAY23" s="123"/>
      <c r="SAZ23" s="123"/>
      <c r="SBA23" s="123"/>
      <c r="SBB23" s="123"/>
      <c r="SBC23" s="123"/>
      <c r="SBD23" s="123"/>
      <c r="SBE23" s="123"/>
      <c r="SBF23" s="123"/>
      <c r="SBG23" s="123"/>
      <c r="SBH23" s="123"/>
      <c r="SBI23" s="123"/>
      <c r="SBJ23" s="123"/>
      <c r="SBK23" s="123"/>
      <c r="SBL23" s="123"/>
      <c r="SBM23" s="123"/>
      <c r="SBN23" s="123"/>
      <c r="SBO23" s="123"/>
      <c r="SBP23" s="123"/>
      <c r="SBQ23" s="123"/>
      <c r="SBR23" s="123"/>
      <c r="SBS23" s="123"/>
      <c r="SBT23" s="123"/>
      <c r="SBU23" s="123"/>
      <c r="SBV23" s="123"/>
      <c r="SBW23" s="123"/>
      <c r="SBX23" s="123"/>
      <c r="SBY23" s="123"/>
      <c r="SBZ23" s="123"/>
      <c r="SCA23" s="123"/>
      <c r="SCB23" s="123"/>
      <c r="SCC23" s="123"/>
      <c r="SCD23" s="123"/>
      <c r="SCE23" s="123"/>
      <c r="SCF23" s="123"/>
      <c r="SCG23" s="123"/>
      <c r="SCH23" s="123"/>
      <c r="SCI23" s="123"/>
      <c r="SCJ23" s="123"/>
      <c r="SCK23" s="123"/>
      <c r="SCL23" s="123"/>
      <c r="SCM23" s="123"/>
      <c r="SCN23" s="123"/>
      <c r="SCO23" s="123"/>
      <c r="SCP23" s="123"/>
      <c r="SCQ23" s="123"/>
      <c r="SCR23" s="123"/>
      <c r="SCS23" s="123"/>
      <c r="SCT23" s="123"/>
      <c r="SCU23" s="123"/>
      <c r="SCV23" s="123"/>
      <c r="SCW23" s="123"/>
      <c r="SCX23" s="123"/>
      <c r="SCY23" s="123"/>
      <c r="SCZ23" s="123"/>
      <c r="SDA23" s="123"/>
      <c r="SDB23" s="123"/>
      <c r="SDC23" s="123"/>
      <c r="SDD23" s="123"/>
      <c r="SDE23" s="123"/>
      <c r="SDF23" s="123"/>
      <c r="SDG23" s="123"/>
      <c r="SDH23" s="123"/>
      <c r="SDI23" s="123"/>
      <c r="SDJ23" s="123"/>
      <c r="SDK23" s="123"/>
      <c r="SDL23" s="123"/>
      <c r="SDM23" s="123"/>
      <c r="SDN23" s="123"/>
      <c r="SDO23" s="123"/>
      <c r="SDP23" s="123"/>
      <c r="SDQ23" s="123"/>
      <c r="SDR23" s="123"/>
      <c r="SDS23" s="123"/>
      <c r="SDT23" s="123"/>
      <c r="SDU23" s="123"/>
      <c r="SDV23" s="123"/>
      <c r="SDW23" s="123"/>
      <c r="SDX23" s="123"/>
      <c r="SDY23" s="123"/>
      <c r="SDZ23" s="123"/>
      <c r="SEA23" s="123"/>
      <c r="SEB23" s="123"/>
      <c r="SEC23" s="123"/>
      <c r="SED23" s="123"/>
      <c r="SEE23" s="123"/>
      <c r="SEF23" s="123"/>
      <c r="SEG23" s="123"/>
      <c r="SEH23" s="123"/>
      <c r="SEI23" s="123"/>
      <c r="SEJ23" s="123"/>
      <c r="SEK23" s="123"/>
      <c r="SEL23" s="123"/>
      <c r="SEM23" s="123"/>
      <c r="SEN23" s="123"/>
      <c r="SEO23" s="123"/>
      <c r="SEP23" s="123"/>
      <c r="SEQ23" s="123"/>
      <c r="SER23" s="123"/>
      <c r="SES23" s="123"/>
      <c r="SET23" s="123"/>
      <c r="SEU23" s="123"/>
      <c r="SEV23" s="123"/>
      <c r="SEW23" s="123"/>
      <c r="SEX23" s="123"/>
      <c r="SEY23" s="123"/>
      <c r="SEZ23" s="123"/>
      <c r="SFA23" s="123"/>
      <c r="SFB23" s="123"/>
      <c r="SFC23" s="123"/>
      <c r="SFD23" s="123"/>
      <c r="SFE23" s="123"/>
      <c r="SFF23" s="123"/>
      <c r="SFG23" s="123"/>
      <c r="SFH23" s="123"/>
      <c r="SFI23" s="123"/>
      <c r="SFJ23" s="123"/>
      <c r="SFK23" s="123"/>
      <c r="SFL23" s="123"/>
      <c r="SFM23" s="123"/>
      <c r="SFN23" s="123"/>
      <c r="SFO23" s="123"/>
      <c r="SFP23" s="123"/>
      <c r="SFQ23" s="123"/>
      <c r="SFR23" s="123"/>
      <c r="SFS23" s="123"/>
      <c r="SFT23" s="123"/>
      <c r="SFU23" s="123"/>
      <c r="SFV23" s="123"/>
      <c r="SFW23" s="123"/>
      <c r="SFX23" s="123"/>
      <c r="SFY23" s="123"/>
      <c r="SFZ23" s="123"/>
      <c r="SGA23" s="123"/>
      <c r="SGB23" s="123"/>
      <c r="SGC23" s="123"/>
      <c r="SGD23" s="123"/>
      <c r="SGE23" s="123"/>
      <c r="SGF23" s="123"/>
      <c r="SGG23" s="123"/>
      <c r="SGH23" s="123"/>
      <c r="SGI23" s="123"/>
      <c r="SGJ23" s="123"/>
      <c r="SGK23" s="123"/>
      <c r="SGL23" s="123"/>
      <c r="SGM23" s="123"/>
      <c r="SGN23" s="123"/>
      <c r="SGO23" s="123"/>
      <c r="SGP23" s="123"/>
      <c r="SGQ23" s="123"/>
      <c r="SGR23" s="123"/>
      <c r="SGS23" s="123"/>
      <c r="SGT23" s="123"/>
      <c r="SGU23" s="123"/>
      <c r="SGV23" s="123"/>
      <c r="SGW23" s="123"/>
      <c r="SGX23" s="123"/>
      <c r="SGY23" s="123"/>
      <c r="SGZ23" s="123"/>
      <c r="SHA23" s="123"/>
      <c r="SHB23" s="123"/>
      <c r="SHC23" s="123"/>
      <c r="SHD23" s="123"/>
      <c r="SHE23" s="123"/>
      <c r="SHF23" s="123"/>
      <c r="SHG23" s="123"/>
      <c r="SHH23" s="123"/>
      <c r="SHI23" s="123"/>
      <c r="SHJ23" s="123"/>
      <c r="SHK23" s="123"/>
      <c r="SHL23" s="123"/>
      <c r="SHM23" s="123"/>
      <c r="SHN23" s="123"/>
      <c r="SHO23" s="123"/>
      <c r="SHP23" s="123"/>
      <c r="SHQ23" s="123"/>
      <c r="SHR23" s="123"/>
      <c r="SHS23" s="123"/>
      <c r="SHT23" s="123"/>
      <c r="SHU23" s="123"/>
      <c r="SHV23" s="123"/>
      <c r="SHW23" s="123"/>
      <c r="SHX23" s="123"/>
      <c r="SHY23" s="123"/>
      <c r="SHZ23" s="123"/>
      <c r="SIA23" s="123"/>
      <c r="SIB23" s="123"/>
      <c r="SIC23" s="123"/>
      <c r="SID23" s="123"/>
      <c r="SIE23" s="123"/>
      <c r="SIF23" s="123"/>
      <c r="SIG23" s="123"/>
      <c r="SIH23" s="123"/>
      <c r="SII23" s="123"/>
      <c r="SIJ23" s="123"/>
      <c r="SIK23" s="123"/>
      <c r="SIL23" s="123"/>
      <c r="SIM23" s="123"/>
      <c r="SIN23" s="123"/>
      <c r="SIO23" s="123"/>
      <c r="SIP23" s="123"/>
      <c r="SIQ23" s="123"/>
      <c r="SIR23" s="123"/>
      <c r="SIS23" s="123"/>
      <c r="SIT23" s="123"/>
      <c r="SIU23" s="123"/>
      <c r="SIV23" s="123"/>
      <c r="SIW23" s="123"/>
      <c r="SIX23" s="123"/>
      <c r="SIY23" s="123"/>
      <c r="SIZ23" s="123"/>
      <c r="SJA23" s="123"/>
      <c r="SJB23" s="123"/>
      <c r="SJC23" s="123"/>
      <c r="SJD23" s="123"/>
      <c r="SJE23" s="123"/>
      <c r="SJF23" s="123"/>
      <c r="SJG23" s="123"/>
      <c r="SJH23" s="123"/>
      <c r="SJI23" s="123"/>
      <c r="SJJ23" s="123"/>
      <c r="SJK23" s="123"/>
      <c r="SJL23" s="123"/>
      <c r="SJM23" s="123"/>
      <c r="SJN23" s="123"/>
      <c r="SJO23" s="123"/>
      <c r="SJP23" s="123"/>
      <c r="SJQ23" s="123"/>
      <c r="SJR23" s="123"/>
      <c r="SJS23" s="123"/>
      <c r="SJT23" s="123"/>
      <c r="SJU23" s="123"/>
      <c r="SJV23" s="123"/>
      <c r="SJW23" s="123"/>
      <c r="SJX23" s="123"/>
      <c r="SJY23" s="123"/>
      <c r="SJZ23" s="123"/>
      <c r="SKA23" s="123"/>
      <c r="SKB23" s="123"/>
      <c r="SKC23" s="123"/>
      <c r="SKD23" s="123"/>
      <c r="SKE23" s="123"/>
      <c r="SKF23" s="123"/>
      <c r="SKG23" s="123"/>
      <c r="SKH23" s="123"/>
      <c r="SKI23" s="123"/>
      <c r="SKJ23" s="123"/>
      <c r="SKK23" s="123"/>
      <c r="SKL23" s="123"/>
      <c r="SKM23" s="123"/>
      <c r="SKN23" s="123"/>
      <c r="SKO23" s="123"/>
      <c r="SKP23" s="123"/>
      <c r="SKQ23" s="123"/>
      <c r="SKR23" s="123"/>
      <c r="SKS23" s="123"/>
      <c r="SKT23" s="123"/>
      <c r="SKU23" s="123"/>
      <c r="SKV23" s="123"/>
      <c r="SKW23" s="123"/>
      <c r="SKX23" s="123"/>
      <c r="SKY23" s="123"/>
      <c r="SKZ23" s="123"/>
      <c r="SLA23" s="123"/>
      <c r="SLB23" s="123"/>
      <c r="SLC23" s="123"/>
      <c r="SLD23" s="123"/>
      <c r="SLE23" s="123"/>
      <c r="SLF23" s="123"/>
      <c r="SLG23" s="123"/>
      <c r="SLH23" s="123"/>
      <c r="SLI23" s="123"/>
      <c r="SLJ23" s="123"/>
      <c r="SLK23" s="123"/>
      <c r="SLL23" s="123"/>
      <c r="SLM23" s="123"/>
      <c r="SLN23" s="123"/>
      <c r="SLO23" s="123"/>
      <c r="SLP23" s="123"/>
      <c r="SLQ23" s="123"/>
      <c r="SLR23" s="123"/>
      <c r="SLS23" s="123"/>
      <c r="SLT23" s="123"/>
      <c r="SLU23" s="123"/>
      <c r="SLV23" s="123"/>
      <c r="SLW23" s="123"/>
      <c r="SLX23" s="123"/>
      <c r="SLY23" s="123"/>
      <c r="SLZ23" s="123"/>
      <c r="SMA23" s="123"/>
      <c r="SMB23" s="123"/>
      <c r="SMC23" s="123"/>
      <c r="SMD23" s="123"/>
      <c r="SME23" s="123"/>
      <c r="SMF23" s="123"/>
      <c r="SMG23" s="123"/>
      <c r="SMH23" s="123"/>
      <c r="SMI23" s="123"/>
      <c r="SMJ23" s="123"/>
      <c r="SMK23" s="123"/>
      <c r="SML23" s="123"/>
      <c r="SMM23" s="123"/>
      <c r="SMN23" s="123"/>
      <c r="SMO23" s="123"/>
      <c r="SMP23" s="123"/>
      <c r="SMQ23" s="123"/>
      <c r="SMR23" s="123"/>
      <c r="SMS23" s="123"/>
      <c r="SMT23" s="123"/>
      <c r="SMU23" s="123"/>
      <c r="SMV23" s="123"/>
      <c r="SMW23" s="123"/>
      <c r="SMX23" s="123"/>
      <c r="SMY23" s="123"/>
      <c r="SMZ23" s="123"/>
      <c r="SNA23" s="123"/>
      <c r="SNB23" s="123"/>
      <c r="SNC23" s="123"/>
      <c r="SND23" s="123"/>
      <c r="SNE23" s="123"/>
      <c r="SNF23" s="123"/>
      <c r="SNG23" s="123"/>
      <c r="SNH23" s="123"/>
      <c r="SNI23" s="123"/>
      <c r="SNJ23" s="123"/>
      <c r="SNK23" s="123"/>
      <c r="SNL23" s="123"/>
      <c r="SNM23" s="123"/>
      <c r="SNN23" s="123"/>
      <c r="SNO23" s="123"/>
      <c r="SNP23" s="123"/>
      <c r="SNQ23" s="123"/>
      <c r="SNR23" s="123"/>
      <c r="SNS23" s="123"/>
      <c r="SNT23" s="123"/>
      <c r="SNU23" s="123"/>
      <c r="SNV23" s="123"/>
      <c r="SNW23" s="123"/>
      <c r="SNX23" s="123"/>
      <c r="SNY23" s="123"/>
      <c r="SNZ23" s="123"/>
      <c r="SOA23" s="123"/>
      <c r="SOB23" s="123"/>
      <c r="SOC23" s="123"/>
      <c r="SOD23" s="123"/>
      <c r="SOE23" s="123"/>
      <c r="SOF23" s="123"/>
      <c r="SOG23" s="123"/>
      <c r="SOH23" s="123"/>
      <c r="SOI23" s="123"/>
      <c r="SOJ23" s="123"/>
      <c r="SOK23" s="123"/>
      <c r="SOL23" s="123"/>
      <c r="SOM23" s="123"/>
      <c r="SON23" s="123"/>
      <c r="SOO23" s="123"/>
      <c r="SOP23" s="123"/>
      <c r="SOQ23" s="123"/>
      <c r="SOR23" s="123"/>
      <c r="SOS23" s="123"/>
      <c r="SOT23" s="123"/>
      <c r="SOU23" s="123"/>
      <c r="SOV23" s="123"/>
      <c r="SOW23" s="123"/>
      <c r="SOX23" s="123"/>
      <c r="SOY23" s="123"/>
      <c r="SOZ23" s="123"/>
      <c r="SPA23" s="123"/>
      <c r="SPB23" s="123"/>
      <c r="SPC23" s="123"/>
      <c r="SPD23" s="123"/>
      <c r="SPE23" s="123"/>
      <c r="SPF23" s="123"/>
      <c r="SPG23" s="123"/>
      <c r="SPH23" s="123"/>
      <c r="SPI23" s="123"/>
      <c r="SPJ23" s="123"/>
      <c r="SPK23" s="123"/>
      <c r="SPL23" s="123"/>
      <c r="SPM23" s="123"/>
      <c r="SPN23" s="123"/>
      <c r="SPO23" s="123"/>
      <c r="SPP23" s="123"/>
      <c r="SPQ23" s="123"/>
      <c r="SPR23" s="123"/>
      <c r="SPS23" s="123"/>
      <c r="SPT23" s="123"/>
      <c r="SPU23" s="123"/>
      <c r="SPV23" s="123"/>
      <c r="SPW23" s="123"/>
      <c r="SPX23" s="123"/>
      <c r="SPY23" s="123"/>
      <c r="SPZ23" s="123"/>
      <c r="SQA23" s="123"/>
      <c r="SQB23" s="123"/>
      <c r="SQC23" s="123"/>
      <c r="SQD23" s="123"/>
      <c r="SQE23" s="123"/>
      <c r="SQF23" s="123"/>
      <c r="SQG23" s="123"/>
      <c r="SQH23" s="123"/>
      <c r="SQI23" s="123"/>
      <c r="SQJ23" s="123"/>
      <c r="SQK23" s="123"/>
      <c r="SQL23" s="123"/>
      <c r="SQM23" s="123"/>
      <c r="SQN23" s="123"/>
      <c r="SQO23" s="123"/>
      <c r="SQP23" s="123"/>
      <c r="SQQ23" s="123"/>
      <c r="SQR23" s="123"/>
      <c r="SQS23" s="123"/>
      <c r="SQT23" s="123"/>
      <c r="SQU23" s="123"/>
      <c r="SQV23" s="123"/>
      <c r="SQW23" s="123"/>
      <c r="SQX23" s="123"/>
      <c r="SQY23" s="123"/>
      <c r="SQZ23" s="123"/>
      <c r="SRA23" s="123"/>
      <c r="SRB23" s="123"/>
      <c r="SRC23" s="123"/>
      <c r="SRD23" s="123"/>
      <c r="SRE23" s="123"/>
      <c r="SRF23" s="123"/>
      <c r="SRG23" s="123"/>
      <c r="SRH23" s="123"/>
      <c r="SRI23" s="123"/>
      <c r="SRJ23" s="123"/>
      <c r="SRK23" s="123"/>
      <c r="SRL23" s="123"/>
      <c r="SRM23" s="123"/>
      <c r="SRN23" s="123"/>
      <c r="SRO23" s="123"/>
      <c r="SRP23" s="123"/>
      <c r="SRQ23" s="123"/>
      <c r="SRR23" s="123"/>
      <c r="SRS23" s="123"/>
      <c r="SRT23" s="123"/>
      <c r="SRU23" s="123"/>
      <c r="SRV23" s="123"/>
      <c r="SRW23" s="123"/>
      <c r="SRX23" s="123"/>
      <c r="SRY23" s="123"/>
      <c r="SRZ23" s="123"/>
      <c r="SSA23" s="123"/>
      <c r="SSB23" s="123"/>
      <c r="SSC23" s="123"/>
      <c r="SSD23" s="123"/>
      <c r="SSE23" s="123"/>
      <c r="SSF23" s="123"/>
      <c r="SSG23" s="123"/>
      <c r="SSH23" s="123"/>
      <c r="SSI23" s="123"/>
      <c r="SSJ23" s="123"/>
      <c r="SSK23" s="123"/>
      <c r="SSL23" s="123"/>
      <c r="SSM23" s="123"/>
      <c r="SSN23" s="123"/>
      <c r="SSO23" s="123"/>
      <c r="SSP23" s="123"/>
      <c r="SSQ23" s="123"/>
      <c r="SSR23" s="123"/>
      <c r="SSS23" s="123"/>
      <c r="SST23" s="123"/>
      <c r="SSU23" s="123"/>
      <c r="SSV23" s="123"/>
      <c r="SSW23" s="123"/>
      <c r="SSX23" s="123"/>
      <c r="SSY23" s="123"/>
      <c r="SSZ23" s="123"/>
      <c r="STA23" s="123"/>
      <c r="STB23" s="123"/>
      <c r="STC23" s="123"/>
      <c r="STD23" s="123"/>
      <c r="STE23" s="123"/>
      <c r="STF23" s="123"/>
      <c r="STG23" s="123"/>
      <c r="STH23" s="123"/>
      <c r="STI23" s="123"/>
      <c r="STJ23" s="123"/>
      <c r="STK23" s="123"/>
      <c r="STL23" s="123"/>
      <c r="STM23" s="123"/>
      <c r="STN23" s="123"/>
      <c r="STO23" s="123"/>
      <c r="STP23" s="123"/>
      <c r="STQ23" s="123"/>
      <c r="STR23" s="123"/>
      <c r="STS23" s="123"/>
      <c r="STT23" s="123"/>
      <c r="STU23" s="123"/>
      <c r="STV23" s="123"/>
      <c r="STW23" s="123"/>
      <c r="STX23" s="123"/>
      <c r="STY23" s="123"/>
      <c r="STZ23" s="123"/>
      <c r="SUA23" s="123"/>
      <c r="SUB23" s="123"/>
      <c r="SUC23" s="123"/>
      <c r="SUD23" s="123"/>
      <c r="SUE23" s="123"/>
      <c r="SUF23" s="123"/>
      <c r="SUG23" s="123"/>
      <c r="SUH23" s="123"/>
      <c r="SUI23" s="123"/>
      <c r="SUJ23" s="123"/>
      <c r="SUK23" s="123"/>
      <c r="SUL23" s="123"/>
      <c r="SUM23" s="123"/>
      <c r="SUN23" s="123"/>
      <c r="SUO23" s="123"/>
      <c r="SUP23" s="123"/>
      <c r="SUQ23" s="123"/>
      <c r="SUR23" s="123"/>
      <c r="SUS23" s="123"/>
      <c r="SUT23" s="123"/>
      <c r="SUU23" s="123"/>
      <c r="SUV23" s="123"/>
      <c r="SUW23" s="123"/>
      <c r="SUX23" s="123"/>
      <c r="SUY23" s="123"/>
      <c r="SUZ23" s="123"/>
      <c r="SVA23" s="123"/>
      <c r="SVB23" s="123"/>
      <c r="SVC23" s="123"/>
      <c r="SVD23" s="123"/>
      <c r="SVE23" s="123"/>
      <c r="SVF23" s="123"/>
      <c r="SVG23" s="123"/>
      <c r="SVH23" s="123"/>
      <c r="SVI23" s="123"/>
      <c r="SVJ23" s="123"/>
      <c r="SVK23" s="123"/>
      <c r="SVL23" s="123"/>
      <c r="SVM23" s="123"/>
      <c r="SVN23" s="123"/>
      <c r="SVO23" s="123"/>
      <c r="SVP23" s="123"/>
      <c r="SVQ23" s="123"/>
      <c r="SVR23" s="123"/>
      <c r="SVS23" s="123"/>
      <c r="SVT23" s="123"/>
      <c r="SVU23" s="123"/>
      <c r="SVV23" s="123"/>
      <c r="SVW23" s="123"/>
      <c r="SVX23" s="123"/>
      <c r="SVY23" s="123"/>
      <c r="SVZ23" s="123"/>
      <c r="SWA23" s="123"/>
      <c r="SWB23" s="123"/>
      <c r="SWC23" s="123"/>
      <c r="SWD23" s="123"/>
      <c r="SWE23" s="123"/>
      <c r="SWF23" s="123"/>
      <c r="SWG23" s="123"/>
      <c r="SWH23" s="123"/>
      <c r="SWI23" s="123"/>
      <c r="SWJ23" s="123"/>
      <c r="SWK23" s="123"/>
      <c r="SWL23" s="123"/>
      <c r="SWM23" s="123"/>
      <c r="SWN23" s="123"/>
      <c r="SWO23" s="123"/>
      <c r="SWP23" s="123"/>
      <c r="SWQ23" s="123"/>
      <c r="SWR23" s="123"/>
      <c r="SWS23" s="123"/>
      <c r="SWT23" s="123"/>
      <c r="SWU23" s="123"/>
      <c r="SWV23" s="123"/>
      <c r="SWW23" s="123"/>
      <c r="SWX23" s="123"/>
      <c r="SWY23" s="123"/>
      <c r="SWZ23" s="123"/>
      <c r="SXA23" s="123"/>
      <c r="SXB23" s="123"/>
      <c r="SXC23" s="123"/>
      <c r="SXD23" s="123"/>
      <c r="SXE23" s="123"/>
      <c r="SXF23" s="123"/>
      <c r="SXG23" s="123"/>
      <c r="SXH23" s="123"/>
      <c r="SXI23" s="123"/>
      <c r="SXJ23" s="123"/>
      <c r="SXK23" s="123"/>
      <c r="SXL23" s="123"/>
      <c r="SXM23" s="123"/>
      <c r="SXN23" s="123"/>
      <c r="SXO23" s="123"/>
      <c r="SXP23" s="123"/>
      <c r="SXQ23" s="123"/>
      <c r="SXR23" s="123"/>
      <c r="SXS23" s="123"/>
      <c r="SXT23" s="123"/>
      <c r="SXU23" s="123"/>
      <c r="SXV23" s="123"/>
      <c r="SXW23" s="123"/>
      <c r="SXX23" s="123"/>
      <c r="SXY23" s="123"/>
      <c r="SXZ23" s="123"/>
      <c r="SYA23" s="123"/>
      <c r="SYB23" s="123"/>
      <c r="SYC23" s="123"/>
      <c r="SYD23" s="123"/>
      <c r="SYE23" s="123"/>
      <c r="SYF23" s="123"/>
      <c r="SYG23" s="123"/>
      <c r="SYH23" s="123"/>
      <c r="SYI23" s="123"/>
      <c r="SYJ23" s="123"/>
      <c r="SYK23" s="123"/>
      <c r="SYL23" s="123"/>
      <c r="SYM23" s="123"/>
      <c r="SYN23" s="123"/>
      <c r="SYO23" s="123"/>
      <c r="SYP23" s="123"/>
      <c r="SYQ23" s="123"/>
      <c r="SYR23" s="123"/>
      <c r="SYS23" s="123"/>
      <c r="SYT23" s="123"/>
      <c r="SYU23" s="123"/>
      <c r="SYV23" s="123"/>
      <c r="SYW23" s="123"/>
      <c r="SYX23" s="123"/>
      <c r="SYY23" s="123"/>
      <c r="SYZ23" s="123"/>
      <c r="SZA23" s="123"/>
      <c r="SZB23" s="123"/>
      <c r="SZC23" s="123"/>
      <c r="SZD23" s="123"/>
      <c r="SZE23" s="123"/>
      <c r="SZF23" s="123"/>
      <c r="SZG23" s="123"/>
      <c r="SZH23" s="123"/>
      <c r="SZI23" s="123"/>
      <c r="SZJ23" s="123"/>
      <c r="SZK23" s="123"/>
      <c r="SZL23" s="123"/>
      <c r="SZM23" s="123"/>
      <c r="SZN23" s="123"/>
      <c r="SZO23" s="123"/>
      <c r="SZP23" s="123"/>
      <c r="SZQ23" s="123"/>
      <c r="SZR23" s="123"/>
      <c r="SZS23" s="123"/>
      <c r="SZT23" s="123"/>
      <c r="SZU23" s="123"/>
      <c r="SZV23" s="123"/>
      <c r="SZW23" s="123"/>
      <c r="SZX23" s="123"/>
      <c r="SZY23" s="123"/>
      <c r="SZZ23" s="123"/>
      <c r="TAA23" s="123"/>
      <c r="TAB23" s="123"/>
      <c r="TAC23" s="123"/>
      <c r="TAD23" s="123"/>
      <c r="TAE23" s="123"/>
      <c r="TAF23" s="123"/>
      <c r="TAG23" s="123"/>
      <c r="TAH23" s="123"/>
      <c r="TAI23" s="123"/>
      <c r="TAJ23" s="123"/>
      <c r="TAK23" s="123"/>
      <c r="TAL23" s="123"/>
      <c r="TAM23" s="123"/>
      <c r="TAN23" s="123"/>
      <c r="TAO23" s="123"/>
      <c r="TAP23" s="123"/>
      <c r="TAQ23" s="123"/>
      <c r="TAR23" s="123"/>
      <c r="TAS23" s="123"/>
      <c r="TAT23" s="123"/>
      <c r="TAU23" s="123"/>
      <c r="TAV23" s="123"/>
      <c r="TAW23" s="123"/>
      <c r="TAX23" s="123"/>
      <c r="TAY23" s="123"/>
      <c r="TAZ23" s="123"/>
      <c r="TBA23" s="123"/>
      <c r="TBB23" s="123"/>
      <c r="TBC23" s="123"/>
      <c r="TBD23" s="123"/>
      <c r="TBE23" s="123"/>
      <c r="TBF23" s="123"/>
      <c r="TBG23" s="123"/>
      <c r="TBH23" s="123"/>
      <c r="TBI23" s="123"/>
      <c r="TBJ23" s="123"/>
      <c r="TBK23" s="123"/>
      <c r="TBL23" s="123"/>
      <c r="TBM23" s="123"/>
      <c r="TBN23" s="123"/>
      <c r="TBO23" s="123"/>
      <c r="TBP23" s="123"/>
      <c r="TBQ23" s="123"/>
      <c r="TBR23" s="123"/>
      <c r="TBS23" s="123"/>
      <c r="TBT23" s="123"/>
      <c r="TBU23" s="123"/>
      <c r="TBV23" s="123"/>
      <c r="TBW23" s="123"/>
      <c r="TBX23" s="123"/>
      <c r="TBY23" s="123"/>
      <c r="TBZ23" s="123"/>
      <c r="TCA23" s="123"/>
      <c r="TCB23" s="123"/>
      <c r="TCC23" s="123"/>
      <c r="TCD23" s="123"/>
      <c r="TCE23" s="123"/>
      <c r="TCF23" s="123"/>
      <c r="TCG23" s="123"/>
      <c r="TCH23" s="123"/>
      <c r="TCI23" s="123"/>
      <c r="TCJ23" s="123"/>
      <c r="TCK23" s="123"/>
      <c r="TCL23" s="123"/>
      <c r="TCM23" s="123"/>
      <c r="TCN23" s="123"/>
      <c r="TCO23" s="123"/>
      <c r="TCP23" s="123"/>
      <c r="TCQ23" s="123"/>
      <c r="TCR23" s="123"/>
      <c r="TCS23" s="123"/>
      <c r="TCT23" s="123"/>
      <c r="TCU23" s="123"/>
      <c r="TCV23" s="123"/>
      <c r="TCW23" s="123"/>
      <c r="TCX23" s="123"/>
      <c r="TCY23" s="123"/>
      <c r="TCZ23" s="123"/>
      <c r="TDA23" s="123"/>
      <c r="TDB23" s="123"/>
      <c r="TDC23" s="123"/>
      <c r="TDD23" s="123"/>
      <c r="TDE23" s="123"/>
      <c r="TDF23" s="123"/>
      <c r="TDG23" s="123"/>
      <c r="TDH23" s="123"/>
      <c r="TDI23" s="123"/>
      <c r="TDJ23" s="123"/>
      <c r="TDK23" s="123"/>
      <c r="TDL23" s="123"/>
      <c r="TDM23" s="123"/>
      <c r="TDN23" s="123"/>
      <c r="TDO23" s="123"/>
      <c r="TDP23" s="123"/>
      <c r="TDQ23" s="123"/>
      <c r="TDR23" s="123"/>
      <c r="TDS23" s="123"/>
      <c r="TDT23" s="123"/>
      <c r="TDU23" s="123"/>
      <c r="TDV23" s="123"/>
      <c r="TDW23" s="123"/>
      <c r="TDX23" s="123"/>
      <c r="TDY23" s="123"/>
      <c r="TDZ23" s="123"/>
      <c r="TEA23" s="123"/>
      <c r="TEB23" s="123"/>
      <c r="TEC23" s="123"/>
      <c r="TED23" s="123"/>
      <c r="TEE23" s="123"/>
      <c r="TEF23" s="123"/>
      <c r="TEG23" s="123"/>
      <c r="TEH23" s="123"/>
      <c r="TEI23" s="123"/>
      <c r="TEJ23" s="123"/>
      <c r="TEK23" s="123"/>
      <c r="TEL23" s="123"/>
      <c r="TEM23" s="123"/>
      <c r="TEN23" s="123"/>
      <c r="TEO23" s="123"/>
      <c r="TEP23" s="123"/>
      <c r="TEQ23" s="123"/>
      <c r="TER23" s="123"/>
      <c r="TES23" s="123"/>
      <c r="TET23" s="123"/>
      <c r="TEU23" s="123"/>
      <c r="TEV23" s="123"/>
      <c r="TEW23" s="123"/>
      <c r="TEX23" s="123"/>
      <c r="TEY23" s="123"/>
      <c r="TEZ23" s="123"/>
      <c r="TFA23" s="123"/>
      <c r="TFB23" s="123"/>
      <c r="TFC23" s="123"/>
      <c r="TFD23" s="123"/>
      <c r="TFE23" s="123"/>
      <c r="TFF23" s="123"/>
      <c r="TFG23" s="123"/>
      <c r="TFH23" s="123"/>
      <c r="TFI23" s="123"/>
      <c r="TFJ23" s="123"/>
      <c r="TFK23" s="123"/>
      <c r="TFL23" s="123"/>
      <c r="TFM23" s="123"/>
      <c r="TFN23" s="123"/>
      <c r="TFO23" s="123"/>
      <c r="TFP23" s="123"/>
      <c r="TFQ23" s="123"/>
      <c r="TFR23" s="123"/>
      <c r="TFS23" s="123"/>
      <c r="TFT23" s="123"/>
      <c r="TFU23" s="123"/>
      <c r="TFV23" s="123"/>
      <c r="TFW23" s="123"/>
      <c r="TFX23" s="123"/>
      <c r="TFY23" s="123"/>
      <c r="TFZ23" s="123"/>
      <c r="TGA23" s="123"/>
      <c r="TGB23" s="123"/>
      <c r="TGC23" s="123"/>
      <c r="TGD23" s="123"/>
      <c r="TGE23" s="123"/>
      <c r="TGF23" s="123"/>
      <c r="TGG23" s="123"/>
      <c r="TGH23" s="123"/>
      <c r="TGI23" s="123"/>
      <c r="TGJ23" s="123"/>
      <c r="TGK23" s="123"/>
      <c r="TGL23" s="123"/>
      <c r="TGM23" s="123"/>
      <c r="TGN23" s="123"/>
      <c r="TGO23" s="123"/>
      <c r="TGP23" s="123"/>
      <c r="TGQ23" s="123"/>
      <c r="TGR23" s="123"/>
      <c r="TGS23" s="123"/>
      <c r="TGT23" s="123"/>
      <c r="TGU23" s="123"/>
      <c r="TGV23" s="123"/>
      <c r="TGW23" s="123"/>
      <c r="TGX23" s="123"/>
      <c r="TGY23" s="123"/>
      <c r="TGZ23" s="123"/>
      <c r="THA23" s="123"/>
      <c r="THB23" s="123"/>
      <c r="THC23" s="123"/>
      <c r="THD23" s="123"/>
      <c r="THE23" s="123"/>
      <c r="THF23" s="123"/>
      <c r="THG23" s="123"/>
      <c r="THH23" s="123"/>
      <c r="THI23" s="123"/>
      <c r="THJ23" s="123"/>
      <c r="THK23" s="123"/>
      <c r="THL23" s="123"/>
      <c r="THM23" s="123"/>
      <c r="THN23" s="123"/>
      <c r="THO23" s="123"/>
      <c r="THP23" s="123"/>
      <c r="THQ23" s="123"/>
      <c r="THR23" s="123"/>
      <c r="THS23" s="123"/>
      <c r="THT23" s="123"/>
      <c r="THU23" s="123"/>
      <c r="THV23" s="123"/>
      <c r="THW23" s="123"/>
      <c r="THX23" s="123"/>
      <c r="THY23" s="123"/>
      <c r="THZ23" s="123"/>
      <c r="TIA23" s="123"/>
      <c r="TIB23" s="123"/>
      <c r="TIC23" s="123"/>
      <c r="TID23" s="123"/>
      <c r="TIE23" s="123"/>
      <c r="TIF23" s="123"/>
      <c r="TIG23" s="123"/>
      <c r="TIH23" s="123"/>
      <c r="TII23" s="123"/>
      <c r="TIJ23" s="123"/>
      <c r="TIK23" s="123"/>
      <c r="TIL23" s="123"/>
      <c r="TIM23" s="123"/>
      <c r="TIN23" s="123"/>
      <c r="TIO23" s="123"/>
      <c r="TIP23" s="123"/>
      <c r="TIQ23" s="123"/>
      <c r="TIR23" s="123"/>
      <c r="TIS23" s="123"/>
      <c r="TIT23" s="123"/>
      <c r="TIU23" s="123"/>
      <c r="TIV23" s="123"/>
      <c r="TIW23" s="123"/>
      <c r="TIX23" s="123"/>
      <c r="TIY23" s="123"/>
      <c r="TIZ23" s="123"/>
      <c r="TJA23" s="123"/>
      <c r="TJB23" s="123"/>
      <c r="TJC23" s="123"/>
      <c r="TJD23" s="123"/>
      <c r="TJE23" s="123"/>
      <c r="TJF23" s="123"/>
      <c r="TJG23" s="123"/>
      <c r="TJH23" s="123"/>
      <c r="TJI23" s="123"/>
      <c r="TJJ23" s="123"/>
      <c r="TJK23" s="123"/>
      <c r="TJL23" s="123"/>
      <c r="TJM23" s="123"/>
      <c r="TJN23" s="123"/>
      <c r="TJO23" s="123"/>
      <c r="TJP23" s="123"/>
      <c r="TJQ23" s="123"/>
      <c r="TJR23" s="123"/>
      <c r="TJS23" s="123"/>
      <c r="TJT23" s="123"/>
      <c r="TJU23" s="123"/>
      <c r="TJV23" s="123"/>
      <c r="TJW23" s="123"/>
      <c r="TJX23" s="123"/>
      <c r="TJY23" s="123"/>
      <c r="TJZ23" s="123"/>
      <c r="TKA23" s="123"/>
      <c r="TKB23" s="123"/>
      <c r="TKC23" s="123"/>
      <c r="TKD23" s="123"/>
      <c r="TKE23" s="123"/>
      <c r="TKF23" s="123"/>
      <c r="TKG23" s="123"/>
      <c r="TKH23" s="123"/>
      <c r="TKI23" s="123"/>
      <c r="TKJ23" s="123"/>
      <c r="TKK23" s="123"/>
      <c r="TKL23" s="123"/>
      <c r="TKM23" s="123"/>
      <c r="TKN23" s="123"/>
      <c r="TKO23" s="123"/>
      <c r="TKP23" s="123"/>
      <c r="TKQ23" s="123"/>
      <c r="TKR23" s="123"/>
      <c r="TKS23" s="123"/>
      <c r="TKT23" s="123"/>
      <c r="TKU23" s="123"/>
      <c r="TKV23" s="123"/>
      <c r="TKW23" s="123"/>
      <c r="TKX23" s="123"/>
      <c r="TKY23" s="123"/>
      <c r="TKZ23" s="123"/>
      <c r="TLA23" s="123"/>
      <c r="TLB23" s="123"/>
      <c r="TLC23" s="123"/>
      <c r="TLD23" s="123"/>
      <c r="TLE23" s="123"/>
      <c r="TLF23" s="123"/>
      <c r="TLG23" s="123"/>
      <c r="TLH23" s="123"/>
      <c r="TLI23" s="123"/>
      <c r="TLJ23" s="123"/>
      <c r="TLK23" s="123"/>
      <c r="TLL23" s="123"/>
      <c r="TLM23" s="123"/>
      <c r="TLN23" s="123"/>
      <c r="TLO23" s="123"/>
      <c r="TLP23" s="123"/>
      <c r="TLQ23" s="123"/>
      <c r="TLR23" s="123"/>
      <c r="TLS23" s="123"/>
      <c r="TLT23" s="123"/>
      <c r="TLU23" s="123"/>
      <c r="TLV23" s="123"/>
      <c r="TLW23" s="123"/>
      <c r="TLX23" s="123"/>
      <c r="TLY23" s="123"/>
      <c r="TLZ23" s="123"/>
      <c r="TMA23" s="123"/>
      <c r="TMB23" s="123"/>
      <c r="TMC23" s="123"/>
      <c r="TMD23" s="123"/>
      <c r="TME23" s="123"/>
      <c r="TMF23" s="123"/>
      <c r="TMG23" s="123"/>
      <c r="TMH23" s="123"/>
      <c r="TMI23" s="123"/>
      <c r="TMJ23" s="123"/>
      <c r="TMK23" s="123"/>
      <c r="TML23" s="123"/>
      <c r="TMM23" s="123"/>
      <c r="TMN23" s="123"/>
      <c r="TMO23" s="123"/>
      <c r="TMP23" s="123"/>
      <c r="TMQ23" s="123"/>
      <c r="TMR23" s="123"/>
      <c r="TMS23" s="123"/>
      <c r="TMT23" s="123"/>
      <c r="TMU23" s="123"/>
      <c r="TMV23" s="123"/>
      <c r="TMW23" s="123"/>
      <c r="TMX23" s="123"/>
      <c r="TMY23" s="123"/>
      <c r="TMZ23" s="123"/>
      <c r="TNA23" s="123"/>
      <c r="TNB23" s="123"/>
      <c r="TNC23" s="123"/>
      <c r="TND23" s="123"/>
      <c r="TNE23" s="123"/>
      <c r="TNF23" s="123"/>
      <c r="TNG23" s="123"/>
      <c r="TNH23" s="123"/>
      <c r="TNI23" s="123"/>
      <c r="TNJ23" s="123"/>
      <c r="TNK23" s="123"/>
      <c r="TNL23" s="123"/>
      <c r="TNM23" s="123"/>
      <c r="TNN23" s="123"/>
      <c r="TNO23" s="123"/>
      <c r="TNP23" s="123"/>
      <c r="TNQ23" s="123"/>
      <c r="TNR23" s="123"/>
      <c r="TNS23" s="123"/>
      <c r="TNT23" s="123"/>
      <c r="TNU23" s="123"/>
      <c r="TNV23" s="123"/>
      <c r="TNW23" s="123"/>
      <c r="TNX23" s="123"/>
      <c r="TNY23" s="123"/>
      <c r="TNZ23" s="123"/>
      <c r="TOA23" s="123"/>
      <c r="TOB23" s="123"/>
      <c r="TOC23" s="123"/>
      <c r="TOD23" s="123"/>
      <c r="TOE23" s="123"/>
      <c r="TOF23" s="123"/>
      <c r="TOG23" s="123"/>
      <c r="TOH23" s="123"/>
      <c r="TOI23" s="123"/>
      <c r="TOJ23" s="123"/>
      <c r="TOK23" s="123"/>
      <c r="TOL23" s="123"/>
      <c r="TOM23" s="123"/>
      <c r="TON23" s="123"/>
      <c r="TOO23" s="123"/>
      <c r="TOP23" s="123"/>
      <c r="TOQ23" s="123"/>
      <c r="TOR23" s="123"/>
      <c r="TOS23" s="123"/>
      <c r="TOT23" s="123"/>
      <c r="TOU23" s="123"/>
      <c r="TOV23" s="123"/>
      <c r="TOW23" s="123"/>
      <c r="TOX23" s="123"/>
      <c r="TOY23" s="123"/>
      <c r="TOZ23" s="123"/>
      <c r="TPA23" s="123"/>
      <c r="TPB23" s="123"/>
      <c r="TPC23" s="123"/>
      <c r="TPD23" s="123"/>
      <c r="TPE23" s="123"/>
      <c r="TPF23" s="123"/>
      <c r="TPG23" s="123"/>
      <c r="TPH23" s="123"/>
      <c r="TPI23" s="123"/>
      <c r="TPJ23" s="123"/>
      <c r="TPK23" s="123"/>
      <c r="TPL23" s="123"/>
      <c r="TPM23" s="123"/>
      <c r="TPN23" s="123"/>
      <c r="TPO23" s="123"/>
      <c r="TPP23" s="123"/>
      <c r="TPQ23" s="123"/>
      <c r="TPR23" s="123"/>
      <c r="TPS23" s="123"/>
      <c r="TPT23" s="123"/>
      <c r="TPU23" s="123"/>
      <c r="TPV23" s="123"/>
      <c r="TPW23" s="123"/>
      <c r="TPX23" s="123"/>
      <c r="TPY23" s="123"/>
      <c r="TPZ23" s="123"/>
      <c r="TQA23" s="123"/>
      <c r="TQB23" s="123"/>
      <c r="TQC23" s="123"/>
      <c r="TQD23" s="123"/>
      <c r="TQE23" s="123"/>
      <c r="TQF23" s="123"/>
      <c r="TQG23" s="123"/>
      <c r="TQH23" s="123"/>
      <c r="TQI23" s="123"/>
      <c r="TQJ23" s="123"/>
      <c r="TQK23" s="123"/>
      <c r="TQL23" s="123"/>
      <c r="TQM23" s="123"/>
      <c r="TQN23" s="123"/>
      <c r="TQO23" s="123"/>
      <c r="TQP23" s="123"/>
      <c r="TQQ23" s="123"/>
      <c r="TQR23" s="123"/>
      <c r="TQS23" s="123"/>
      <c r="TQT23" s="123"/>
      <c r="TQU23" s="123"/>
      <c r="TQV23" s="123"/>
      <c r="TQW23" s="123"/>
      <c r="TQX23" s="123"/>
      <c r="TQY23" s="123"/>
      <c r="TQZ23" s="123"/>
      <c r="TRA23" s="123"/>
      <c r="TRB23" s="123"/>
      <c r="TRC23" s="123"/>
      <c r="TRD23" s="123"/>
      <c r="TRE23" s="123"/>
      <c r="TRF23" s="123"/>
      <c r="TRG23" s="123"/>
      <c r="TRH23" s="123"/>
      <c r="TRI23" s="123"/>
      <c r="TRJ23" s="123"/>
      <c r="TRK23" s="123"/>
      <c r="TRL23" s="123"/>
      <c r="TRM23" s="123"/>
      <c r="TRN23" s="123"/>
      <c r="TRO23" s="123"/>
      <c r="TRP23" s="123"/>
      <c r="TRQ23" s="123"/>
      <c r="TRR23" s="123"/>
      <c r="TRS23" s="123"/>
      <c r="TRT23" s="123"/>
      <c r="TRU23" s="123"/>
      <c r="TRV23" s="123"/>
      <c r="TRW23" s="123"/>
      <c r="TRX23" s="123"/>
      <c r="TRY23" s="123"/>
      <c r="TRZ23" s="123"/>
      <c r="TSA23" s="123"/>
      <c r="TSB23" s="123"/>
      <c r="TSC23" s="123"/>
      <c r="TSD23" s="123"/>
      <c r="TSE23" s="123"/>
      <c r="TSF23" s="123"/>
      <c r="TSG23" s="123"/>
      <c r="TSH23" s="123"/>
      <c r="TSI23" s="123"/>
      <c r="TSJ23" s="123"/>
      <c r="TSK23" s="123"/>
      <c r="TSL23" s="123"/>
      <c r="TSM23" s="123"/>
      <c r="TSN23" s="123"/>
      <c r="TSO23" s="123"/>
      <c r="TSP23" s="123"/>
      <c r="TSQ23" s="123"/>
      <c r="TSR23" s="123"/>
      <c r="TSS23" s="123"/>
      <c r="TST23" s="123"/>
      <c r="TSU23" s="123"/>
      <c r="TSV23" s="123"/>
      <c r="TSW23" s="123"/>
      <c r="TSX23" s="123"/>
      <c r="TSY23" s="123"/>
      <c r="TSZ23" s="123"/>
      <c r="TTA23" s="123"/>
      <c r="TTB23" s="123"/>
      <c r="TTC23" s="123"/>
      <c r="TTD23" s="123"/>
      <c r="TTE23" s="123"/>
      <c r="TTF23" s="123"/>
      <c r="TTG23" s="123"/>
      <c r="TTH23" s="123"/>
      <c r="TTI23" s="123"/>
      <c r="TTJ23" s="123"/>
      <c r="TTK23" s="123"/>
      <c r="TTL23" s="123"/>
      <c r="TTM23" s="123"/>
      <c r="TTN23" s="123"/>
      <c r="TTO23" s="123"/>
      <c r="TTP23" s="123"/>
      <c r="TTQ23" s="123"/>
      <c r="TTR23" s="123"/>
      <c r="TTS23" s="123"/>
      <c r="TTT23" s="123"/>
      <c r="TTU23" s="123"/>
      <c r="TTV23" s="123"/>
      <c r="TTW23" s="123"/>
      <c r="TTX23" s="123"/>
      <c r="TTY23" s="123"/>
      <c r="TTZ23" s="123"/>
      <c r="TUA23" s="123"/>
      <c r="TUB23" s="123"/>
      <c r="TUC23" s="123"/>
      <c r="TUD23" s="123"/>
      <c r="TUE23" s="123"/>
      <c r="TUF23" s="123"/>
      <c r="TUG23" s="123"/>
      <c r="TUH23" s="123"/>
      <c r="TUI23" s="123"/>
      <c r="TUJ23" s="123"/>
      <c r="TUK23" s="123"/>
      <c r="TUL23" s="123"/>
      <c r="TUM23" s="123"/>
      <c r="TUN23" s="123"/>
      <c r="TUO23" s="123"/>
      <c r="TUP23" s="123"/>
      <c r="TUQ23" s="123"/>
      <c r="TUR23" s="123"/>
      <c r="TUS23" s="123"/>
      <c r="TUT23" s="123"/>
      <c r="TUU23" s="123"/>
      <c r="TUV23" s="123"/>
      <c r="TUW23" s="123"/>
      <c r="TUX23" s="123"/>
      <c r="TUY23" s="123"/>
      <c r="TUZ23" s="123"/>
      <c r="TVA23" s="123"/>
      <c r="TVB23" s="123"/>
      <c r="TVC23" s="123"/>
      <c r="TVD23" s="123"/>
      <c r="TVE23" s="123"/>
      <c r="TVF23" s="123"/>
      <c r="TVG23" s="123"/>
      <c r="TVH23" s="123"/>
      <c r="TVI23" s="123"/>
      <c r="TVJ23" s="123"/>
      <c r="TVK23" s="123"/>
      <c r="TVL23" s="123"/>
      <c r="TVM23" s="123"/>
      <c r="TVN23" s="123"/>
      <c r="TVO23" s="123"/>
      <c r="TVP23" s="123"/>
      <c r="TVQ23" s="123"/>
      <c r="TVR23" s="123"/>
      <c r="TVS23" s="123"/>
      <c r="TVT23" s="123"/>
      <c r="TVU23" s="123"/>
      <c r="TVV23" s="123"/>
      <c r="TVW23" s="123"/>
      <c r="TVX23" s="123"/>
      <c r="TVY23" s="123"/>
      <c r="TVZ23" s="123"/>
      <c r="TWA23" s="123"/>
      <c r="TWB23" s="123"/>
      <c r="TWC23" s="123"/>
      <c r="TWD23" s="123"/>
      <c r="TWE23" s="123"/>
      <c r="TWF23" s="123"/>
      <c r="TWG23" s="123"/>
      <c r="TWH23" s="123"/>
      <c r="TWI23" s="123"/>
      <c r="TWJ23" s="123"/>
      <c r="TWK23" s="123"/>
      <c r="TWL23" s="123"/>
      <c r="TWM23" s="123"/>
      <c r="TWN23" s="123"/>
      <c r="TWO23" s="123"/>
      <c r="TWP23" s="123"/>
      <c r="TWQ23" s="123"/>
      <c r="TWR23" s="123"/>
      <c r="TWS23" s="123"/>
      <c r="TWT23" s="123"/>
      <c r="TWU23" s="123"/>
      <c r="TWV23" s="123"/>
      <c r="TWW23" s="123"/>
      <c r="TWX23" s="123"/>
      <c r="TWY23" s="123"/>
      <c r="TWZ23" s="123"/>
      <c r="TXA23" s="123"/>
      <c r="TXB23" s="123"/>
      <c r="TXC23" s="123"/>
      <c r="TXD23" s="123"/>
      <c r="TXE23" s="123"/>
      <c r="TXF23" s="123"/>
      <c r="TXG23" s="123"/>
      <c r="TXH23" s="123"/>
      <c r="TXI23" s="123"/>
      <c r="TXJ23" s="123"/>
      <c r="TXK23" s="123"/>
      <c r="TXL23" s="123"/>
      <c r="TXM23" s="123"/>
      <c r="TXN23" s="123"/>
      <c r="TXO23" s="123"/>
      <c r="TXP23" s="123"/>
      <c r="TXQ23" s="123"/>
      <c r="TXR23" s="123"/>
      <c r="TXS23" s="123"/>
      <c r="TXT23" s="123"/>
      <c r="TXU23" s="123"/>
      <c r="TXV23" s="123"/>
      <c r="TXW23" s="123"/>
      <c r="TXX23" s="123"/>
      <c r="TXY23" s="123"/>
      <c r="TXZ23" s="123"/>
      <c r="TYA23" s="123"/>
      <c r="TYB23" s="123"/>
      <c r="TYC23" s="123"/>
      <c r="TYD23" s="123"/>
      <c r="TYE23" s="123"/>
      <c r="TYF23" s="123"/>
      <c r="TYG23" s="123"/>
      <c r="TYH23" s="123"/>
      <c r="TYI23" s="123"/>
      <c r="TYJ23" s="123"/>
      <c r="TYK23" s="123"/>
      <c r="TYL23" s="123"/>
      <c r="TYM23" s="123"/>
      <c r="TYN23" s="123"/>
      <c r="TYO23" s="123"/>
      <c r="TYP23" s="123"/>
      <c r="TYQ23" s="123"/>
      <c r="TYR23" s="123"/>
      <c r="TYS23" s="123"/>
      <c r="TYT23" s="123"/>
      <c r="TYU23" s="123"/>
      <c r="TYV23" s="123"/>
      <c r="TYW23" s="123"/>
      <c r="TYX23" s="123"/>
      <c r="TYY23" s="123"/>
      <c r="TYZ23" s="123"/>
      <c r="TZA23" s="123"/>
      <c r="TZB23" s="123"/>
      <c r="TZC23" s="123"/>
      <c r="TZD23" s="123"/>
      <c r="TZE23" s="123"/>
      <c r="TZF23" s="123"/>
      <c r="TZG23" s="123"/>
      <c r="TZH23" s="123"/>
      <c r="TZI23" s="123"/>
      <c r="TZJ23" s="123"/>
      <c r="TZK23" s="123"/>
      <c r="TZL23" s="123"/>
      <c r="TZM23" s="123"/>
      <c r="TZN23" s="123"/>
      <c r="TZO23" s="123"/>
      <c r="TZP23" s="123"/>
      <c r="TZQ23" s="123"/>
      <c r="TZR23" s="123"/>
      <c r="TZS23" s="123"/>
      <c r="TZT23" s="123"/>
      <c r="TZU23" s="123"/>
      <c r="TZV23" s="123"/>
      <c r="TZW23" s="123"/>
      <c r="TZX23" s="123"/>
      <c r="TZY23" s="123"/>
      <c r="TZZ23" s="123"/>
      <c r="UAA23" s="123"/>
      <c r="UAB23" s="123"/>
      <c r="UAC23" s="123"/>
      <c r="UAD23" s="123"/>
      <c r="UAE23" s="123"/>
      <c r="UAF23" s="123"/>
      <c r="UAG23" s="123"/>
      <c r="UAH23" s="123"/>
      <c r="UAI23" s="123"/>
      <c r="UAJ23" s="123"/>
      <c r="UAK23" s="123"/>
      <c r="UAL23" s="123"/>
      <c r="UAM23" s="123"/>
      <c r="UAN23" s="123"/>
      <c r="UAO23" s="123"/>
      <c r="UAP23" s="123"/>
      <c r="UAQ23" s="123"/>
      <c r="UAR23" s="123"/>
      <c r="UAS23" s="123"/>
      <c r="UAT23" s="123"/>
      <c r="UAU23" s="123"/>
      <c r="UAV23" s="123"/>
      <c r="UAW23" s="123"/>
      <c r="UAX23" s="123"/>
      <c r="UAY23" s="123"/>
      <c r="UAZ23" s="123"/>
      <c r="UBA23" s="123"/>
      <c r="UBB23" s="123"/>
      <c r="UBC23" s="123"/>
      <c r="UBD23" s="123"/>
      <c r="UBE23" s="123"/>
      <c r="UBF23" s="123"/>
      <c r="UBG23" s="123"/>
      <c r="UBH23" s="123"/>
      <c r="UBI23" s="123"/>
      <c r="UBJ23" s="123"/>
      <c r="UBK23" s="123"/>
      <c r="UBL23" s="123"/>
      <c r="UBM23" s="123"/>
      <c r="UBN23" s="123"/>
      <c r="UBO23" s="123"/>
      <c r="UBP23" s="123"/>
      <c r="UBQ23" s="123"/>
      <c r="UBR23" s="123"/>
      <c r="UBS23" s="123"/>
      <c r="UBT23" s="123"/>
      <c r="UBU23" s="123"/>
      <c r="UBV23" s="123"/>
      <c r="UBW23" s="123"/>
      <c r="UBX23" s="123"/>
      <c r="UBY23" s="123"/>
      <c r="UBZ23" s="123"/>
      <c r="UCA23" s="123"/>
      <c r="UCB23" s="123"/>
      <c r="UCC23" s="123"/>
      <c r="UCD23" s="123"/>
      <c r="UCE23" s="123"/>
      <c r="UCF23" s="123"/>
      <c r="UCG23" s="123"/>
      <c r="UCH23" s="123"/>
      <c r="UCI23" s="123"/>
      <c r="UCJ23" s="123"/>
      <c r="UCK23" s="123"/>
      <c r="UCL23" s="123"/>
      <c r="UCM23" s="123"/>
      <c r="UCN23" s="123"/>
      <c r="UCO23" s="123"/>
      <c r="UCP23" s="123"/>
      <c r="UCQ23" s="123"/>
      <c r="UCR23" s="123"/>
      <c r="UCS23" s="123"/>
      <c r="UCT23" s="123"/>
      <c r="UCU23" s="123"/>
      <c r="UCV23" s="123"/>
      <c r="UCW23" s="123"/>
      <c r="UCX23" s="123"/>
      <c r="UCY23" s="123"/>
      <c r="UCZ23" s="123"/>
      <c r="UDA23" s="123"/>
      <c r="UDB23" s="123"/>
      <c r="UDC23" s="123"/>
      <c r="UDD23" s="123"/>
      <c r="UDE23" s="123"/>
      <c r="UDF23" s="123"/>
      <c r="UDG23" s="123"/>
      <c r="UDH23" s="123"/>
      <c r="UDI23" s="123"/>
      <c r="UDJ23" s="123"/>
      <c r="UDK23" s="123"/>
      <c r="UDL23" s="123"/>
      <c r="UDM23" s="123"/>
      <c r="UDN23" s="123"/>
      <c r="UDO23" s="123"/>
      <c r="UDP23" s="123"/>
      <c r="UDQ23" s="123"/>
      <c r="UDR23" s="123"/>
      <c r="UDS23" s="123"/>
      <c r="UDT23" s="123"/>
      <c r="UDU23" s="123"/>
      <c r="UDV23" s="123"/>
      <c r="UDW23" s="123"/>
      <c r="UDX23" s="123"/>
      <c r="UDY23" s="123"/>
      <c r="UDZ23" s="123"/>
      <c r="UEA23" s="123"/>
      <c r="UEB23" s="123"/>
      <c r="UEC23" s="123"/>
      <c r="UED23" s="123"/>
      <c r="UEE23" s="123"/>
      <c r="UEF23" s="123"/>
      <c r="UEG23" s="123"/>
      <c r="UEH23" s="123"/>
      <c r="UEI23" s="123"/>
      <c r="UEJ23" s="123"/>
      <c r="UEK23" s="123"/>
      <c r="UEL23" s="123"/>
      <c r="UEM23" s="123"/>
      <c r="UEN23" s="123"/>
      <c r="UEO23" s="123"/>
      <c r="UEP23" s="123"/>
      <c r="UEQ23" s="123"/>
      <c r="UER23" s="123"/>
      <c r="UES23" s="123"/>
      <c r="UET23" s="123"/>
      <c r="UEU23" s="123"/>
      <c r="UEV23" s="123"/>
      <c r="UEW23" s="123"/>
      <c r="UEX23" s="123"/>
      <c r="UEY23" s="123"/>
      <c r="UEZ23" s="123"/>
      <c r="UFA23" s="123"/>
      <c r="UFB23" s="123"/>
      <c r="UFC23" s="123"/>
      <c r="UFD23" s="123"/>
      <c r="UFE23" s="123"/>
      <c r="UFF23" s="123"/>
      <c r="UFG23" s="123"/>
      <c r="UFH23" s="123"/>
      <c r="UFI23" s="123"/>
      <c r="UFJ23" s="123"/>
      <c r="UFK23" s="123"/>
      <c r="UFL23" s="123"/>
      <c r="UFM23" s="123"/>
      <c r="UFN23" s="123"/>
      <c r="UFO23" s="123"/>
      <c r="UFP23" s="123"/>
      <c r="UFQ23" s="123"/>
      <c r="UFR23" s="123"/>
      <c r="UFS23" s="123"/>
      <c r="UFT23" s="123"/>
      <c r="UFU23" s="123"/>
      <c r="UFV23" s="123"/>
      <c r="UFW23" s="123"/>
      <c r="UFX23" s="123"/>
      <c r="UFY23" s="123"/>
      <c r="UFZ23" s="123"/>
      <c r="UGA23" s="123"/>
      <c r="UGB23" s="123"/>
      <c r="UGC23" s="123"/>
      <c r="UGD23" s="123"/>
      <c r="UGE23" s="123"/>
      <c r="UGF23" s="123"/>
      <c r="UGG23" s="123"/>
      <c r="UGH23" s="123"/>
      <c r="UGI23" s="123"/>
      <c r="UGJ23" s="123"/>
      <c r="UGK23" s="123"/>
      <c r="UGL23" s="123"/>
      <c r="UGM23" s="123"/>
      <c r="UGN23" s="123"/>
      <c r="UGO23" s="123"/>
      <c r="UGP23" s="123"/>
      <c r="UGQ23" s="123"/>
      <c r="UGR23" s="123"/>
      <c r="UGS23" s="123"/>
      <c r="UGT23" s="123"/>
      <c r="UGU23" s="123"/>
      <c r="UGV23" s="123"/>
      <c r="UGW23" s="123"/>
      <c r="UGX23" s="123"/>
      <c r="UGY23" s="123"/>
      <c r="UGZ23" s="123"/>
      <c r="UHA23" s="123"/>
      <c r="UHB23" s="123"/>
      <c r="UHC23" s="123"/>
      <c r="UHD23" s="123"/>
      <c r="UHE23" s="123"/>
      <c r="UHF23" s="123"/>
      <c r="UHG23" s="123"/>
      <c r="UHH23" s="123"/>
      <c r="UHI23" s="123"/>
      <c r="UHJ23" s="123"/>
      <c r="UHK23" s="123"/>
      <c r="UHL23" s="123"/>
      <c r="UHM23" s="123"/>
      <c r="UHN23" s="123"/>
      <c r="UHO23" s="123"/>
      <c r="UHP23" s="123"/>
      <c r="UHQ23" s="123"/>
      <c r="UHR23" s="123"/>
      <c r="UHS23" s="123"/>
      <c r="UHT23" s="123"/>
      <c r="UHU23" s="123"/>
      <c r="UHV23" s="123"/>
      <c r="UHW23" s="123"/>
      <c r="UHX23" s="123"/>
      <c r="UHY23" s="123"/>
      <c r="UHZ23" s="123"/>
      <c r="UIA23" s="123"/>
      <c r="UIB23" s="123"/>
      <c r="UIC23" s="123"/>
      <c r="UID23" s="123"/>
      <c r="UIE23" s="123"/>
      <c r="UIF23" s="123"/>
      <c r="UIG23" s="123"/>
      <c r="UIH23" s="123"/>
      <c r="UII23" s="123"/>
      <c r="UIJ23" s="123"/>
      <c r="UIK23" s="123"/>
      <c r="UIL23" s="123"/>
      <c r="UIM23" s="123"/>
      <c r="UIN23" s="123"/>
      <c r="UIO23" s="123"/>
      <c r="UIP23" s="123"/>
      <c r="UIQ23" s="123"/>
      <c r="UIR23" s="123"/>
      <c r="UIS23" s="123"/>
      <c r="UIT23" s="123"/>
      <c r="UIU23" s="123"/>
      <c r="UIV23" s="123"/>
      <c r="UIW23" s="123"/>
      <c r="UIX23" s="123"/>
      <c r="UIY23" s="123"/>
      <c r="UIZ23" s="123"/>
      <c r="UJA23" s="123"/>
      <c r="UJB23" s="123"/>
      <c r="UJC23" s="123"/>
      <c r="UJD23" s="123"/>
      <c r="UJE23" s="123"/>
      <c r="UJF23" s="123"/>
      <c r="UJG23" s="123"/>
      <c r="UJH23" s="123"/>
      <c r="UJI23" s="123"/>
      <c r="UJJ23" s="123"/>
      <c r="UJK23" s="123"/>
      <c r="UJL23" s="123"/>
      <c r="UJM23" s="123"/>
      <c r="UJN23" s="123"/>
      <c r="UJO23" s="123"/>
      <c r="UJP23" s="123"/>
      <c r="UJQ23" s="123"/>
      <c r="UJR23" s="123"/>
      <c r="UJS23" s="123"/>
      <c r="UJT23" s="123"/>
      <c r="UJU23" s="123"/>
      <c r="UJV23" s="123"/>
      <c r="UJW23" s="123"/>
      <c r="UJX23" s="123"/>
      <c r="UJY23" s="123"/>
      <c r="UJZ23" s="123"/>
      <c r="UKA23" s="123"/>
      <c r="UKB23" s="123"/>
      <c r="UKC23" s="123"/>
      <c r="UKD23" s="123"/>
      <c r="UKE23" s="123"/>
      <c r="UKF23" s="123"/>
      <c r="UKG23" s="123"/>
      <c r="UKH23" s="123"/>
      <c r="UKI23" s="123"/>
      <c r="UKJ23" s="123"/>
      <c r="UKK23" s="123"/>
      <c r="UKL23" s="123"/>
      <c r="UKM23" s="123"/>
      <c r="UKN23" s="123"/>
      <c r="UKO23" s="123"/>
      <c r="UKP23" s="123"/>
      <c r="UKQ23" s="123"/>
      <c r="UKR23" s="123"/>
      <c r="UKS23" s="123"/>
      <c r="UKT23" s="123"/>
      <c r="UKU23" s="123"/>
      <c r="UKV23" s="123"/>
      <c r="UKW23" s="123"/>
      <c r="UKX23" s="123"/>
      <c r="UKY23" s="123"/>
      <c r="UKZ23" s="123"/>
      <c r="ULA23" s="123"/>
      <c r="ULB23" s="123"/>
      <c r="ULC23" s="123"/>
      <c r="ULD23" s="123"/>
      <c r="ULE23" s="123"/>
      <c r="ULF23" s="123"/>
      <c r="ULG23" s="123"/>
      <c r="ULH23" s="123"/>
      <c r="ULI23" s="123"/>
      <c r="ULJ23" s="123"/>
      <c r="ULK23" s="123"/>
      <c r="ULL23" s="123"/>
      <c r="ULM23" s="123"/>
      <c r="ULN23" s="123"/>
      <c r="ULO23" s="123"/>
      <c r="ULP23" s="123"/>
      <c r="ULQ23" s="123"/>
      <c r="ULR23" s="123"/>
      <c r="ULS23" s="123"/>
      <c r="ULT23" s="123"/>
      <c r="ULU23" s="123"/>
      <c r="ULV23" s="123"/>
      <c r="ULW23" s="123"/>
      <c r="ULX23" s="123"/>
      <c r="ULY23" s="123"/>
      <c r="ULZ23" s="123"/>
      <c r="UMA23" s="123"/>
      <c r="UMB23" s="123"/>
      <c r="UMC23" s="123"/>
      <c r="UMD23" s="123"/>
      <c r="UME23" s="123"/>
      <c r="UMF23" s="123"/>
      <c r="UMG23" s="123"/>
      <c r="UMH23" s="123"/>
      <c r="UMI23" s="123"/>
      <c r="UMJ23" s="123"/>
      <c r="UMK23" s="123"/>
      <c r="UML23" s="123"/>
      <c r="UMM23" s="123"/>
      <c r="UMN23" s="123"/>
      <c r="UMO23" s="123"/>
      <c r="UMP23" s="123"/>
      <c r="UMQ23" s="123"/>
      <c r="UMR23" s="123"/>
      <c r="UMS23" s="123"/>
      <c r="UMT23" s="123"/>
      <c r="UMU23" s="123"/>
      <c r="UMV23" s="123"/>
      <c r="UMW23" s="123"/>
      <c r="UMX23" s="123"/>
      <c r="UMY23" s="123"/>
      <c r="UMZ23" s="123"/>
      <c r="UNA23" s="123"/>
      <c r="UNB23" s="123"/>
      <c r="UNC23" s="123"/>
      <c r="UND23" s="123"/>
      <c r="UNE23" s="123"/>
      <c r="UNF23" s="123"/>
      <c r="UNG23" s="123"/>
      <c r="UNH23" s="123"/>
      <c r="UNI23" s="123"/>
      <c r="UNJ23" s="123"/>
      <c r="UNK23" s="123"/>
      <c r="UNL23" s="123"/>
      <c r="UNM23" s="123"/>
      <c r="UNN23" s="123"/>
      <c r="UNO23" s="123"/>
      <c r="UNP23" s="123"/>
      <c r="UNQ23" s="123"/>
      <c r="UNR23" s="123"/>
      <c r="UNS23" s="123"/>
      <c r="UNT23" s="123"/>
      <c r="UNU23" s="123"/>
      <c r="UNV23" s="123"/>
      <c r="UNW23" s="123"/>
      <c r="UNX23" s="123"/>
      <c r="UNY23" s="123"/>
      <c r="UNZ23" s="123"/>
      <c r="UOA23" s="123"/>
      <c r="UOB23" s="123"/>
      <c r="UOC23" s="123"/>
      <c r="UOD23" s="123"/>
      <c r="UOE23" s="123"/>
      <c r="UOF23" s="123"/>
      <c r="UOG23" s="123"/>
      <c r="UOH23" s="123"/>
      <c r="UOI23" s="123"/>
      <c r="UOJ23" s="123"/>
      <c r="UOK23" s="123"/>
      <c r="UOL23" s="123"/>
      <c r="UOM23" s="123"/>
      <c r="UON23" s="123"/>
      <c r="UOO23" s="123"/>
      <c r="UOP23" s="123"/>
      <c r="UOQ23" s="123"/>
      <c r="UOR23" s="123"/>
      <c r="UOS23" s="123"/>
      <c r="UOT23" s="123"/>
      <c r="UOU23" s="123"/>
      <c r="UOV23" s="123"/>
      <c r="UOW23" s="123"/>
      <c r="UOX23" s="123"/>
      <c r="UOY23" s="123"/>
      <c r="UOZ23" s="123"/>
      <c r="UPA23" s="123"/>
      <c r="UPB23" s="123"/>
      <c r="UPC23" s="123"/>
      <c r="UPD23" s="123"/>
      <c r="UPE23" s="123"/>
      <c r="UPF23" s="123"/>
      <c r="UPG23" s="123"/>
      <c r="UPH23" s="123"/>
      <c r="UPI23" s="123"/>
      <c r="UPJ23" s="123"/>
      <c r="UPK23" s="123"/>
      <c r="UPL23" s="123"/>
      <c r="UPM23" s="123"/>
      <c r="UPN23" s="123"/>
      <c r="UPO23" s="123"/>
      <c r="UPP23" s="123"/>
      <c r="UPQ23" s="123"/>
      <c r="UPR23" s="123"/>
      <c r="UPS23" s="123"/>
      <c r="UPT23" s="123"/>
      <c r="UPU23" s="123"/>
      <c r="UPV23" s="123"/>
      <c r="UPW23" s="123"/>
      <c r="UPX23" s="123"/>
      <c r="UPY23" s="123"/>
      <c r="UPZ23" s="123"/>
      <c r="UQA23" s="123"/>
      <c r="UQB23" s="123"/>
      <c r="UQC23" s="123"/>
      <c r="UQD23" s="123"/>
      <c r="UQE23" s="123"/>
      <c r="UQF23" s="123"/>
      <c r="UQG23" s="123"/>
      <c r="UQH23" s="123"/>
      <c r="UQI23" s="123"/>
      <c r="UQJ23" s="123"/>
      <c r="UQK23" s="123"/>
      <c r="UQL23" s="123"/>
      <c r="UQM23" s="123"/>
      <c r="UQN23" s="123"/>
      <c r="UQO23" s="123"/>
      <c r="UQP23" s="123"/>
      <c r="UQQ23" s="123"/>
      <c r="UQR23" s="123"/>
      <c r="UQS23" s="123"/>
      <c r="UQT23" s="123"/>
      <c r="UQU23" s="123"/>
      <c r="UQV23" s="123"/>
      <c r="UQW23" s="123"/>
      <c r="UQX23" s="123"/>
      <c r="UQY23" s="123"/>
      <c r="UQZ23" s="123"/>
      <c r="URA23" s="123"/>
      <c r="URB23" s="123"/>
      <c r="URC23" s="123"/>
      <c r="URD23" s="123"/>
      <c r="URE23" s="123"/>
      <c r="URF23" s="123"/>
      <c r="URG23" s="123"/>
      <c r="URH23" s="123"/>
      <c r="URI23" s="123"/>
      <c r="URJ23" s="123"/>
      <c r="URK23" s="123"/>
      <c r="URL23" s="123"/>
      <c r="URM23" s="123"/>
      <c r="URN23" s="123"/>
      <c r="URO23" s="123"/>
      <c r="URP23" s="123"/>
      <c r="URQ23" s="123"/>
      <c r="URR23" s="123"/>
      <c r="URS23" s="123"/>
      <c r="URT23" s="123"/>
      <c r="URU23" s="123"/>
      <c r="URV23" s="123"/>
      <c r="URW23" s="123"/>
      <c r="URX23" s="123"/>
      <c r="URY23" s="123"/>
      <c r="URZ23" s="123"/>
      <c r="USA23" s="123"/>
      <c r="USB23" s="123"/>
      <c r="USC23" s="123"/>
      <c r="USD23" s="123"/>
      <c r="USE23" s="123"/>
      <c r="USF23" s="123"/>
      <c r="USG23" s="123"/>
      <c r="USH23" s="123"/>
      <c r="USI23" s="123"/>
      <c r="USJ23" s="123"/>
      <c r="USK23" s="123"/>
      <c r="USL23" s="123"/>
      <c r="USM23" s="123"/>
      <c r="USN23" s="123"/>
      <c r="USO23" s="123"/>
      <c r="USP23" s="123"/>
      <c r="USQ23" s="123"/>
      <c r="USR23" s="123"/>
      <c r="USS23" s="123"/>
      <c r="UST23" s="123"/>
      <c r="USU23" s="123"/>
      <c r="USV23" s="123"/>
      <c r="USW23" s="123"/>
      <c r="USX23" s="123"/>
      <c r="USY23" s="123"/>
      <c r="USZ23" s="123"/>
      <c r="UTA23" s="123"/>
      <c r="UTB23" s="123"/>
      <c r="UTC23" s="123"/>
      <c r="UTD23" s="123"/>
      <c r="UTE23" s="123"/>
      <c r="UTF23" s="123"/>
      <c r="UTG23" s="123"/>
      <c r="UTH23" s="123"/>
      <c r="UTI23" s="123"/>
      <c r="UTJ23" s="123"/>
      <c r="UTK23" s="123"/>
      <c r="UTL23" s="123"/>
      <c r="UTM23" s="123"/>
      <c r="UTN23" s="123"/>
      <c r="UTO23" s="123"/>
      <c r="UTP23" s="123"/>
      <c r="UTQ23" s="123"/>
      <c r="UTR23" s="123"/>
      <c r="UTS23" s="123"/>
      <c r="UTT23" s="123"/>
      <c r="UTU23" s="123"/>
      <c r="UTV23" s="123"/>
      <c r="UTW23" s="123"/>
      <c r="UTX23" s="123"/>
      <c r="UTY23" s="123"/>
      <c r="UTZ23" s="123"/>
      <c r="UUA23" s="123"/>
      <c r="UUB23" s="123"/>
      <c r="UUC23" s="123"/>
      <c r="UUD23" s="123"/>
      <c r="UUE23" s="123"/>
      <c r="UUF23" s="123"/>
      <c r="UUG23" s="123"/>
      <c r="UUH23" s="123"/>
      <c r="UUI23" s="123"/>
      <c r="UUJ23" s="123"/>
      <c r="UUK23" s="123"/>
      <c r="UUL23" s="123"/>
      <c r="UUM23" s="123"/>
      <c r="UUN23" s="123"/>
      <c r="UUO23" s="123"/>
      <c r="UUP23" s="123"/>
      <c r="UUQ23" s="123"/>
      <c r="UUR23" s="123"/>
      <c r="UUS23" s="123"/>
      <c r="UUT23" s="123"/>
      <c r="UUU23" s="123"/>
      <c r="UUV23" s="123"/>
      <c r="UUW23" s="123"/>
      <c r="UUX23" s="123"/>
      <c r="UUY23" s="123"/>
      <c r="UUZ23" s="123"/>
      <c r="UVA23" s="123"/>
      <c r="UVB23" s="123"/>
      <c r="UVC23" s="123"/>
      <c r="UVD23" s="123"/>
      <c r="UVE23" s="123"/>
      <c r="UVF23" s="123"/>
      <c r="UVG23" s="123"/>
      <c r="UVH23" s="123"/>
      <c r="UVI23" s="123"/>
      <c r="UVJ23" s="123"/>
      <c r="UVK23" s="123"/>
      <c r="UVL23" s="123"/>
      <c r="UVM23" s="123"/>
      <c r="UVN23" s="123"/>
      <c r="UVO23" s="123"/>
      <c r="UVP23" s="123"/>
      <c r="UVQ23" s="123"/>
      <c r="UVR23" s="123"/>
      <c r="UVS23" s="123"/>
      <c r="UVT23" s="123"/>
      <c r="UVU23" s="123"/>
      <c r="UVV23" s="123"/>
      <c r="UVW23" s="123"/>
      <c r="UVX23" s="123"/>
      <c r="UVY23" s="123"/>
      <c r="UVZ23" s="123"/>
      <c r="UWA23" s="123"/>
      <c r="UWB23" s="123"/>
      <c r="UWC23" s="123"/>
      <c r="UWD23" s="123"/>
      <c r="UWE23" s="123"/>
      <c r="UWF23" s="123"/>
      <c r="UWG23" s="123"/>
      <c r="UWH23" s="123"/>
      <c r="UWI23" s="123"/>
      <c r="UWJ23" s="123"/>
      <c r="UWK23" s="123"/>
      <c r="UWL23" s="123"/>
      <c r="UWM23" s="123"/>
      <c r="UWN23" s="123"/>
      <c r="UWO23" s="123"/>
      <c r="UWP23" s="123"/>
      <c r="UWQ23" s="123"/>
      <c r="UWR23" s="123"/>
      <c r="UWS23" s="123"/>
      <c r="UWT23" s="123"/>
      <c r="UWU23" s="123"/>
      <c r="UWV23" s="123"/>
      <c r="UWW23" s="123"/>
      <c r="UWX23" s="123"/>
      <c r="UWY23" s="123"/>
      <c r="UWZ23" s="123"/>
      <c r="UXA23" s="123"/>
      <c r="UXB23" s="123"/>
      <c r="UXC23" s="123"/>
      <c r="UXD23" s="123"/>
      <c r="UXE23" s="123"/>
      <c r="UXF23" s="123"/>
      <c r="UXG23" s="123"/>
      <c r="UXH23" s="123"/>
      <c r="UXI23" s="123"/>
      <c r="UXJ23" s="123"/>
      <c r="UXK23" s="123"/>
      <c r="UXL23" s="123"/>
      <c r="UXM23" s="123"/>
      <c r="UXN23" s="123"/>
      <c r="UXO23" s="123"/>
      <c r="UXP23" s="123"/>
      <c r="UXQ23" s="123"/>
      <c r="UXR23" s="123"/>
      <c r="UXS23" s="123"/>
      <c r="UXT23" s="123"/>
      <c r="UXU23" s="123"/>
      <c r="UXV23" s="123"/>
      <c r="UXW23" s="123"/>
      <c r="UXX23" s="123"/>
      <c r="UXY23" s="123"/>
      <c r="UXZ23" s="123"/>
      <c r="UYA23" s="123"/>
      <c r="UYB23" s="123"/>
      <c r="UYC23" s="123"/>
      <c r="UYD23" s="123"/>
      <c r="UYE23" s="123"/>
      <c r="UYF23" s="123"/>
      <c r="UYG23" s="123"/>
      <c r="UYH23" s="123"/>
      <c r="UYI23" s="123"/>
      <c r="UYJ23" s="123"/>
      <c r="UYK23" s="123"/>
      <c r="UYL23" s="123"/>
      <c r="UYM23" s="123"/>
      <c r="UYN23" s="123"/>
      <c r="UYO23" s="123"/>
      <c r="UYP23" s="123"/>
      <c r="UYQ23" s="123"/>
      <c r="UYR23" s="123"/>
      <c r="UYS23" s="123"/>
      <c r="UYT23" s="123"/>
      <c r="UYU23" s="123"/>
      <c r="UYV23" s="123"/>
      <c r="UYW23" s="123"/>
      <c r="UYX23" s="123"/>
      <c r="UYY23" s="123"/>
      <c r="UYZ23" s="123"/>
      <c r="UZA23" s="123"/>
      <c r="UZB23" s="123"/>
      <c r="UZC23" s="123"/>
      <c r="UZD23" s="123"/>
      <c r="UZE23" s="123"/>
      <c r="UZF23" s="123"/>
      <c r="UZG23" s="123"/>
      <c r="UZH23" s="123"/>
      <c r="UZI23" s="123"/>
      <c r="UZJ23" s="123"/>
      <c r="UZK23" s="123"/>
      <c r="UZL23" s="123"/>
      <c r="UZM23" s="123"/>
      <c r="UZN23" s="123"/>
      <c r="UZO23" s="123"/>
      <c r="UZP23" s="123"/>
      <c r="UZQ23" s="123"/>
      <c r="UZR23" s="123"/>
      <c r="UZS23" s="123"/>
      <c r="UZT23" s="123"/>
      <c r="UZU23" s="123"/>
      <c r="UZV23" s="123"/>
      <c r="UZW23" s="123"/>
      <c r="UZX23" s="123"/>
      <c r="UZY23" s="123"/>
      <c r="UZZ23" s="123"/>
      <c r="VAA23" s="123"/>
      <c r="VAB23" s="123"/>
      <c r="VAC23" s="123"/>
      <c r="VAD23" s="123"/>
      <c r="VAE23" s="123"/>
      <c r="VAF23" s="123"/>
      <c r="VAG23" s="123"/>
      <c r="VAH23" s="123"/>
      <c r="VAI23" s="123"/>
      <c r="VAJ23" s="123"/>
      <c r="VAK23" s="123"/>
      <c r="VAL23" s="123"/>
      <c r="VAM23" s="123"/>
      <c r="VAN23" s="123"/>
      <c r="VAO23" s="123"/>
      <c r="VAP23" s="123"/>
      <c r="VAQ23" s="123"/>
      <c r="VAR23" s="123"/>
      <c r="VAS23" s="123"/>
      <c r="VAT23" s="123"/>
      <c r="VAU23" s="123"/>
      <c r="VAV23" s="123"/>
      <c r="VAW23" s="123"/>
      <c r="VAX23" s="123"/>
      <c r="VAY23" s="123"/>
      <c r="VAZ23" s="123"/>
      <c r="VBA23" s="123"/>
      <c r="VBB23" s="123"/>
      <c r="VBC23" s="123"/>
      <c r="VBD23" s="123"/>
      <c r="VBE23" s="123"/>
      <c r="VBF23" s="123"/>
      <c r="VBG23" s="123"/>
      <c r="VBH23" s="123"/>
      <c r="VBI23" s="123"/>
      <c r="VBJ23" s="123"/>
      <c r="VBK23" s="123"/>
      <c r="VBL23" s="123"/>
      <c r="VBM23" s="123"/>
      <c r="VBN23" s="123"/>
      <c r="VBO23" s="123"/>
      <c r="VBP23" s="123"/>
      <c r="VBQ23" s="123"/>
      <c r="VBR23" s="123"/>
      <c r="VBS23" s="123"/>
      <c r="VBT23" s="123"/>
      <c r="VBU23" s="123"/>
      <c r="VBV23" s="123"/>
      <c r="VBW23" s="123"/>
      <c r="VBX23" s="123"/>
      <c r="VBY23" s="123"/>
      <c r="VBZ23" s="123"/>
      <c r="VCA23" s="123"/>
      <c r="VCB23" s="123"/>
      <c r="VCC23" s="123"/>
      <c r="VCD23" s="123"/>
      <c r="VCE23" s="123"/>
      <c r="VCF23" s="123"/>
      <c r="VCG23" s="123"/>
      <c r="VCH23" s="123"/>
      <c r="VCI23" s="123"/>
      <c r="VCJ23" s="123"/>
      <c r="VCK23" s="123"/>
      <c r="VCL23" s="123"/>
      <c r="VCM23" s="123"/>
      <c r="VCN23" s="123"/>
      <c r="VCO23" s="123"/>
      <c r="VCP23" s="123"/>
      <c r="VCQ23" s="123"/>
      <c r="VCR23" s="123"/>
      <c r="VCS23" s="123"/>
      <c r="VCT23" s="123"/>
      <c r="VCU23" s="123"/>
      <c r="VCV23" s="123"/>
      <c r="VCW23" s="123"/>
      <c r="VCX23" s="123"/>
      <c r="VCY23" s="123"/>
      <c r="VCZ23" s="123"/>
      <c r="VDA23" s="123"/>
      <c r="VDB23" s="123"/>
      <c r="VDC23" s="123"/>
      <c r="VDD23" s="123"/>
      <c r="VDE23" s="123"/>
      <c r="VDF23" s="123"/>
      <c r="VDG23" s="123"/>
      <c r="VDH23" s="123"/>
      <c r="VDI23" s="123"/>
      <c r="VDJ23" s="123"/>
      <c r="VDK23" s="123"/>
      <c r="VDL23" s="123"/>
      <c r="VDM23" s="123"/>
      <c r="VDN23" s="123"/>
      <c r="VDO23" s="123"/>
      <c r="VDP23" s="123"/>
      <c r="VDQ23" s="123"/>
      <c r="VDR23" s="123"/>
      <c r="VDS23" s="123"/>
      <c r="VDT23" s="123"/>
      <c r="VDU23" s="123"/>
      <c r="VDV23" s="123"/>
      <c r="VDW23" s="123"/>
      <c r="VDX23" s="123"/>
      <c r="VDY23" s="123"/>
      <c r="VDZ23" s="123"/>
      <c r="VEA23" s="123"/>
      <c r="VEB23" s="123"/>
      <c r="VEC23" s="123"/>
      <c r="VED23" s="123"/>
      <c r="VEE23" s="123"/>
      <c r="VEF23" s="123"/>
      <c r="VEG23" s="123"/>
      <c r="VEH23" s="123"/>
      <c r="VEI23" s="123"/>
      <c r="VEJ23" s="123"/>
      <c r="VEK23" s="123"/>
      <c r="VEL23" s="123"/>
      <c r="VEM23" s="123"/>
      <c r="VEN23" s="123"/>
      <c r="VEO23" s="123"/>
      <c r="VEP23" s="123"/>
      <c r="VEQ23" s="123"/>
      <c r="VER23" s="123"/>
      <c r="VES23" s="123"/>
      <c r="VET23" s="123"/>
      <c r="VEU23" s="123"/>
      <c r="VEV23" s="123"/>
      <c r="VEW23" s="123"/>
      <c r="VEX23" s="123"/>
      <c r="VEY23" s="123"/>
      <c r="VEZ23" s="123"/>
      <c r="VFA23" s="123"/>
      <c r="VFB23" s="123"/>
      <c r="VFC23" s="123"/>
      <c r="VFD23" s="123"/>
      <c r="VFE23" s="123"/>
      <c r="VFF23" s="123"/>
      <c r="VFG23" s="123"/>
      <c r="VFH23" s="123"/>
      <c r="VFI23" s="123"/>
      <c r="VFJ23" s="123"/>
      <c r="VFK23" s="123"/>
      <c r="VFL23" s="123"/>
      <c r="VFM23" s="123"/>
      <c r="VFN23" s="123"/>
      <c r="VFO23" s="123"/>
      <c r="VFP23" s="123"/>
      <c r="VFQ23" s="123"/>
      <c r="VFR23" s="123"/>
      <c r="VFS23" s="123"/>
      <c r="VFT23" s="123"/>
      <c r="VFU23" s="123"/>
      <c r="VFV23" s="123"/>
      <c r="VFW23" s="123"/>
      <c r="VFX23" s="123"/>
      <c r="VFY23" s="123"/>
      <c r="VFZ23" s="123"/>
      <c r="VGA23" s="123"/>
      <c r="VGB23" s="123"/>
      <c r="VGC23" s="123"/>
      <c r="VGD23" s="123"/>
      <c r="VGE23" s="123"/>
      <c r="VGF23" s="123"/>
      <c r="VGG23" s="123"/>
      <c r="VGH23" s="123"/>
      <c r="VGI23" s="123"/>
      <c r="VGJ23" s="123"/>
      <c r="VGK23" s="123"/>
      <c r="VGL23" s="123"/>
      <c r="VGM23" s="123"/>
      <c r="VGN23" s="123"/>
      <c r="VGO23" s="123"/>
      <c r="VGP23" s="123"/>
      <c r="VGQ23" s="123"/>
      <c r="VGR23" s="123"/>
      <c r="VGS23" s="123"/>
      <c r="VGT23" s="123"/>
      <c r="VGU23" s="123"/>
      <c r="VGV23" s="123"/>
      <c r="VGW23" s="123"/>
      <c r="VGX23" s="123"/>
      <c r="VGY23" s="123"/>
      <c r="VGZ23" s="123"/>
      <c r="VHA23" s="123"/>
      <c r="VHB23" s="123"/>
      <c r="VHC23" s="123"/>
      <c r="VHD23" s="123"/>
      <c r="VHE23" s="123"/>
      <c r="VHF23" s="123"/>
      <c r="VHG23" s="123"/>
      <c r="VHH23" s="123"/>
      <c r="VHI23" s="123"/>
      <c r="VHJ23" s="123"/>
      <c r="VHK23" s="123"/>
      <c r="VHL23" s="123"/>
      <c r="VHM23" s="123"/>
      <c r="VHN23" s="123"/>
      <c r="VHO23" s="123"/>
      <c r="VHP23" s="123"/>
      <c r="VHQ23" s="123"/>
      <c r="VHR23" s="123"/>
      <c r="VHS23" s="123"/>
      <c r="VHT23" s="123"/>
      <c r="VHU23" s="123"/>
      <c r="VHV23" s="123"/>
      <c r="VHW23" s="123"/>
      <c r="VHX23" s="123"/>
      <c r="VHY23" s="123"/>
      <c r="VHZ23" s="123"/>
      <c r="VIA23" s="123"/>
      <c r="VIB23" s="123"/>
      <c r="VIC23" s="123"/>
      <c r="VID23" s="123"/>
      <c r="VIE23" s="123"/>
      <c r="VIF23" s="123"/>
      <c r="VIG23" s="123"/>
      <c r="VIH23" s="123"/>
      <c r="VII23" s="123"/>
      <c r="VIJ23" s="123"/>
      <c r="VIK23" s="123"/>
      <c r="VIL23" s="123"/>
      <c r="VIM23" s="123"/>
      <c r="VIN23" s="123"/>
      <c r="VIO23" s="123"/>
      <c r="VIP23" s="123"/>
      <c r="VIQ23" s="123"/>
      <c r="VIR23" s="123"/>
      <c r="VIS23" s="123"/>
      <c r="VIT23" s="123"/>
      <c r="VIU23" s="123"/>
      <c r="VIV23" s="123"/>
      <c r="VIW23" s="123"/>
      <c r="VIX23" s="123"/>
      <c r="VIY23" s="123"/>
      <c r="VIZ23" s="123"/>
      <c r="VJA23" s="123"/>
      <c r="VJB23" s="123"/>
      <c r="VJC23" s="123"/>
      <c r="VJD23" s="123"/>
      <c r="VJE23" s="123"/>
      <c r="VJF23" s="123"/>
      <c r="VJG23" s="123"/>
      <c r="VJH23" s="123"/>
      <c r="VJI23" s="123"/>
      <c r="VJJ23" s="123"/>
      <c r="VJK23" s="123"/>
      <c r="VJL23" s="123"/>
      <c r="VJM23" s="123"/>
      <c r="VJN23" s="123"/>
      <c r="VJO23" s="123"/>
      <c r="VJP23" s="123"/>
      <c r="VJQ23" s="123"/>
      <c r="VJR23" s="123"/>
      <c r="VJS23" s="123"/>
      <c r="VJT23" s="123"/>
      <c r="VJU23" s="123"/>
      <c r="VJV23" s="123"/>
      <c r="VJW23" s="123"/>
      <c r="VJX23" s="123"/>
      <c r="VJY23" s="123"/>
      <c r="VJZ23" s="123"/>
      <c r="VKA23" s="123"/>
      <c r="VKB23" s="123"/>
      <c r="VKC23" s="123"/>
      <c r="VKD23" s="123"/>
      <c r="VKE23" s="123"/>
      <c r="VKF23" s="123"/>
      <c r="VKG23" s="123"/>
      <c r="VKH23" s="123"/>
      <c r="VKI23" s="123"/>
      <c r="VKJ23" s="123"/>
      <c r="VKK23" s="123"/>
      <c r="VKL23" s="123"/>
      <c r="VKM23" s="123"/>
      <c r="VKN23" s="123"/>
      <c r="VKO23" s="123"/>
      <c r="VKP23" s="123"/>
      <c r="VKQ23" s="123"/>
      <c r="VKR23" s="123"/>
      <c r="VKS23" s="123"/>
      <c r="VKT23" s="123"/>
      <c r="VKU23" s="123"/>
      <c r="VKV23" s="123"/>
      <c r="VKW23" s="123"/>
      <c r="VKX23" s="123"/>
      <c r="VKY23" s="123"/>
      <c r="VKZ23" s="123"/>
      <c r="VLA23" s="123"/>
      <c r="VLB23" s="123"/>
      <c r="VLC23" s="123"/>
      <c r="VLD23" s="123"/>
      <c r="VLE23" s="123"/>
      <c r="VLF23" s="123"/>
      <c r="VLG23" s="123"/>
      <c r="VLH23" s="123"/>
      <c r="VLI23" s="123"/>
      <c r="VLJ23" s="123"/>
      <c r="VLK23" s="123"/>
      <c r="VLL23" s="123"/>
      <c r="VLM23" s="123"/>
      <c r="VLN23" s="123"/>
      <c r="VLO23" s="123"/>
      <c r="VLP23" s="123"/>
      <c r="VLQ23" s="123"/>
      <c r="VLR23" s="123"/>
      <c r="VLS23" s="123"/>
      <c r="VLT23" s="123"/>
      <c r="VLU23" s="123"/>
      <c r="VLV23" s="123"/>
      <c r="VLW23" s="123"/>
      <c r="VLX23" s="123"/>
      <c r="VLY23" s="123"/>
      <c r="VLZ23" s="123"/>
      <c r="VMA23" s="123"/>
      <c r="VMB23" s="123"/>
      <c r="VMC23" s="123"/>
      <c r="VMD23" s="123"/>
      <c r="VME23" s="123"/>
      <c r="VMF23" s="123"/>
      <c r="VMG23" s="123"/>
      <c r="VMH23" s="123"/>
      <c r="VMI23" s="123"/>
      <c r="VMJ23" s="123"/>
      <c r="VMK23" s="123"/>
      <c r="VML23" s="123"/>
      <c r="VMM23" s="123"/>
      <c r="VMN23" s="123"/>
      <c r="VMO23" s="123"/>
      <c r="VMP23" s="123"/>
      <c r="VMQ23" s="123"/>
      <c r="VMR23" s="123"/>
      <c r="VMS23" s="123"/>
      <c r="VMT23" s="123"/>
      <c r="VMU23" s="123"/>
      <c r="VMV23" s="123"/>
      <c r="VMW23" s="123"/>
      <c r="VMX23" s="123"/>
      <c r="VMY23" s="123"/>
      <c r="VMZ23" s="123"/>
      <c r="VNA23" s="123"/>
      <c r="VNB23" s="123"/>
      <c r="VNC23" s="123"/>
      <c r="VND23" s="123"/>
      <c r="VNE23" s="123"/>
      <c r="VNF23" s="123"/>
      <c r="VNG23" s="123"/>
      <c r="VNH23" s="123"/>
      <c r="VNI23" s="123"/>
      <c r="VNJ23" s="123"/>
      <c r="VNK23" s="123"/>
      <c r="VNL23" s="123"/>
      <c r="VNM23" s="123"/>
      <c r="VNN23" s="123"/>
      <c r="VNO23" s="123"/>
      <c r="VNP23" s="123"/>
      <c r="VNQ23" s="123"/>
      <c r="VNR23" s="123"/>
      <c r="VNS23" s="123"/>
      <c r="VNT23" s="123"/>
      <c r="VNU23" s="123"/>
      <c r="VNV23" s="123"/>
      <c r="VNW23" s="123"/>
      <c r="VNX23" s="123"/>
      <c r="VNY23" s="123"/>
      <c r="VNZ23" s="123"/>
      <c r="VOA23" s="123"/>
      <c r="VOB23" s="123"/>
      <c r="VOC23" s="123"/>
      <c r="VOD23" s="123"/>
      <c r="VOE23" s="123"/>
      <c r="VOF23" s="123"/>
      <c r="VOG23" s="123"/>
      <c r="VOH23" s="123"/>
      <c r="VOI23" s="123"/>
      <c r="VOJ23" s="123"/>
      <c r="VOK23" s="123"/>
      <c r="VOL23" s="123"/>
      <c r="VOM23" s="123"/>
      <c r="VON23" s="123"/>
      <c r="VOO23" s="123"/>
      <c r="VOP23" s="123"/>
      <c r="VOQ23" s="123"/>
      <c r="VOR23" s="123"/>
      <c r="VOS23" s="123"/>
      <c r="VOT23" s="123"/>
      <c r="VOU23" s="123"/>
      <c r="VOV23" s="123"/>
      <c r="VOW23" s="123"/>
      <c r="VOX23" s="123"/>
      <c r="VOY23" s="123"/>
      <c r="VOZ23" s="123"/>
      <c r="VPA23" s="123"/>
      <c r="VPB23" s="123"/>
      <c r="VPC23" s="123"/>
      <c r="VPD23" s="123"/>
      <c r="VPE23" s="123"/>
      <c r="VPF23" s="123"/>
      <c r="VPG23" s="123"/>
      <c r="VPH23" s="123"/>
      <c r="VPI23" s="123"/>
      <c r="VPJ23" s="123"/>
      <c r="VPK23" s="123"/>
      <c r="VPL23" s="123"/>
      <c r="VPM23" s="123"/>
      <c r="VPN23" s="123"/>
      <c r="VPO23" s="123"/>
      <c r="VPP23" s="123"/>
      <c r="VPQ23" s="123"/>
      <c r="VPR23" s="123"/>
      <c r="VPS23" s="123"/>
      <c r="VPT23" s="123"/>
      <c r="VPU23" s="123"/>
      <c r="VPV23" s="123"/>
      <c r="VPW23" s="123"/>
      <c r="VPX23" s="123"/>
      <c r="VPY23" s="123"/>
      <c r="VPZ23" s="123"/>
      <c r="VQA23" s="123"/>
      <c r="VQB23" s="123"/>
      <c r="VQC23" s="123"/>
      <c r="VQD23" s="123"/>
      <c r="VQE23" s="123"/>
      <c r="VQF23" s="123"/>
      <c r="VQG23" s="123"/>
      <c r="VQH23" s="123"/>
      <c r="VQI23" s="123"/>
      <c r="VQJ23" s="123"/>
      <c r="VQK23" s="123"/>
      <c r="VQL23" s="123"/>
      <c r="VQM23" s="123"/>
      <c r="VQN23" s="123"/>
      <c r="VQO23" s="123"/>
      <c r="VQP23" s="123"/>
      <c r="VQQ23" s="123"/>
      <c r="VQR23" s="123"/>
      <c r="VQS23" s="123"/>
      <c r="VQT23" s="123"/>
      <c r="VQU23" s="123"/>
      <c r="VQV23" s="123"/>
      <c r="VQW23" s="123"/>
      <c r="VQX23" s="123"/>
      <c r="VQY23" s="123"/>
      <c r="VQZ23" s="123"/>
      <c r="VRA23" s="123"/>
      <c r="VRB23" s="123"/>
      <c r="VRC23" s="123"/>
      <c r="VRD23" s="123"/>
      <c r="VRE23" s="123"/>
      <c r="VRF23" s="123"/>
      <c r="VRG23" s="123"/>
      <c r="VRH23" s="123"/>
      <c r="VRI23" s="123"/>
      <c r="VRJ23" s="123"/>
      <c r="VRK23" s="123"/>
      <c r="VRL23" s="123"/>
      <c r="VRM23" s="123"/>
      <c r="VRN23" s="123"/>
      <c r="VRO23" s="123"/>
      <c r="VRP23" s="123"/>
      <c r="VRQ23" s="123"/>
      <c r="VRR23" s="123"/>
      <c r="VRS23" s="123"/>
      <c r="VRT23" s="123"/>
      <c r="VRU23" s="123"/>
      <c r="VRV23" s="123"/>
      <c r="VRW23" s="123"/>
      <c r="VRX23" s="123"/>
      <c r="VRY23" s="123"/>
      <c r="VRZ23" s="123"/>
      <c r="VSA23" s="123"/>
      <c r="VSB23" s="123"/>
      <c r="VSC23" s="123"/>
      <c r="VSD23" s="123"/>
      <c r="VSE23" s="123"/>
      <c r="VSF23" s="123"/>
      <c r="VSG23" s="123"/>
      <c r="VSH23" s="123"/>
      <c r="VSI23" s="123"/>
      <c r="VSJ23" s="123"/>
      <c r="VSK23" s="123"/>
      <c r="VSL23" s="123"/>
      <c r="VSM23" s="123"/>
      <c r="VSN23" s="123"/>
      <c r="VSO23" s="123"/>
      <c r="VSP23" s="123"/>
      <c r="VSQ23" s="123"/>
      <c r="VSR23" s="123"/>
      <c r="VSS23" s="123"/>
      <c r="VST23" s="123"/>
      <c r="VSU23" s="123"/>
      <c r="VSV23" s="123"/>
      <c r="VSW23" s="123"/>
      <c r="VSX23" s="123"/>
      <c r="VSY23" s="123"/>
      <c r="VSZ23" s="123"/>
      <c r="VTA23" s="123"/>
      <c r="VTB23" s="123"/>
      <c r="VTC23" s="123"/>
      <c r="VTD23" s="123"/>
      <c r="VTE23" s="123"/>
      <c r="VTF23" s="123"/>
      <c r="VTG23" s="123"/>
      <c r="VTH23" s="123"/>
      <c r="VTI23" s="123"/>
      <c r="VTJ23" s="123"/>
      <c r="VTK23" s="123"/>
      <c r="VTL23" s="123"/>
      <c r="VTM23" s="123"/>
      <c r="VTN23" s="123"/>
      <c r="VTO23" s="123"/>
      <c r="VTP23" s="123"/>
      <c r="VTQ23" s="123"/>
      <c r="VTR23" s="123"/>
      <c r="VTS23" s="123"/>
      <c r="VTT23" s="123"/>
      <c r="VTU23" s="123"/>
      <c r="VTV23" s="123"/>
      <c r="VTW23" s="123"/>
      <c r="VTX23" s="123"/>
      <c r="VTY23" s="123"/>
      <c r="VTZ23" s="123"/>
      <c r="VUA23" s="123"/>
      <c r="VUB23" s="123"/>
      <c r="VUC23" s="123"/>
      <c r="VUD23" s="123"/>
      <c r="VUE23" s="123"/>
      <c r="VUF23" s="123"/>
      <c r="VUG23" s="123"/>
      <c r="VUH23" s="123"/>
      <c r="VUI23" s="123"/>
      <c r="VUJ23" s="123"/>
      <c r="VUK23" s="123"/>
      <c r="VUL23" s="123"/>
      <c r="VUM23" s="123"/>
      <c r="VUN23" s="123"/>
      <c r="VUO23" s="123"/>
      <c r="VUP23" s="123"/>
      <c r="VUQ23" s="123"/>
      <c r="VUR23" s="123"/>
      <c r="VUS23" s="123"/>
      <c r="VUT23" s="123"/>
      <c r="VUU23" s="123"/>
      <c r="VUV23" s="123"/>
      <c r="VUW23" s="123"/>
      <c r="VUX23" s="123"/>
      <c r="VUY23" s="123"/>
      <c r="VUZ23" s="123"/>
      <c r="VVA23" s="123"/>
      <c r="VVB23" s="123"/>
      <c r="VVC23" s="123"/>
      <c r="VVD23" s="123"/>
      <c r="VVE23" s="123"/>
      <c r="VVF23" s="123"/>
      <c r="VVG23" s="123"/>
      <c r="VVH23" s="123"/>
      <c r="VVI23" s="123"/>
      <c r="VVJ23" s="123"/>
      <c r="VVK23" s="123"/>
      <c r="VVL23" s="123"/>
      <c r="VVM23" s="123"/>
      <c r="VVN23" s="123"/>
      <c r="VVO23" s="123"/>
      <c r="VVP23" s="123"/>
      <c r="VVQ23" s="123"/>
      <c r="VVR23" s="123"/>
      <c r="VVS23" s="123"/>
      <c r="VVT23" s="123"/>
      <c r="VVU23" s="123"/>
      <c r="VVV23" s="123"/>
      <c r="VVW23" s="123"/>
      <c r="VVX23" s="123"/>
      <c r="VVY23" s="123"/>
      <c r="VVZ23" s="123"/>
      <c r="VWA23" s="123"/>
      <c r="VWB23" s="123"/>
      <c r="VWC23" s="123"/>
      <c r="VWD23" s="123"/>
      <c r="VWE23" s="123"/>
      <c r="VWF23" s="123"/>
      <c r="VWG23" s="123"/>
      <c r="VWH23" s="123"/>
      <c r="VWI23" s="123"/>
      <c r="VWJ23" s="123"/>
      <c r="VWK23" s="123"/>
      <c r="VWL23" s="123"/>
      <c r="VWM23" s="123"/>
      <c r="VWN23" s="123"/>
      <c r="VWO23" s="123"/>
      <c r="VWP23" s="123"/>
      <c r="VWQ23" s="123"/>
      <c r="VWR23" s="123"/>
      <c r="VWS23" s="123"/>
      <c r="VWT23" s="123"/>
      <c r="VWU23" s="123"/>
      <c r="VWV23" s="123"/>
      <c r="VWW23" s="123"/>
      <c r="VWX23" s="123"/>
      <c r="VWY23" s="123"/>
      <c r="VWZ23" s="123"/>
      <c r="VXA23" s="123"/>
      <c r="VXB23" s="123"/>
      <c r="VXC23" s="123"/>
      <c r="VXD23" s="123"/>
      <c r="VXE23" s="123"/>
      <c r="VXF23" s="123"/>
      <c r="VXG23" s="123"/>
      <c r="VXH23" s="123"/>
      <c r="VXI23" s="123"/>
      <c r="VXJ23" s="123"/>
      <c r="VXK23" s="123"/>
      <c r="VXL23" s="123"/>
      <c r="VXM23" s="123"/>
      <c r="VXN23" s="123"/>
      <c r="VXO23" s="123"/>
      <c r="VXP23" s="123"/>
      <c r="VXQ23" s="123"/>
      <c r="VXR23" s="123"/>
      <c r="VXS23" s="123"/>
      <c r="VXT23" s="123"/>
      <c r="VXU23" s="123"/>
      <c r="VXV23" s="123"/>
      <c r="VXW23" s="123"/>
      <c r="VXX23" s="123"/>
      <c r="VXY23" s="123"/>
      <c r="VXZ23" s="123"/>
      <c r="VYA23" s="123"/>
      <c r="VYB23" s="123"/>
      <c r="VYC23" s="123"/>
      <c r="VYD23" s="123"/>
      <c r="VYE23" s="123"/>
      <c r="VYF23" s="123"/>
      <c r="VYG23" s="123"/>
      <c r="VYH23" s="123"/>
      <c r="VYI23" s="123"/>
      <c r="VYJ23" s="123"/>
      <c r="VYK23" s="123"/>
      <c r="VYL23" s="123"/>
      <c r="VYM23" s="123"/>
      <c r="VYN23" s="123"/>
      <c r="VYO23" s="123"/>
      <c r="VYP23" s="123"/>
      <c r="VYQ23" s="123"/>
      <c r="VYR23" s="123"/>
      <c r="VYS23" s="123"/>
      <c r="VYT23" s="123"/>
      <c r="VYU23" s="123"/>
      <c r="VYV23" s="123"/>
      <c r="VYW23" s="123"/>
      <c r="VYX23" s="123"/>
      <c r="VYY23" s="123"/>
      <c r="VYZ23" s="123"/>
      <c r="VZA23" s="123"/>
      <c r="VZB23" s="123"/>
      <c r="VZC23" s="123"/>
      <c r="VZD23" s="123"/>
      <c r="VZE23" s="123"/>
      <c r="VZF23" s="123"/>
      <c r="VZG23" s="123"/>
      <c r="VZH23" s="123"/>
      <c r="VZI23" s="123"/>
      <c r="VZJ23" s="123"/>
      <c r="VZK23" s="123"/>
      <c r="VZL23" s="123"/>
      <c r="VZM23" s="123"/>
      <c r="VZN23" s="123"/>
      <c r="VZO23" s="123"/>
      <c r="VZP23" s="123"/>
      <c r="VZQ23" s="123"/>
      <c r="VZR23" s="123"/>
      <c r="VZS23" s="123"/>
      <c r="VZT23" s="123"/>
      <c r="VZU23" s="123"/>
      <c r="VZV23" s="123"/>
      <c r="VZW23" s="123"/>
      <c r="VZX23" s="123"/>
      <c r="VZY23" s="123"/>
      <c r="VZZ23" s="123"/>
      <c r="WAA23" s="123"/>
      <c r="WAB23" s="123"/>
      <c r="WAC23" s="123"/>
      <c r="WAD23" s="123"/>
      <c r="WAE23" s="123"/>
      <c r="WAF23" s="123"/>
      <c r="WAG23" s="123"/>
      <c r="WAH23" s="123"/>
      <c r="WAI23" s="123"/>
      <c r="WAJ23" s="123"/>
      <c r="WAK23" s="123"/>
      <c r="WAL23" s="123"/>
      <c r="WAM23" s="123"/>
      <c r="WAN23" s="123"/>
      <c r="WAO23" s="123"/>
      <c r="WAP23" s="123"/>
      <c r="WAQ23" s="123"/>
      <c r="WAR23" s="123"/>
      <c r="WAS23" s="123"/>
      <c r="WAT23" s="123"/>
      <c r="WAU23" s="123"/>
      <c r="WAV23" s="123"/>
      <c r="WAW23" s="123"/>
      <c r="WAX23" s="123"/>
      <c r="WAY23" s="123"/>
      <c r="WAZ23" s="123"/>
      <c r="WBA23" s="123"/>
      <c r="WBB23" s="123"/>
      <c r="WBC23" s="123"/>
      <c r="WBD23" s="123"/>
      <c r="WBE23" s="123"/>
      <c r="WBF23" s="123"/>
      <c r="WBG23" s="123"/>
      <c r="WBH23" s="123"/>
      <c r="WBI23" s="123"/>
      <c r="WBJ23" s="123"/>
      <c r="WBK23" s="123"/>
      <c r="WBL23" s="123"/>
      <c r="WBM23" s="123"/>
      <c r="WBN23" s="123"/>
      <c r="WBO23" s="123"/>
      <c r="WBP23" s="123"/>
      <c r="WBQ23" s="123"/>
      <c r="WBR23" s="123"/>
      <c r="WBS23" s="123"/>
      <c r="WBT23" s="123"/>
      <c r="WBU23" s="123"/>
      <c r="WBV23" s="123"/>
      <c r="WBW23" s="123"/>
      <c r="WBX23" s="123"/>
      <c r="WBY23" s="123"/>
      <c r="WBZ23" s="123"/>
      <c r="WCA23" s="123"/>
      <c r="WCB23" s="123"/>
      <c r="WCC23" s="123"/>
      <c r="WCD23" s="123"/>
      <c r="WCE23" s="123"/>
      <c r="WCF23" s="123"/>
      <c r="WCG23" s="123"/>
      <c r="WCH23" s="123"/>
      <c r="WCI23" s="123"/>
      <c r="WCJ23" s="123"/>
      <c r="WCK23" s="123"/>
      <c r="WCL23" s="123"/>
      <c r="WCM23" s="123"/>
      <c r="WCN23" s="123"/>
      <c r="WCO23" s="123"/>
      <c r="WCP23" s="123"/>
      <c r="WCQ23" s="123"/>
      <c r="WCR23" s="123"/>
      <c r="WCS23" s="123"/>
      <c r="WCT23" s="123"/>
      <c r="WCU23" s="123"/>
      <c r="WCV23" s="123"/>
      <c r="WCW23" s="123"/>
      <c r="WCX23" s="123"/>
      <c r="WCY23" s="123"/>
      <c r="WCZ23" s="123"/>
      <c r="WDA23" s="123"/>
      <c r="WDB23" s="123"/>
      <c r="WDC23" s="123"/>
      <c r="WDD23" s="123"/>
      <c r="WDE23" s="123"/>
      <c r="WDF23" s="123"/>
      <c r="WDG23" s="123"/>
      <c r="WDH23" s="123"/>
      <c r="WDI23" s="123"/>
      <c r="WDJ23" s="123"/>
      <c r="WDK23" s="123"/>
      <c r="WDL23" s="123"/>
      <c r="WDM23" s="123"/>
      <c r="WDN23" s="123"/>
      <c r="WDO23" s="123"/>
      <c r="WDP23" s="123"/>
      <c r="WDQ23" s="123"/>
      <c r="WDR23" s="123"/>
      <c r="WDS23" s="123"/>
      <c r="WDT23" s="123"/>
      <c r="WDU23" s="123"/>
      <c r="WDV23" s="123"/>
      <c r="WDW23" s="123"/>
      <c r="WDX23" s="123"/>
      <c r="WDY23" s="123"/>
      <c r="WDZ23" s="123"/>
      <c r="WEA23" s="123"/>
      <c r="WEB23" s="123"/>
      <c r="WEC23" s="123"/>
      <c r="WED23" s="123"/>
      <c r="WEE23" s="123"/>
      <c r="WEF23" s="123"/>
      <c r="WEG23" s="123"/>
      <c r="WEH23" s="123"/>
      <c r="WEI23" s="123"/>
      <c r="WEJ23" s="123"/>
      <c r="WEK23" s="123"/>
      <c r="WEL23" s="123"/>
      <c r="WEM23" s="123"/>
      <c r="WEN23" s="123"/>
      <c r="WEO23" s="123"/>
      <c r="WEP23" s="123"/>
      <c r="WEQ23" s="123"/>
      <c r="WER23" s="123"/>
      <c r="WES23" s="123"/>
      <c r="WET23" s="123"/>
      <c r="WEU23" s="123"/>
      <c r="WEV23" s="123"/>
      <c r="WEW23" s="123"/>
      <c r="WEX23" s="123"/>
      <c r="WEY23" s="123"/>
      <c r="WEZ23" s="123"/>
      <c r="WFA23" s="123"/>
      <c r="WFB23" s="123"/>
      <c r="WFC23" s="123"/>
      <c r="WFD23" s="123"/>
      <c r="WFE23" s="123"/>
      <c r="WFF23" s="123"/>
      <c r="WFG23" s="123"/>
      <c r="WFH23" s="123"/>
      <c r="WFI23" s="123"/>
      <c r="WFJ23" s="123"/>
      <c r="WFK23" s="123"/>
      <c r="WFL23" s="123"/>
      <c r="WFM23" s="123"/>
      <c r="WFN23" s="123"/>
      <c r="WFO23" s="123"/>
      <c r="WFP23" s="123"/>
      <c r="WFQ23" s="123"/>
      <c r="WFR23" s="123"/>
      <c r="WFS23" s="123"/>
      <c r="WFT23" s="123"/>
      <c r="WFU23" s="123"/>
      <c r="WFV23" s="123"/>
      <c r="WFW23" s="123"/>
      <c r="WFX23" s="123"/>
      <c r="WFY23" s="123"/>
      <c r="WFZ23" s="123"/>
      <c r="WGA23" s="123"/>
      <c r="WGB23" s="123"/>
      <c r="WGC23" s="123"/>
      <c r="WGD23" s="123"/>
      <c r="WGE23" s="123"/>
      <c r="WGF23" s="123"/>
      <c r="WGG23" s="123"/>
      <c r="WGH23" s="123"/>
      <c r="WGI23" s="123"/>
      <c r="WGJ23" s="123"/>
      <c r="WGK23" s="123"/>
      <c r="WGL23" s="123"/>
      <c r="WGM23" s="123"/>
      <c r="WGN23" s="123"/>
      <c r="WGO23" s="123"/>
      <c r="WGP23" s="123"/>
      <c r="WGQ23" s="123"/>
      <c r="WGR23" s="123"/>
      <c r="WGS23" s="123"/>
      <c r="WGT23" s="123"/>
      <c r="WGU23" s="123"/>
      <c r="WGV23" s="123"/>
      <c r="WGW23" s="123"/>
      <c r="WGX23" s="123"/>
      <c r="WGY23" s="123"/>
      <c r="WGZ23" s="123"/>
      <c r="WHA23" s="123"/>
      <c r="WHB23" s="123"/>
      <c r="WHC23" s="123"/>
      <c r="WHD23" s="123"/>
      <c r="WHE23" s="123"/>
      <c r="WHF23" s="123"/>
      <c r="WHG23" s="123"/>
      <c r="WHH23" s="123"/>
      <c r="WHI23" s="123"/>
      <c r="WHJ23" s="123"/>
      <c r="WHK23" s="123"/>
      <c r="WHL23" s="123"/>
      <c r="WHM23" s="123"/>
      <c r="WHN23" s="123"/>
      <c r="WHO23" s="123"/>
      <c r="WHP23" s="123"/>
      <c r="WHQ23" s="123"/>
      <c r="WHR23" s="123"/>
      <c r="WHS23" s="123"/>
      <c r="WHT23" s="123"/>
      <c r="WHU23" s="123"/>
      <c r="WHV23" s="123"/>
      <c r="WHW23" s="123"/>
      <c r="WHX23" s="123"/>
      <c r="WHY23" s="123"/>
      <c r="WHZ23" s="123"/>
      <c r="WIA23" s="123"/>
      <c r="WIB23" s="123"/>
      <c r="WIC23" s="123"/>
      <c r="WID23" s="123"/>
      <c r="WIE23" s="123"/>
      <c r="WIF23" s="123"/>
      <c r="WIG23" s="123"/>
      <c r="WIH23" s="123"/>
      <c r="WII23" s="123"/>
      <c r="WIJ23" s="123"/>
      <c r="WIK23" s="123"/>
      <c r="WIL23" s="123"/>
      <c r="WIM23" s="123"/>
      <c r="WIN23" s="123"/>
      <c r="WIO23" s="123"/>
      <c r="WIP23" s="123"/>
      <c r="WIQ23" s="123"/>
      <c r="WIR23" s="123"/>
      <c r="WIS23" s="123"/>
      <c r="WIT23" s="123"/>
      <c r="WIU23" s="123"/>
      <c r="WIV23" s="123"/>
      <c r="WIW23" s="123"/>
      <c r="WIX23" s="123"/>
      <c r="WIY23" s="123"/>
      <c r="WIZ23" s="123"/>
      <c r="WJA23" s="123"/>
      <c r="WJB23" s="123"/>
      <c r="WJC23" s="123"/>
      <c r="WJD23" s="123"/>
      <c r="WJE23" s="123"/>
      <c r="WJF23" s="123"/>
      <c r="WJG23" s="123"/>
      <c r="WJH23" s="123"/>
      <c r="WJI23" s="123"/>
      <c r="WJJ23" s="123"/>
      <c r="WJK23" s="123"/>
      <c r="WJL23" s="123"/>
      <c r="WJM23" s="123"/>
      <c r="WJN23" s="123"/>
      <c r="WJO23" s="123"/>
      <c r="WJP23" s="123"/>
      <c r="WJQ23" s="123"/>
      <c r="WJR23" s="123"/>
      <c r="WJS23" s="123"/>
      <c r="WJT23" s="123"/>
      <c r="WJU23" s="123"/>
      <c r="WJV23" s="123"/>
      <c r="WJW23" s="123"/>
      <c r="WJX23" s="123"/>
      <c r="WJY23" s="123"/>
      <c r="WJZ23" s="123"/>
      <c r="WKA23" s="123"/>
      <c r="WKB23" s="123"/>
      <c r="WKC23" s="123"/>
      <c r="WKD23" s="123"/>
      <c r="WKE23" s="123"/>
      <c r="WKF23" s="123"/>
      <c r="WKG23" s="123"/>
      <c r="WKH23" s="123"/>
      <c r="WKI23" s="123"/>
      <c r="WKJ23" s="123"/>
      <c r="WKK23" s="123"/>
      <c r="WKL23" s="123"/>
      <c r="WKM23" s="123"/>
      <c r="WKN23" s="123"/>
      <c r="WKO23" s="123"/>
      <c r="WKP23" s="123"/>
      <c r="WKQ23" s="123"/>
      <c r="WKR23" s="123"/>
      <c r="WKS23" s="123"/>
      <c r="WKT23" s="123"/>
      <c r="WKU23" s="123"/>
      <c r="WKV23" s="123"/>
      <c r="WKW23" s="123"/>
      <c r="WKX23" s="123"/>
      <c r="WKY23" s="123"/>
      <c r="WKZ23" s="123"/>
      <c r="WLA23" s="123"/>
      <c r="WLB23" s="123"/>
      <c r="WLC23" s="123"/>
      <c r="WLD23" s="123"/>
      <c r="WLE23" s="123"/>
      <c r="WLF23" s="123"/>
      <c r="WLG23" s="123"/>
      <c r="WLH23" s="123"/>
      <c r="WLI23" s="123"/>
      <c r="WLJ23" s="123"/>
      <c r="WLK23" s="123"/>
      <c r="WLL23" s="123"/>
      <c r="WLM23" s="123"/>
      <c r="WLN23" s="123"/>
      <c r="WLO23" s="123"/>
      <c r="WLP23" s="123"/>
      <c r="WLQ23" s="123"/>
      <c r="WLR23" s="123"/>
      <c r="WLS23" s="123"/>
      <c r="WLT23" s="123"/>
      <c r="WLU23" s="123"/>
      <c r="WLV23" s="123"/>
      <c r="WLW23" s="123"/>
      <c r="WLX23" s="123"/>
      <c r="WLY23" s="123"/>
      <c r="WLZ23" s="123"/>
      <c r="WMA23" s="123"/>
      <c r="WMB23" s="123"/>
      <c r="WMC23" s="123"/>
      <c r="WMD23" s="123"/>
      <c r="WME23" s="123"/>
      <c r="WMF23" s="123"/>
      <c r="WMG23" s="123"/>
      <c r="WMH23" s="123"/>
      <c r="WMI23" s="123"/>
      <c r="WMJ23" s="123"/>
      <c r="WMK23" s="123"/>
      <c r="WML23" s="123"/>
      <c r="WMM23" s="123"/>
      <c r="WMN23" s="123"/>
      <c r="WMO23" s="123"/>
      <c r="WMP23" s="123"/>
      <c r="WMQ23" s="123"/>
      <c r="WMR23" s="123"/>
      <c r="WMS23" s="123"/>
      <c r="WMT23" s="123"/>
      <c r="WMU23" s="123"/>
      <c r="WMV23" s="123"/>
      <c r="WMW23" s="123"/>
      <c r="WMX23" s="123"/>
      <c r="WMY23" s="123"/>
      <c r="WMZ23" s="123"/>
      <c r="WNA23" s="123"/>
      <c r="WNB23" s="123"/>
      <c r="WNC23" s="123"/>
      <c r="WND23" s="123"/>
      <c r="WNE23" s="123"/>
      <c r="WNF23" s="123"/>
      <c r="WNG23" s="123"/>
      <c r="WNH23" s="123"/>
      <c r="WNI23" s="123"/>
      <c r="WNJ23" s="123"/>
      <c r="WNK23" s="123"/>
      <c r="WNL23" s="123"/>
      <c r="WNM23" s="123"/>
      <c r="WNN23" s="123"/>
      <c r="WNO23" s="123"/>
      <c r="WNP23" s="123"/>
      <c r="WNQ23" s="123"/>
      <c r="WNR23" s="123"/>
      <c r="WNS23" s="123"/>
      <c r="WNT23" s="123"/>
      <c r="WNU23" s="123"/>
      <c r="WNV23" s="123"/>
      <c r="WNW23" s="123"/>
      <c r="WNX23" s="123"/>
      <c r="WNY23" s="123"/>
      <c r="WNZ23" s="123"/>
      <c r="WOA23" s="123"/>
      <c r="WOB23" s="123"/>
      <c r="WOC23" s="123"/>
      <c r="WOD23" s="123"/>
      <c r="WOE23" s="123"/>
      <c r="WOF23" s="123"/>
      <c r="WOG23" s="123"/>
      <c r="WOH23" s="123"/>
      <c r="WOI23" s="123"/>
      <c r="WOJ23" s="123"/>
      <c r="WOK23" s="123"/>
      <c r="WOL23" s="123"/>
      <c r="WOM23" s="123"/>
      <c r="WON23" s="123"/>
      <c r="WOO23" s="123"/>
      <c r="WOP23" s="123"/>
      <c r="WOQ23" s="123"/>
      <c r="WOR23" s="123"/>
      <c r="WOS23" s="123"/>
      <c r="WOT23" s="123"/>
      <c r="WOU23" s="123"/>
      <c r="WOV23" s="123"/>
      <c r="WOW23" s="123"/>
      <c r="WOX23" s="123"/>
      <c r="WOY23" s="123"/>
      <c r="WOZ23" s="123"/>
      <c r="WPA23" s="123"/>
      <c r="WPB23" s="123"/>
      <c r="WPC23" s="123"/>
      <c r="WPD23" s="123"/>
      <c r="WPE23" s="123"/>
      <c r="WPF23" s="123"/>
      <c r="WPG23" s="123"/>
      <c r="WPH23" s="123"/>
      <c r="WPI23" s="123"/>
      <c r="WPJ23" s="123"/>
      <c r="WPK23" s="123"/>
      <c r="WPL23" s="123"/>
      <c r="WPM23" s="123"/>
      <c r="WPN23" s="123"/>
      <c r="WPO23" s="123"/>
      <c r="WPP23" s="123"/>
      <c r="WPQ23" s="123"/>
      <c r="WPR23" s="123"/>
      <c r="WPS23" s="123"/>
      <c r="WPT23" s="123"/>
      <c r="WPU23" s="123"/>
      <c r="WPV23" s="123"/>
      <c r="WPW23" s="123"/>
      <c r="WPX23" s="123"/>
      <c r="WPY23" s="123"/>
      <c r="WPZ23" s="123"/>
      <c r="WQA23" s="123"/>
      <c r="WQB23" s="123"/>
      <c r="WQC23" s="123"/>
      <c r="WQD23" s="123"/>
      <c r="WQE23" s="123"/>
      <c r="WQF23" s="123"/>
      <c r="WQG23" s="123"/>
      <c r="WQH23" s="123"/>
      <c r="WQI23" s="123"/>
      <c r="WQJ23" s="123"/>
      <c r="WQK23" s="123"/>
      <c r="WQL23" s="123"/>
      <c r="WQM23" s="123"/>
      <c r="WQN23" s="123"/>
      <c r="WQO23" s="123"/>
      <c r="WQP23" s="123"/>
      <c r="WQQ23" s="123"/>
      <c r="WQR23" s="123"/>
      <c r="WQS23" s="123"/>
      <c r="WQT23" s="123"/>
      <c r="WQU23" s="123"/>
      <c r="WQV23" s="123"/>
      <c r="WQW23" s="123"/>
      <c r="WQX23" s="123"/>
      <c r="WQY23" s="123"/>
      <c r="WQZ23" s="123"/>
      <c r="WRA23" s="123"/>
      <c r="WRB23" s="123"/>
      <c r="WRC23" s="123"/>
      <c r="WRD23" s="123"/>
      <c r="WRE23" s="123"/>
      <c r="WRF23" s="123"/>
      <c r="WRG23" s="123"/>
      <c r="WRH23" s="123"/>
      <c r="WRI23" s="123"/>
      <c r="WRJ23" s="123"/>
      <c r="WRK23" s="123"/>
      <c r="WRL23" s="123"/>
      <c r="WRM23" s="123"/>
      <c r="WRN23" s="123"/>
      <c r="WRO23" s="123"/>
      <c r="WRP23" s="123"/>
      <c r="WRQ23" s="123"/>
      <c r="WRR23" s="123"/>
      <c r="WRS23" s="123"/>
      <c r="WRT23" s="123"/>
      <c r="WRU23" s="123"/>
      <c r="WRV23" s="123"/>
      <c r="WRW23" s="123"/>
      <c r="WRX23" s="123"/>
      <c r="WRY23" s="123"/>
      <c r="WRZ23" s="123"/>
      <c r="WSA23" s="123"/>
      <c r="WSB23" s="123"/>
      <c r="WSC23" s="123"/>
      <c r="WSD23" s="123"/>
      <c r="WSE23" s="123"/>
      <c r="WSF23" s="123"/>
      <c r="WSG23" s="123"/>
      <c r="WSH23" s="123"/>
      <c r="WSI23" s="123"/>
      <c r="WSJ23" s="123"/>
      <c r="WSK23" s="123"/>
      <c r="WSL23" s="123"/>
      <c r="WSM23" s="123"/>
      <c r="WSN23" s="123"/>
      <c r="WSO23" s="123"/>
      <c r="WSP23" s="123"/>
      <c r="WSQ23" s="123"/>
      <c r="WSR23" s="123"/>
      <c r="WSS23" s="123"/>
      <c r="WST23" s="123"/>
      <c r="WSU23" s="123"/>
      <c r="WSV23" s="123"/>
      <c r="WSW23" s="123"/>
      <c r="WSX23" s="123"/>
      <c r="WSY23" s="123"/>
      <c r="WSZ23" s="123"/>
      <c r="WTA23" s="123"/>
      <c r="WTB23" s="123"/>
      <c r="WTC23" s="123"/>
      <c r="WTD23" s="123"/>
      <c r="WTE23" s="123"/>
      <c r="WTF23" s="123"/>
      <c r="WTG23" s="123"/>
      <c r="WTH23" s="123"/>
      <c r="WTI23" s="123"/>
      <c r="WTJ23" s="123"/>
      <c r="WTK23" s="123"/>
      <c r="WTL23" s="123"/>
      <c r="WTM23" s="123"/>
      <c r="WTN23" s="123"/>
      <c r="WTO23" s="123"/>
      <c r="WTP23" s="123"/>
      <c r="WTQ23" s="123"/>
      <c r="WTR23" s="123"/>
      <c r="WTS23" s="123"/>
      <c r="WTT23" s="123"/>
      <c r="WTU23" s="123"/>
      <c r="WTV23" s="123"/>
      <c r="WTW23" s="123"/>
      <c r="WTX23" s="123"/>
      <c r="WTY23" s="123"/>
      <c r="WTZ23" s="123"/>
      <c r="WUA23" s="123"/>
      <c r="WUB23" s="123"/>
      <c r="WUC23" s="123"/>
      <c r="WUD23" s="123"/>
      <c r="WUE23" s="123"/>
      <c r="WUF23" s="123"/>
      <c r="WUG23" s="123"/>
      <c r="WUH23" s="123"/>
      <c r="WUI23" s="123"/>
      <c r="WUJ23" s="123"/>
      <c r="WUK23" s="123"/>
      <c r="WUL23" s="123"/>
      <c r="WUM23" s="123"/>
      <c r="WUN23" s="123"/>
      <c r="WUO23" s="123"/>
      <c r="WUP23" s="123"/>
      <c r="WUQ23" s="123"/>
      <c r="WUR23" s="123"/>
      <c r="WUS23" s="123"/>
      <c r="WUT23" s="123"/>
      <c r="WUU23" s="123"/>
      <c r="WUV23" s="123"/>
      <c r="WUW23" s="123"/>
      <c r="WUX23" s="123"/>
      <c r="WUY23" s="123"/>
      <c r="WUZ23" s="123"/>
      <c r="WVA23" s="123"/>
      <c r="WVB23" s="123"/>
      <c r="WVC23" s="123"/>
      <c r="WVD23" s="123"/>
      <c r="WVE23" s="123"/>
      <c r="WVF23" s="123"/>
      <c r="WVG23" s="123"/>
      <c r="WVH23" s="123"/>
      <c r="WVI23" s="123"/>
      <c r="WVJ23" s="123"/>
      <c r="WVK23" s="123"/>
      <c r="WVL23" s="123"/>
      <c r="WVM23" s="123"/>
      <c r="WVN23" s="123"/>
      <c r="WVO23" s="123"/>
      <c r="WVP23" s="123"/>
      <c r="WVQ23" s="123"/>
      <c r="WVR23" s="123"/>
      <c r="WVS23" s="123"/>
      <c r="WVT23" s="123"/>
      <c r="WVU23" s="123"/>
      <c r="WVV23" s="123"/>
      <c r="WVW23" s="123"/>
      <c r="WVX23" s="123"/>
      <c r="WVY23" s="123"/>
      <c r="WVZ23" s="123"/>
      <c r="WWA23" s="123"/>
      <c r="WWB23" s="123"/>
      <c r="WWC23" s="123"/>
      <c r="WWD23" s="123"/>
      <c r="WWE23" s="123"/>
      <c r="WWF23" s="123"/>
      <c r="WWG23" s="123"/>
      <c r="WWH23" s="123"/>
      <c r="WWI23" s="123"/>
      <c r="WWJ23" s="123"/>
      <c r="WWK23" s="123"/>
      <c r="WWL23" s="123"/>
      <c r="WWM23" s="123"/>
      <c r="WWN23" s="123"/>
      <c r="WWO23" s="123"/>
      <c r="WWP23" s="123"/>
      <c r="WWQ23" s="123"/>
      <c r="WWR23" s="123"/>
      <c r="WWS23" s="123"/>
      <c r="WWT23" s="123"/>
      <c r="WWU23" s="123"/>
      <c r="WWV23" s="123"/>
      <c r="WWW23" s="123"/>
      <c r="WWX23" s="123"/>
      <c r="WWY23" s="123"/>
      <c r="WWZ23" s="123"/>
      <c r="WXA23" s="123"/>
      <c r="WXB23" s="123"/>
      <c r="WXC23" s="123"/>
      <c r="WXD23" s="123"/>
      <c r="WXE23" s="123"/>
      <c r="WXF23" s="123"/>
      <c r="WXG23" s="123"/>
      <c r="WXH23" s="123"/>
      <c r="WXI23" s="123"/>
      <c r="WXJ23" s="123"/>
      <c r="WXK23" s="123"/>
      <c r="WXL23" s="123"/>
      <c r="WXM23" s="123"/>
      <c r="WXN23" s="123"/>
      <c r="WXO23" s="123"/>
      <c r="WXP23" s="123"/>
      <c r="WXQ23" s="123"/>
      <c r="WXR23" s="123"/>
      <c r="WXS23" s="123"/>
      <c r="WXT23" s="123"/>
      <c r="WXU23" s="123"/>
      <c r="WXV23" s="123"/>
      <c r="WXW23" s="123"/>
      <c r="WXX23" s="123"/>
      <c r="WXY23" s="123"/>
      <c r="WXZ23" s="123"/>
      <c r="WYA23" s="123"/>
      <c r="WYB23" s="123"/>
      <c r="WYC23" s="123"/>
      <c r="WYD23" s="123"/>
      <c r="WYE23" s="123"/>
      <c r="WYF23" s="123"/>
      <c r="WYG23" s="123"/>
      <c r="WYH23" s="123"/>
      <c r="WYI23" s="123"/>
      <c r="WYJ23" s="123"/>
      <c r="WYK23" s="123"/>
      <c r="WYL23" s="123"/>
      <c r="WYM23" s="123"/>
      <c r="WYN23" s="123"/>
      <c r="WYO23" s="123"/>
      <c r="WYP23" s="123"/>
      <c r="WYQ23" s="123"/>
      <c r="WYR23" s="123"/>
      <c r="WYS23" s="123"/>
      <c r="WYT23" s="123"/>
      <c r="WYU23" s="123"/>
      <c r="WYV23" s="123"/>
      <c r="WYW23" s="123"/>
      <c r="WYX23" s="123"/>
      <c r="WYY23" s="123"/>
      <c r="WYZ23" s="123"/>
      <c r="WZA23" s="123"/>
      <c r="WZB23" s="123"/>
      <c r="WZC23" s="123"/>
      <c r="WZD23" s="123"/>
      <c r="WZE23" s="123"/>
      <c r="WZF23" s="123"/>
      <c r="WZG23" s="123"/>
      <c r="WZH23" s="123"/>
      <c r="WZI23" s="123"/>
      <c r="WZJ23" s="123"/>
      <c r="WZK23" s="123"/>
      <c r="WZL23" s="123"/>
      <c r="WZM23" s="123"/>
      <c r="WZN23" s="123"/>
      <c r="WZO23" s="123"/>
      <c r="WZP23" s="123"/>
      <c r="WZQ23" s="123"/>
      <c r="WZR23" s="123"/>
      <c r="WZS23" s="123"/>
      <c r="WZT23" s="123"/>
      <c r="WZU23" s="123"/>
      <c r="WZV23" s="123"/>
      <c r="WZW23" s="123"/>
      <c r="WZX23" s="123"/>
      <c r="WZY23" s="123"/>
      <c r="WZZ23" s="123"/>
      <c r="XAA23" s="123"/>
      <c r="XAB23" s="123"/>
      <c r="XAC23" s="123"/>
      <c r="XAD23" s="123"/>
      <c r="XAE23" s="123"/>
      <c r="XAF23" s="123"/>
      <c r="XAG23" s="123"/>
      <c r="XAH23" s="123"/>
      <c r="XAI23" s="123"/>
      <c r="XAJ23" s="123"/>
      <c r="XAK23" s="123"/>
      <c r="XAL23" s="123"/>
      <c r="XAM23" s="123"/>
      <c r="XAN23" s="123"/>
      <c r="XAO23" s="123"/>
      <c r="XAP23" s="123"/>
      <c r="XAQ23" s="123"/>
      <c r="XAR23" s="123"/>
      <c r="XAS23" s="123"/>
      <c r="XAT23" s="123"/>
      <c r="XAU23" s="123"/>
      <c r="XAV23" s="123"/>
      <c r="XAW23" s="123"/>
      <c r="XAX23" s="123"/>
      <c r="XAY23" s="123"/>
      <c r="XAZ23" s="123"/>
      <c r="XBA23" s="123"/>
      <c r="XBB23" s="123"/>
      <c r="XBC23" s="123"/>
      <c r="XBD23" s="123"/>
      <c r="XBE23" s="123"/>
      <c r="XBF23" s="123"/>
      <c r="XBG23" s="123"/>
      <c r="XBH23" s="123"/>
      <c r="XBI23" s="123"/>
      <c r="XBJ23" s="123"/>
      <c r="XBK23" s="123"/>
      <c r="XBL23" s="123"/>
      <c r="XBM23" s="123"/>
      <c r="XBN23" s="123"/>
      <c r="XBO23" s="123"/>
      <c r="XBP23" s="123"/>
      <c r="XBQ23" s="123"/>
      <c r="XBR23" s="123"/>
      <c r="XBS23" s="123"/>
      <c r="XBT23" s="123"/>
      <c r="XBU23" s="123"/>
      <c r="XBV23" s="123"/>
      <c r="XBW23" s="123"/>
      <c r="XBX23" s="123"/>
      <c r="XBY23" s="123"/>
      <c r="XBZ23" s="123"/>
      <c r="XCA23" s="123"/>
      <c r="XCB23" s="123"/>
      <c r="XCC23" s="123"/>
      <c r="XCD23" s="123"/>
      <c r="XCE23" s="123"/>
      <c r="XCF23" s="123"/>
      <c r="XCG23" s="123"/>
      <c r="XCH23" s="123"/>
      <c r="XCI23" s="123"/>
      <c r="XCJ23" s="123"/>
      <c r="XCK23" s="123"/>
      <c r="XCL23" s="123"/>
      <c r="XCM23" s="123"/>
      <c r="XCN23" s="123"/>
      <c r="XCO23" s="123"/>
      <c r="XCP23" s="123"/>
      <c r="XCQ23" s="123"/>
      <c r="XCR23" s="123"/>
      <c r="XCS23" s="123"/>
      <c r="XCT23" s="123"/>
      <c r="XCU23" s="123"/>
      <c r="XCV23" s="123"/>
      <c r="XCW23" s="123"/>
      <c r="XCX23" s="123"/>
      <c r="XCY23" s="123"/>
      <c r="XCZ23" s="123"/>
      <c r="XDA23" s="123"/>
      <c r="XDB23" s="123"/>
      <c r="XDC23" s="123"/>
      <c r="XDD23" s="123"/>
      <c r="XDE23" s="123"/>
      <c r="XDF23" s="123"/>
      <c r="XDG23" s="123"/>
      <c r="XDH23" s="123"/>
      <c r="XDI23" s="123"/>
      <c r="XDJ23" s="123"/>
      <c r="XDK23" s="123"/>
      <c r="XDL23" s="123"/>
      <c r="XDM23" s="123"/>
      <c r="XDN23" s="123"/>
      <c r="XDO23" s="123"/>
      <c r="XDP23" s="123"/>
      <c r="XDQ23" s="123"/>
      <c r="XDR23" s="123"/>
    </row>
    <row r="24" spans="1:16346" ht="16.5" customHeight="1" x14ac:dyDescent="0.35">
      <c r="A24" s="135"/>
      <c r="B24" s="17"/>
      <c r="C24" s="17"/>
      <c r="D24" s="17"/>
      <c r="E24" s="17"/>
      <c r="F24" s="17"/>
      <c r="G24" s="17"/>
      <c r="H24" s="17"/>
      <c r="I24" s="17"/>
      <c r="J24" s="17"/>
      <c r="K24" s="17"/>
      <c r="L24" s="17"/>
      <c r="M24" s="17"/>
      <c r="N24" s="17"/>
      <c r="O24" s="17"/>
      <c r="P24" s="17"/>
      <c r="Q24" s="17"/>
      <c r="R24" s="17"/>
      <c r="S24" s="17"/>
    </row>
    <row r="25" spans="1:16346" ht="16.5" customHeight="1" x14ac:dyDescent="0.35">
      <c r="A25" s="443" t="s">
        <v>321</v>
      </c>
      <c r="B25" s="443"/>
      <c r="C25" s="443"/>
      <c r="D25" s="17"/>
      <c r="E25" s="17"/>
      <c r="F25" s="17"/>
      <c r="G25" s="17"/>
      <c r="H25" s="17"/>
      <c r="I25" s="17"/>
      <c r="J25" s="17"/>
      <c r="K25" s="17"/>
      <c r="L25" s="17"/>
      <c r="M25" s="17"/>
      <c r="N25" s="17"/>
      <c r="O25" s="17"/>
      <c r="P25" s="17"/>
      <c r="Q25" s="17"/>
      <c r="R25" s="17"/>
      <c r="S25" s="17"/>
    </row>
    <row r="26" spans="1:16346" ht="54.75" customHeight="1" x14ac:dyDescent="0.35">
      <c r="A26" s="45" t="s">
        <v>307</v>
      </c>
      <c r="B26" s="45" t="s">
        <v>308</v>
      </c>
      <c r="C26" s="45" t="s">
        <v>309</v>
      </c>
      <c r="D26" s="45" t="str">
        <f t="shared" ref="D26:S26" si="6">D2</f>
        <v xml:space="preserve">1. 
Gamle Oslo </v>
      </c>
      <c r="E26" s="45" t="str">
        <f t="shared" si="6"/>
        <v>2. 
Grünerløkka</v>
      </c>
      <c r="F26" s="45" t="str">
        <f t="shared" si="6"/>
        <v>3. 
Sagene</v>
      </c>
      <c r="G26" s="45" t="str">
        <f t="shared" si="6"/>
        <v>4. 
St. Hanshaugen</v>
      </c>
      <c r="H26" s="45" t="str">
        <f t="shared" si="6"/>
        <v>5. 
Frogner</v>
      </c>
      <c r="I26" s="45" t="str">
        <f t="shared" si="6"/>
        <v>6. 
Ullern</v>
      </c>
      <c r="J26" s="45" t="str">
        <f t="shared" si="6"/>
        <v>7. 
Vestre Aker</v>
      </c>
      <c r="K26" s="45" t="str">
        <f t="shared" si="6"/>
        <v>8. 
Nordre Aker</v>
      </c>
      <c r="L26" s="45" t="str">
        <f t="shared" si="6"/>
        <v>9. 
Bjerke</v>
      </c>
      <c r="M26" s="45" t="str">
        <f t="shared" si="6"/>
        <v>10. 
Grorud</v>
      </c>
      <c r="N26" s="45" t="str">
        <f t="shared" si="6"/>
        <v>11. 
Stovner</v>
      </c>
      <c r="O26" s="45" t="str">
        <f t="shared" si="6"/>
        <v>12. 
Alna</v>
      </c>
      <c r="P26" s="45" t="str">
        <f t="shared" si="6"/>
        <v>13. 
Østensjø</v>
      </c>
      <c r="Q26" s="45" t="str">
        <f t="shared" si="6"/>
        <v>14.
Nordstrand</v>
      </c>
      <c r="R26" s="45" t="str">
        <f t="shared" si="6"/>
        <v>15. 
Søndre Nordstrand</v>
      </c>
      <c r="S26" s="45" t="str">
        <f t="shared" si="6"/>
        <v>Sum</v>
      </c>
    </row>
    <row r="27" spans="1:16346" ht="16.5" customHeight="1" x14ac:dyDescent="0.35">
      <c r="A27" s="17"/>
      <c r="B27" s="17"/>
      <c r="C27" s="17"/>
      <c r="D27" s="51"/>
      <c r="E27" s="74"/>
      <c r="F27" s="74"/>
      <c r="G27" s="74"/>
      <c r="H27" s="51"/>
      <c r="I27" s="51"/>
      <c r="J27" s="51"/>
      <c r="K27" s="51"/>
      <c r="L27" s="51"/>
      <c r="M27" s="51"/>
      <c r="N27" s="51"/>
      <c r="O27" s="51"/>
      <c r="P27" s="51"/>
      <c r="Q27" s="51"/>
      <c r="R27" s="51"/>
      <c r="S27" s="51"/>
    </row>
    <row r="28" spans="1:16346" ht="16.5" customHeight="1" x14ac:dyDescent="0.35">
      <c r="A28" s="69" t="s">
        <v>310</v>
      </c>
      <c r="B28" s="69" t="s">
        <v>311</v>
      </c>
      <c r="C28" s="136" t="s">
        <v>202</v>
      </c>
      <c r="D28" s="126">
        <f>SUM(D29:D34)</f>
        <v>480</v>
      </c>
      <c r="E28" s="126">
        <f t="shared" ref="E28:R28" si="7">SUM(E29:E34)</f>
        <v>348</v>
      </c>
      <c r="F28" s="126">
        <f t="shared" si="7"/>
        <v>424</v>
      </c>
      <c r="G28" s="126">
        <f t="shared" si="7"/>
        <v>516</v>
      </c>
      <c r="H28" s="126">
        <f t="shared" si="7"/>
        <v>385</v>
      </c>
      <c r="I28" s="126">
        <f t="shared" si="7"/>
        <v>317</v>
      </c>
      <c r="J28" s="126">
        <f t="shared" si="7"/>
        <v>613</v>
      </c>
      <c r="K28" s="126">
        <f t="shared" si="7"/>
        <v>835</v>
      </c>
      <c r="L28" s="126">
        <f t="shared" si="7"/>
        <v>253</v>
      </c>
      <c r="M28" s="126">
        <f t="shared" si="7"/>
        <v>39</v>
      </c>
      <c r="N28" s="126">
        <f t="shared" si="7"/>
        <v>56</v>
      </c>
      <c r="O28" s="126">
        <f t="shared" si="7"/>
        <v>414</v>
      </c>
      <c r="P28" s="126">
        <f t="shared" si="7"/>
        <v>251</v>
      </c>
      <c r="Q28" s="126">
        <f t="shared" si="7"/>
        <v>395</v>
      </c>
      <c r="R28" s="126">
        <f t="shared" si="7"/>
        <v>277</v>
      </c>
      <c r="S28" s="126">
        <f>SUM(D28:R28)</f>
        <v>5603</v>
      </c>
    </row>
    <row r="29" spans="1:16346" ht="16.5" customHeight="1" x14ac:dyDescent="0.35">
      <c r="A29" s="17"/>
      <c r="B29" s="17" t="s">
        <v>312</v>
      </c>
      <c r="C29" s="104">
        <v>0.13333333333333333</v>
      </c>
      <c r="D29" s="127">
        <v>0</v>
      </c>
      <c r="E29" s="127">
        <v>0</v>
      </c>
      <c r="F29" s="127">
        <v>0</v>
      </c>
      <c r="G29" s="127">
        <v>0</v>
      </c>
      <c r="H29" s="127">
        <v>0</v>
      </c>
      <c r="I29" s="127">
        <v>0</v>
      </c>
      <c r="J29" s="127">
        <v>0</v>
      </c>
      <c r="K29" s="127">
        <v>0</v>
      </c>
      <c r="L29" s="127">
        <v>0</v>
      </c>
      <c r="M29" s="127">
        <v>0</v>
      </c>
      <c r="N29" s="127">
        <v>0</v>
      </c>
      <c r="O29" s="127">
        <v>0</v>
      </c>
      <c r="P29" s="127">
        <v>0</v>
      </c>
      <c r="Q29" s="127">
        <v>0</v>
      </c>
      <c r="R29" s="127">
        <v>0</v>
      </c>
      <c r="S29" s="28">
        <f>SUM(D29:R29)</f>
        <v>0</v>
      </c>
    </row>
    <row r="30" spans="1:16346" ht="16.5" customHeight="1" x14ac:dyDescent="0.35">
      <c r="A30" s="17"/>
      <c r="B30" s="17" t="s">
        <v>313</v>
      </c>
      <c r="C30" s="104">
        <v>0.28888888888888886</v>
      </c>
      <c r="D30" s="127">
        <v>0</v>
      </c>
      <c r="E30" s="127">
        <v>0</v>
      </c>
      <c r="F30" s="127">
        <v>0</v>
      </c>
      <c r="G30" s="127">
        <v>0</v>
      </c>
      <c r="H30" s="127">
        <v>0</v>
      </c>
      <c r="I30" s="127">
        <v>0</v>
      </c>
      <c r="J30" s="127">
        <v>0</v>
      </c>
      <c r="K30" s="127">
        <v>0</v>
      </c>
      <c r="L30" s="127">
        <v>0</v>
      </c>
      <c r="M30" s="127">
        <v>0</v>
      </c>
      <c r="N30" s="127">
        <v>0</v>
      </c>
      <c r="O30" s="127">
        <v>0</v>
      </c>
      <c r="P30" s="127">
        <v>0</v>
      </c>
      <c r="Q30" s="127">
        <v>0</v>
      </c>
      <c r="R30" s="127">
        <v>0</v>
      </c>
      <c r="S30" s="28">
        <f t="shared" ref="S30:S34" si="8">SUM(D30:R30)</f>
        <v>0</v>
      </c>
    </row>
    <row r="31" spans="1:16346" ht="16.5" customHeight="1" x14ac:dyDescent="0.35">
      <c r="A31" s="17"/>
      <c r="B31" s="17" t="s">
        <v>314</v>
      </c>
      <c r="C31" s="104">
        <v>0.46666666666666667</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28">
        <f t="shared" si="8"/>
        <v>0</v>
      </c>
    </row>
    <row r="32" spans="1:16346" ht="16.5" customHeight="1" x14ac:dyDescent="0.35">
      <c r="A32" s="17"/>
      <c r="B32" s="17" t="s">
        <v>315</v>
      </c>
      <c r="C32" s="104">
        <v>0.64444444444444449</v>
      </c>
      <c r="D32" s="127">
        <v>0</v>
      </c>
      <c r="E32" s="127">
        <v>0</v>
      </c>
      <c r="F32" s="127">
        <v>0</v>
      </c>
      <c r="G32" s="127">
        <v>0</v>
      </c>
      <c r="H32" s="127">
        <v>0</v>
      </c>
      <c r="I32" s="127">
        <v>0</v>
      </c>
      <c r="J32" s="127">
        <v>0</v>
      </c>
      <c r="K32" s="127">
        <v>0</v>
      </c>
      <c r="L32" s="127">
        <v>0</v>
      </c>
      <c r="M32" s="127">
        <v>0</v>
      </c>
      <c r="N32" s="127">
        <v>0</v>
      </c>
      <c r="O32" s="127">
        <v>0</v>
      </c>
      <c r="P32" s="127">
        <v>0</v>
      </c>
      <c r="Q32" s="127">
        <v>0</v>
      </c>
      <c r="R32" s="127">
        <v>0</v>
      </c>
      <c r="S32" s="28">
        <f t="shared" si="8"/>
        <v>0</v>
      </c>
    </row>
    <row r="33" spans="1:19" ht="16.5" customHeight="1" x14ac:dyDescent="0.35">
      <c r="A33" s="17"/>
      <c r="B33" s="17" t="s">
        <v>316</v>
      </c>
      <c r="C33" s="104">
        <v>0.82222222222222219</v>
      </c>
      <c r="D33" s="127">
        <v>0</v>
      </c>
      <c r="E33" s="127">
        <v>0</v>
      </c>
      <c r="F33" s="127">
        <v>0</v>
      </c>
      <c r="G33" s="127">
        <v>10</v>
      </c>
      <c r="H33" s="127">
        <v>0</v>
      </c>
      <c r="I33" s="127">
        <v>0</v>
      </c>
      <c r="J33" s="127">
        <v>0</v>
      </c>
      <c r="K33" s="127">
        <v>0</v>
      </c>
      <c r="L33" s="127">
        <v>0</v>
      </c>
      <c r="M33" s="127">
        <v>0</v>
      </c>
      <c r="N33" s="127">
        <v>0</v>
      </c>
      <c r="O33" s="127">
        <v>0</v>
      </c>
      <c r="P33" s="127">
        <v>0</v>
      </c>
      <c r="Q33" s="127">
        <v>0</v>
      </c>
      <c r="R33" s="127">
        <v>0</v>
      </c>
      <c r="S33" s="28">
        <f t="shared" si="8"/>
        <v>10</v>
      </c>
    </row>
    <row r="34" spans="1:19" ht="16.5" customHeight="1" x14ac:dyDescent="0.35">
      <c r="A34" s="17"/>
      <c r="B34" s="17" t="s">
        <v>317</v>
      </c>
      <c r="C34" s="104">
        <v>1</v>
      </c>
      <c r="D34" s="127">
        <v>480</v>
      </c>
      <c r="E34" s="127">
        <v>348</v>
      </c>
      <c r="F34" s="127">
        <v>424</v>
      </c>
      <c r="G34" s="127">
        <v>506</v>
      </c>
      <c r="H34" s="127">
        <v>385</v>
      </c>
      <c r="I34" s="127">
        <v>317</v>
      </c>
      <c r="J34" s="127">
        <v>613</v>
      </c>
      <c r="K34" s="127">
        <v>835</v>
      </c>
      <c r="L34" s="127">
        <v>253</v>
      </c>
      <c r="M34" s="127">
        <v>39</v>
      </c>
      <c r="N34" s="127">
        <v>56</v>
      </c>
      <c r="O34" s="127">
        <v>414</v>
      </c>
      <c r="P34" s="127">
        <v>251</v>
      </c>
      <c r="Q34" s="127">
        <v>395</v>
      </c>
      <c r="R34" s="127">
        <v>277</v>
      </c>
      <c r="S34" s="28">
        <f t="shared" si="8"/>
        <v>5593</v>
      </c>
    </row>
    <row r="35" spans="1:19" ht="16.5" customHeight="1" x14ac:dyDescent="0.35">
      <c r="A35" s="17"/>
      <c r="B35" s="17"/>
      <c r="C35" s="17"/>
      <c r="D35" s="28"/>
      <c r="E35" s="28"/>
      <c r="F35" s="28"/>
      <c r="G35" s="28"/>
      <c r="H35" s="28"/>
      <c r="I35" s="28"/>
      <c r="J35" s="28"/>
      <c r="K35" s="28"/>
      <c r="L35" s="28"/>
      <c r="M35" s="28"/>
      <c r="N35" s="28"/>
      <c r="O35" s="28"/>
      <c r="P35" s="28"/>
      <c r="Q35" s="28"/>
      <c r="R35" s="28"/>
      <c r="S35" s="28"/>
    </row>
    <row r="36" spans="1:19" ht="16.5" customHeight="1" x14ac:dyDescent="0.35">
      <c r="A36" s="69" t="s">
        <v>318</v>
      </c>
      <c r="B36" s="69" t="s">
        <v>311</v>
      </c>
      <c r="C36" s="136" t="s">
        <v>202</v>
      </c>
      <c r="D36" s="126">
        <f>SUM(D37:D42)</f>
        <v>685</v>
      </c>
      <c r="E36" s="126">
        <f t="shared" ref="E36:R36" si="9">SUM(E37:E42)</f>
        <v>528</v>
      </c>
      <c r="F36" s="126">
        <f t="shared" si="9"/>
        <v>519</v>
      </c>
      <c r="G36" s="126">
        <f t="shared" si="9"/>
        <v>521</v>
      </c>
      <c r="H36" s="126">
        <f t="shared" si="9"/>
        <v>634</v>
      </c>
      <c r="I36" s="126">
        <f t="shared" si="9"/>
        <v>529</v>
      </c>
      <c r="J36" s="126">
        <f t="shared" si="9"/>
        <v>1148</v>
      </c>
      <c r="K36" s="126">
        <f t="shared" si="9"/>
        <v>1182</v>
      </c>
      <c r="L36" s="126">
        <f t="shared" si="9"/>
        <v>421</v>
      </c>
      <c r="M36" s="126">
        <f t="shared" si="9"/>
        <v>81</v>
      </c>
      <c r="N36" s="126">
        <f t="shared" si="9"/>
        <v>122</v>
      </c>
      <c r="O36" s="126">
        <f t="shared" si="9"/>
        <v>705</v>
      </c>
      <c r="P36" s="126">
        <f t="shared" si="9"/>
        <v>432</v>
      </c>
      <c r="Q36" s="126">
        <f t="shared" si="9"/>
        <v>740</v>
      </c>
      <c r="R36" s="126">
        <f t="shared" si="9"/>
        <v>498</v>
      </c>
      <c r="S36" s="126">
        <f>SUM(D36:R36)</f>
        <v>8745</v>
      </c>
    </row>
    <row r="37" spans="1:19" ht="16.5" customHeight="1" x14ac:dyDescent="0.35">
      <c r="A37" s="17"/>
      <c r="B37" s="17" t="s">
        <v>312</v>
      </c>
      <c r="C37" s="104">
        <v>0.13333333333333333</v>
      </c>
      <c r="D37" s="127">
        <v>0</v>
      </c>
      <c r="E37" s="127">
        <v>0</v>
      </c>
      <c r="F37" s="127">
        <v>0</v>
      </c>
      <c r="G37" s="127">
        <v>0</v>
      </c>
      <c r="H37" s="127">
        <v>0</v>
      </c>
      <c r="I37" s="127">
        <v>0</v>
      </c>
      <c r="J37" s="127">
        <v>0</v>
      </c>
      <c r="K37" s="127">
        <v>0</v>
      </c>
      <c r="L37" s="127">
        <v>0</v>
      </c>
      <c r="M37" s="127">
        <v>0</v>
      </c>
      <c r="N37" s="127">
        <v>0</v>
      </c>
      <c r="O37" s="127">
        <v>0</v>
      </c>
      <c r="P37" s="127">
        <v>0</v>
      </c>
      <c r="Q37" s="127">
        <v>0</v>
      </c>
      <c r="R37" s="127">
        <v>0</v>
      </c>
      <c r="S37" s="28">
        <f>SUM(D37:R37)</f>
        <v>0</v>
      </c>
    </row>
    <row r="38" spans="1:19" ht="16.5" customHeight="1" x14ac:dyDescent="0.35">
      <c r="A38" s="17"/>
      <c r="B38" s="17" t="s">
        <v>313</v>
      </c>
      <c r="C38" s="104">
        <v>0.28888888888888886</v>
      </c>
      <c r="D38" s="127">
        <v>0</v>
      </c>
      <c r="E38" s="127">
        <v>0</v>
      </c>
      <c r="F38" s="127">
        <v>0</v>
      </c>
      <c r="G38" s="127">
        <v>0</v>
      </c>
      <c r="H38" s="127">
        <v>0</v>
      </c>
      <c r="I38" s="127">
        <v>0</v>
      </c>
      <c r="J38" s="127">
        <v>0</v>
      </c>
      <c r="K38" s="127">
        <v>0</v>
      </c>
      <c r="L38" s="127">
        <v>0</v>
      </c>
      <c r="M38" s="127">
        <v>0</v>
      </c>
      <c r="N38" s="127">
        <v>0</v>
      </c>
      <c r="O38" s="127">
        <v>0</v>
      </c>
      <c r="P38" s="127">
        <v>0</v>
      </c>
      <c r="Q38" s="127">
        <v>0</v>
      </c>
      <c r="R38" s="127">
        <v>0</v>
      </c>
      <c r="S38" s="28">
        <f t="shared" ref="S38:S42" si="10">SUM(D38:R38)</f>
        <v>0</v>
      </c>
    </row>
    <row r="39" spans="1:19" ht="16.5" customHeight="1" x14ac:dyDescent="0.35">
      <c r="A39" s="17"/>
      <c r="B39" s="17" t="s">
        <v>314</v>
      </c>
      <c r="C39" s="104">
        <v>0.46666666666666667</v>
      </c>
      <c r="D39" s="127">
        <v>0</v>
      </c>
      <c r="E39" s="127">
        <v>0</v>
      </c>
      <c r="F39" s="127">
        <v>0</v>
      </c>
      <c r="G39" s="127">
        <v>0</v>
      </c>
      <c r="H39" s="127">
        <v>0</v>
      </c>
      <c r="I39" s="127">
        <v>0</v>
      </c>
      <c r="J39" s="127">
        <v>0</v>
      </c>
      <c r="K39" s="127">
        <v>0</v>
      </c>
      <c r="L39" s="127">
        <v>0</v>
      </c>
      <c r="M39" s="127">
        <v>0</v>
      </c>
      <c r="N39" s="127">
        <v>0</v>
      </c>
      <c r="O39" s="127">
        <v>0</v>
      </c>
      <c r="P39" s="127">
        <v>0</v>
      </c>
      <c r="Q39" s="127">
        <v>0</v>
      </c>
      <c r="R39" s="127">
        <v>0</v>
      </c>
      <c r="S39" s="28">
        <f t="shared" si="10"/>
        <v>0</v>
      </c>
    </row>
    <row r="40" spans="1:19" ht="16.5" customHeight="1" x14ac:dyDescent="0.35">
      <c r="A40" s="17"/>
      <c r="B40" s="17" t="s">
        <v>315</v>
      </c>
      <c r="C40" s="104">
        <v>0.64444444444444449</v>
      </c>
      <c r="D40" s="127">
        <v>0</v>
      </c>
      <c r="E40" s="127">
        <v>0</v>
      </c>
      <c r="F40" s="127">
        <v>0</v>
      </c>
      <c r="G40" s="127">
        <v>0</v>
      </c>
      <c r="H40" s="127">
        <v>0</v>
      </c>
      <c r="I40" s="127">
        <v>0</v>
      </c>
      <c r="J40" s="127">
        <v>0</v>
      </c>
      <c r="K40" s="127">
        <v>0</v>
      </c>
      <c r="L40" s="127">
        <v>0</v>
      </c>
      <c r="M40" s="127">
        <v>0</v>
      </c>
      <c r="N40" s="127">
        <v>0</v>
      </c>
      <c r="O40" s="127">
        <v>0</v>
      </c>
      <c r="P40" s="127">
        <v>0</v>
      </c>
      <c r="Q40" s="127">
        <v>0</v>
      </c>
      <c r="R40" s="127">
        <v>0</v>
      </c>
      <c r="S40" s="28">
        <f t="shared" si="10"/>
        <v>0</v>
      </c>
    </row>
    <row r="41" spans="1:19" ht="16.5" customHeight="1" x14ac:dyDescent="0.35">
      <c r="A41" s="17"/>
      <c r="B41" s="17" t="s">
        <v>316</v>
      </c>
      <c r="C41" s="104">
        <v>0.82222222222222219</v>
      </c>
      <c r="D41" s="127">
        <v>0</v>
      </c>
      <c r="E41" s="127">
        <v>0</v>
      </c>
      <c r="F41" s="127">
        <v>0</v>
      </c>
      <c r="G41" s="127">
        <v>8</v>
      </c>
      <c r="H41" s="127">
        <v>0</v>
      </c>
      <c r="I41" s="127">
        <v>0</v>
      </c>
      <c r="J41" s="127">
        <v>0</v>
      </c>
      <c r="K41" s="127">
        <v>0</v>
      </c>
      <c r="L41" s="127">
        <v>0</v>
      </c>
      <c r="M41" s="127">
        <v>0</v>
      </c>
      <c r="N41" s="127">
        <v>0</v>
      </c>
      <c r="O41" s="127">
        <v>0</v>
      </c>
      <c r="P41" s="127">
        <v>0</v>
      </c>
      <c r="Q41" s="127">
        <v>0</v>
      </c>
      <c r="R41" s="127">
        <v>0</v>
      </c>
      <c r="S41" s="28">
        <f t="shared" si="10"/>
        <v>8</v>
      </c>
    </row>
    <row r="42" spans="1:19" ht="16.5" customHeight="1" x14ac:dyDescent="0.35">
      <c r="A42" s="17"/>
      <c r="B42" s="17" t="s">
        <v>317</v>
      </c>
      <c r="C42" s="104">
        <v>1</v>
      </c>
      <c r="D42" s="127">
        <v>685</v>
      </c>
      <c r="E42" s="127">
        <v>528</v>
      </c>
      <c r="F42" s="127">
        <v>519</v>
      </c>
      <c r="G42" s="127">
        <v>513</v>
      </c>
      <c r="H42" s="127">
        <v>634</v>
      </c>
      <c r="I42" s="127">
        <v>529</v>
      </c>
      <c r="J42" s="127">
        <v>1148</v>
      </c>
      <c r="K42" s="127">
        <v>1182</v>
      </c>
      <c r="L42" s="127">
        <v>421</v>
      </c>
      <c r="M42" s="127">
        <v>81</v>
      </c>
      <c r="N42" s="127">
        <v>122</v>
      </c>
      <c r="O42" s="127">
        <v>705</v>
      </c>
      <c r="P42" s="127">
        <v>432</v>
      </c>
      <c r="Q42" s="127">
        <v>740</v>
      </c>
      <c r="R42" s="127">
        <v>498</v>
      </c>
      <c r="S42" s="28">
        <f t="shared" si="10"/>
        <v>8737</v>
      </c>
    </row>
    <row r="43" spans="1:19" ht="16.5" customHeight="1" x14ac:dyDescent="0.35">
      <c r="A43" s="17"/>
      <c r="B43" s="17"/>
      <c r="C43" s="104"/>
      <c r="D43" s="28"/>
      <c r="E43" s="28"/>
      <c r="F43" s="28"/>
      <c r="G43" s="28"/>
      <c r="H43" s="28"/>
      <c r="I43" s="28"/>
      <c r="J43" s="28"/>
      <c r="K43" s="28"/>
      <c r="L43" s="28"/>
      <c r="M43" s="28"/>
      <c r="N43" s="28"/>
      <c r="O43" s="28"/>
      <c r="P43" s="28"/>
      <c r="Q43" s="28"/>
      <c r="R43" s="28"/>
      <c r="S43" s="28"/>
    </row>
    <row r="44" spans="1:19" ht="16.5" customHeight="1" x14ac:dyDescent="0.35">
      <c r="A44" s="36"/>
      <c r="B44" s="36"/>
      <c r="C44" s="137"/>
      <c r="D44" s="138"/>
      <c r="E44" s="138"/>
      <c r="F44" s="138"/>
      <c r="G44" s="138"/>
      <c r="H44" s="138"/>
      <c r="I44" s="138"/>
      <c r="J44" s="138"/>
      <c r="K44" s="138"/>
      <c r="L44" s="138"/>
      <c r="M44" s="138"/>
      <c r="N44" s="138"/>
      <c r="O44" s="138"/>
      <c r="P44" s="138"/>
      <c r="Q44" s="138"/>
      <c r="R44" s="138"/>
      <c r="S44" s="138"/>
    </row>
    <row r="45" spans="1:19" ht="16.5" customHeight="1" x14ac:dyDescent="0.35">
      <c r="A45" s="128" t="s">
        <v>310</v>
      </c>
      <c r="B45" s="128" t="s">
        <v>319</v>
      </c>
      <c r="C45" s="129" t="s">
        <v>202</v>
      </c>
      <c r="D45" s="130">
        <f>SUMPRODUCT($C$29:$C$34,D29:D34)</f>
        <v>480</v>
      </c>
      <c r="E45" s="130">
        <f t="shared" ref="E45:R45" si="11">SUMPRODUCT($C$29:$C$34,E29:E34)</f>
        <v>348</v>
      </c>
      <c r="F45" s="130">
        <f t="shared" si="11"/>
        <v>424</v>
      </c>
      <c r="G45" s="130">
        <f>SUMPRODUCT($C$29:$C$34,G29:G34)</f>
        <v>514.22222222222217</v>
      </c>
      <c r="H45" s="130">
        <f t="shared" si="11"/>
        <v>385</v>
      </c>
      <c r="I45" s="130">
        <f t="shared" si="11"/>
        <v>317</v>
      </c>
      <c r="J45" s="130">
        <f t="shared" si="11"/>
        <v>613</v>
      </c>
      <c r="K45" s="130">
        <f t="shared" si="11"/>
        <v>835</v>
      </c>
      <c r="L45" s="130">
        <f t="shared" si="11"/>
        <v>253</v>
      </c>
      <c r="M45" s="130">
        <f t="shared" si="11"/>
        <v>39</v>
      </c>
      <c r="N45" s="130">
        <f t="shared" si="11"/>
        <v>56</v>
      </c>
      <c r="O45" s="130">
        <f t="shared" si="11"/>
        <v>414</v>
      </c>
      <c r="P45" s="130">
        <f t="shared" si="11"/>
        <v>251</v>
      </c>
      <c r="Q45" s="130">
        <f t="shared" si="11"/>
        <v>395</v>
      </c>
      <c r="R45" s="130">
        <f t="shared" si="11"/>
        <v>277</v>
      </c>
      <c r="S45" s="130">
        <f>SUM(D45:R45)</f>
        <v>5601.2222222222226</v>
      </c>
    </row>
    <row r="46" spans="1:19" ht="16.5" customHeight="1" thickBot="1" x14ac:dyDescent="0.4">
      <c r="A46" s="131" t="s">
        <v>318</v>
      </c>
      <c r="B46" s="131" t="s">
        <v>319</v>
      </c>
      <c r="C46" s="132" t="s">
        <v>202</v>
      </c>
      <c r="D46" s="133">
        <f>SUMPRODUCT($C$37:$C$42,D37:D42)</f>
        <v>685</v>
      </c>
      <c r="E46" s="133">
        <f t="shared" ref="E46:Q46" si="12">SUMPRODUCT($C$37:$C$42,E37:E42)</f>
        <v>528</v>
      </c>
      <c r="F46" s="133">
        <f t="shared" si="12"/>
        <v>519</v>
      </c>
      <c r="G46" s="133">
        <f>SUMPRODUCT($C$37:$C$42,G37:G42)</f>
        <v>519.57777777777778</v>
      </c>
      <c r="H46" s="133">
        <f t="shared" si="12"/>
        <v>634</v>
      </c>
      <c r="I46" s="133">
        <f t="shared" si="12"/>
        <v>529</v>
      </c>
      <c r="J46" s="133">
        <f t="shared" si="12"/>
        <v>1148</v>
      </c>
      <c r="K46" s="133">
        <f t="shared" si="12"/>
        <v>1182</v>
      </c>
      <c r="L46" s="133">
        <f t="shared" si="12"/>
        <v>421</v>
      </c>
      <c r="M46" s="133">
        <f t="shared" si="12"/>
        <v>81</v>
      </c>
      <c r="N46" s="133">
        <f t="shared" si="12"/>
        <v>122</v>
      </c>
      <c r="O46" s="133">
        <f t="shared" si="12"/>
        <v>705</v>
      </c>
      <c r="P46" s="133">
        <f t="shared" si="12"/>
        <v>432</v>
      </c>
      <c r="Q46" s="133">
        <f t="shared" si="12"/>
        <v>740</v>
      </c>
      <c r="R46" s="133">
        <f>SUMPRODUCT($C$37:$C$42,R37:R42)</f>
        <v>498</v>
      </c>
      <c r="S46" s="133">
        <f>SUM(D46:R46)</f>
        <v>8743.5777777777766</v>
      </c>
    </row>
    <row r="47" spans="1:19" ht="16.5" customHeight="1" x14ac:dyDescent="0.35">
      <c r="A47" s="123" t="s">
        <v>320</v>
      </c>
      <c r="B47" s="17"/>
      <c r="C47" s="104"/>
      <c r="D47" s="17"/>
      <c r="E47" s="17"/>
      <c r="F47" s="17"/>
      <c r="G47" s="17"/>
      <c r="H47" s="17"/>
      <c r="I47" s="17"/>
      <c r="J47" s="17"/>
      <c r="K47" s="17"/>
      <c r="L47" s="17"/>
      <c r="M47" s="17"/>
      <c r="N47" s="17"/>
      <c r="O47" s="17"/>
      <c r="P47" s="17"/>
      <c r="Q47" s="17"/>
      <c r="R47" s="17"/>
      <c r="S47" s="17"/>
    </row>
    <row r="48" spans="1:19" ht="16.5" customHeight="1" x14ac:dyDescent="0.35">
      <c r="A48" s="123"/>
      <c r="B48" s="17"/>
      <c r="C48" s="104"/>
      <c r="D48" s="17"/>
      <c r="E48" s="17"/>
      <c r="F48" s="17"/>
      <c r="G48" s="17"/>
      <c r="H48" s="17"/>
      <c r="I48" s="17"/>
      <c r="J48" s="17"/>
      <c r="K48" s="17"/>
      <c r="L48" s="17"/>
      <c r="M48" s="17"/>
      <c r="N48" s="17"/>
      <c r="O48" s="17"/>
      <c r="P48" s="17"/>
      <c r="Q48" s="17"/>
      <c r="R48" s="17"/>
      <c r="S48" s="17"/>
    </row>
    <row r="49" spans="1:19" ht="16.5" customHeight="1" x14ac:dyDescent="0.35">
      <c r="A49" s="17"/>
      <c r="B49" s="17"/>
      <c r="C49" s="17"/>
      <c r="D49" s="17"/>
      <c r="E49" s="17"/>
      <c r="F49" s="17"/>
      <c r="G49" s="17"/>
      <c r="H49" s="17"/>
      <c r="I49" s="17"/>
      <c r="J49" s="17"/>
      <c r="K49" s="17"/>
      <c r="L49" s="17"/>
      <c r="M49" s="17"/>
      <c r="N49" s="17"/>
      <c r="O49" s="17"/>
      <c r="P49" s="17"/>
      <c r="Q49" s="17"/>
      <c r="R49" s="17"/>
      <c r="S49" s="17"/>
    </row>
    <row r="50" spans="1:19" ht="16.5" customHeight="1" x14ac:dyDescent="0.35">
      <c r="A50" s="443" t="s">
        <v>12</v>
      </c>
      <c r="B50" s="443"/>
      <c r="C50" s="443"/>
      <c r="D50" s="17"/>
      <c r="E50" s="17"/>
      <c r="F50" s="17"/>
      <c r="G50" s="17"/>
      <c r="H50" s="17"/>
      <c r="I50" s="17"/>
      <c r="J50" s="17"/>
      <c r="K50" s="17"/>
      <c r="L50" s="17"/>
      <c r="M50" s="17"/>
      <c r="N50" s="17"/>
      <c r="O50" s="17"/>
      <c r="P50" s="17"/>
      <c r="Q50" s="17"/>
      <c r="R50" s="17"/>
      <c r="S50" s="17"/>
    </row>
    <row r="51" spans="1:19" ht="54.75" customHeight="1" x14ac:dyDescent="0.35">
      <c r="A51" s="45"/>
      <c r="B51" s="45" t="s">
        <v>322</v>
      </c>
      <c r="C51" s="45" t="s">
        <v>323</v>
      </c>
      <c r="D51" s="45" t="str">
        <f t="shared" ref="D51:S51" si="13">D26</f>
        <v xml:space="preserve">1. 
Gamle Oslo </v>
      </c>
      <c r="E51" s="45" t="str">
        <f t="shared" si="13"/>
        <v>2. 
Grünerløkka</v>
      </c>
      <c r="F51" s="45" t="str">
        <f t="shared" si="13"/>
        <v>3. 
Sagene</v>
      </c>
      <c r="G51" s="45" t="str">
        <f t="shared" si="13"/>
        <v>4. 
St. Hanshaugen</v>
      </c>
      <c r="H51" s="45" t="str">
        <f t="shared" si="13"/>
        <v>5. 
Frogner</v>
      </c>
      <c r="I51" s="45" t="str">
        <f t="shared" si="13"/>
        <v>6. 
Ullern</v>
      </c>
      <c r="J51" s="45" t="str">
        <f t="shared" si="13"/>
        <v>7. 
Vestre Aker</v>
      </c>
      <c r="K51" s="45" t="str">
        <f t="shared" si="13"/>
        <v>8. 
Nordre Aker</v>
      </c>
      <c r="L51" s="45" t="str">
        <f t="shared" si="13"/>
        <v>9. 
Bjerke</v>
      </c>
      <c r="M51" s="45" t="str">
        <f t="shared" si="13"/>
        <v>10. 
Grorud</v>
      </c>
      <c r="N51" s="45" t="str">
        <f t="shared" si="13"/>
        <v>11. 
Stovner</v>
      </c>
      <c r="O51" s="45" t="str">
        <f t="shared" si="13"/>
        <v>12. 
Alna</v>
      </c>
      <c r="P51" s="45" t="str">
        <f t="shared" si="13"/>
        <v>13. 
Østensjø</v>
      </c>
      <c r="Q51" s="45" t="str">
        <f t="shared" si="13"/>
        <v>14.
Nordstrand</v>
      </c>
      <c r="R51" s="45" t="str">
        <f t="shared" si="13"/>
        <v>15. 
Søndre Nordstrand</v>
      </c>
      <c r="S51" s="45" t="str">
        <f t="shared" si="13"/>
        <v>Sum</v>
      </c>
    </row>
    <row r="52" spans="1:19" ht="16.5" customHeight="1" x14ac:dyDescent="0.35">
      <c r="A52" s="139"/>
      <c r="B52" s="139"/>
      <c r="C52" s="139"/>
      <c r="D52" s="51"/>
      <c r="E52" s="74"/>
      <c r="F52" s="74"/>
      <c r="G52" s="74"/>
      <c r="H52" s="51"/>
      <c r="I52" s="51"/>
      <c r="J52" s="51"/>
      <c r="K52" s="51"/>
      <c r="L52" s="51"/>
      <c r="M52" s="51"/>
      <c r="N52" s="51"/>
      <c r="O52" s="51"/>
      <c r="P52" s="51"/>
      <c r="Q52" s="51"/>
      <c r="R52" s="51"/>
      <c r="S52" s="51"/>
    </row>
    <row r="53" spans="1:19" ht="16.5" customHeight="1" x14ac:dyDescent="0.35">
      <c r="A53" s="69" t="s">
        <v>324</v>
      </c>
      <c r="B53" s="36"/>
      <c r="C53" s="125" t="s">
        <v>202</v>
      </c>
      <c r="D53" s="126">
        <f>SUM(D54:D55)</f>
        <v>2671.632222222222</v>
      </c>
      <c r="E53" s="126">
        <f t="shared" ref="E53:S53" si="14">SUM(E54:E55)</f>
        <v>2761.84</v>
      </c>
      <c r="F53" s="126">
        <f t="shared" si="14"/>
        <v>2074.88</v>
      </c>
      <c r="G53" s="126">
        <f t="shared" si="14"/>
        <v>1113.4099999999999</v>
      </c>
      <c r="H53" s="126">
        <f t="shared" si="14"/>
        <v>1197.27</v>
      </c>
      <c r="I53" s="126">
        <f t="shared" si="14"/>
        <v>1596.17</v>
      </c>
      <c r="J53" s="126">
        <f t="shared" si="14"/>
        <v>1613.72</v>
      </c>
      <c r="K53" s="126">
        <f t="shared" si="14"/>
        <v>1855.3600000000001</v>
      </c>
      <c r="L53" s="126">
        <f t="shared" si="14"/>
        <v>1693.9822222222224</v>
      </c>
      <c r="M53" s="126">
        <f t="shared" si="14"/>
        <v>1460.1399999999999</v>
      </c>
      <c r="N53" s="126">
        <f t="shared" si="14"/>
        <v>1653.99</v>
      </c>
      <c r="O53" s="126">
        <f t="shared" si="14"/>
        <v>1843.08</v>
      </c>
      <c r="P53" s="126">
        <f t="shared" si="14"/>
        <v>2612.6099999999997</v>
      </c>
      <c r="Q53" s="126">
        <f t="shared" si="14"/>
        <v>2389.62</v>
      </c>
      <c r="R53" s="126">
        <f t="shared" si="14"/>
        <v>1528.51</v>
      </c>
      <c r="S53" s="126">
        <f t="shared" si="14"/>
        <v>28066.214444444442</v>
      </c>
    </row>
    <row r="54" spans="1:19" ht="16.5" customHeight="1" x14ac:dyDescent="0.35">
      <c r="A54" s="19" t="s">
        <v>310</v>
      </c>
      <c r="B54" s="140">
        <v>1</v>
      </c>
      <c r="C54" s="104">
        <v>1.97</v>
      </c>
      <c r="D54" s="28">
        <f t="shared" ref="D54:R55" si="15">D21*$C54</f>
        <v>1719.81</v>
      </c>
      <c r="E54" s="28">
        <f t="shared" si="15"/>
        <v>1717.84</v>
      </c>
      <c r="F54" s="28">
        <f t="shared" si="15"/>
        <v>1386.8799999999999</v>
      </c>
      <c r="G54" s="28">
        <f t="shared" si="15"/>
        <v>695.41</v>
      </c>
      <c r="H54" s="28">
        <f t="shared" si="15"/>
        <v>770.27</v>
      </c>
      <c r="I54" s="28">
        <f t="shared" si="15"/>
        <v>908.17</v>
      </c>
      <c r="J54" s="28">
        <f t="shared" si="15"/>
        <v>937.72</v>
      </c>
      <c r="K54" s="28">
        <f t="shared" si="15"/>
        <v>961.36</v>
      </c>
      <c r="L54" s="28">
        <f t="shared" si="15"/>
        <v>921.96</v>
      </c>
      <c r="M54" s="28">
        <f t="shared" si="15"/>
        <v>713.14</v>
      </c>
      <c r="N54" s="28">
        <f t="shared" si="15"/>
        <v>722.99</v>
      </c>
      <c r="O54" s="28">
        <f t="shared" si="15"/>
        <v>914.08</v>
      </c>
      <c r="P54" s="28">
        <f t="shared" si="15"/>
        <v>1404.61</v>
      </c>
      <c r="Q54" s="28">
        <f t="shared" si="15"/>
        <v>1272.6199999999999</v>
      </c>
      <c r="R54" s="28">
        <f t="shared" si="15"/>
        <v>754.51</v>
      </c>
      <c r="S54" s="28">
        <f>SUM(D54:R54)</f>
        <v>15801.369999999997</v>
      </c>
    </row>
    <row r="55" spans="1:19" ht="16.5" customHeight="1" x14ac:dyDescent="0.35">
      <c r="A55" s="19" t="s">
        <v>318</v>
      </c>
      <c r="B55" s="140">
        <v>1</v>
      </c>
      <c r="C55" s="104">
        <v>1</v>
      </c>
      <c r="D55" s="28">
        <f t="shared" si="15"/>
        <v>951.82222222222219</v>
      </c>
      <c r="E55" s="28">
        <f t="shared" si="15"/>
        <v>1044</v>
      </c>
      <c r="F55" s="28">
        <f t="shared" si="15"/>
        <v>688</v>
      </c>
      <c r="G55" s="28">
        <f t="shared" si="15"/>
        <v>418</v>
      </c>
      <c r="H55" s="28">
        <f t="shared" si="15"/>
        <v>427</v>
      </c>
      <c r="I55" s="28">
        <f t="shared" si="15"/>
        <v>688</v>
      </c>
      <c r="J55" s="28">
        <f t="shared" si="15"/>
        <v>676</v>
      </c>
      <c r="K55" s="28">
        <f t="shared" si="15"/>
        <v>894</v>
      </c>
      <c r="L55" s="28">
        <f t="shared" si="15"/>
        <v>772.02222222222224</v>
      </c>
      <c r="M55" s="28">
        <f t="shared" si="15"/>
        <v>747</v>
      </c>
      <c r="N55" s="28">
        <f t="shared" si="15"/>
        <v>931</v>
      </c>
      <c r="O55" s="28">
        <f t="shared" si="15"/>
        <v>929</v>
      </c>
      <c r="P55" s="28">
        <f t="shared" si="15"/>
        <v>1208</v>
      </c>
      <c r="Q55" s="28">
        <f t="shared" si="15"/>
        <v>1117</v>
      </c>
      <c r="R55" s="28">
        <f t="shared" si="15"/>
        <v>774</v>
      </c>
      <c r="S55" s="28">
        <f>SUM(D55:R55)</f>
        <v>12264.844444444443</v>
      </c>
    </row>
    <row r="56" spans="1:19" ht="16.5" customHeight="1" x14ac:dyDescent="0.35">
      <c r="A56" s="17"/>
      <c r="B56" s="17"/>
      <c r="C56" s="17"/>
      <c r="D56" s="28"/>
      <c r="E56" s="28"/>
      <c r="F56" s="28"/>
      <c r="G56" s="28"/>
      <c r="H56" s="28"/>
      <c r="I56" s="28"/>
      <c r="J56" s="28"/>
      <c r="K56" s="28"/>
      <c r="L56" s="28"/>
      <c r="M56" s="28"/>
      <c r="N56" s="28"/>
      <c r="O56" s="28"/>
      <c r="P56" s="28"/>
      <c r="Q56" s="28"/>
      <c r="R56" s="28"/>
      <c r="S56" s="28"/>
    </row>
    <row r="57" spans="1:19" ht="16.5" customHeight="1" x14ac:dyDescent="0.35">
      <c r="A57" s="69" t="s">
        <v>325</v>
      </c>
      <c r="B57" s="36"/>
      <c r="C57" s="125" t="s">
        <v>202</v>
      </c>
      <c r="D57" s="126">
        <f>SUM(D58:D59)</f>
        <v>1597.9879999999998</v>
      </c>
      <c r="E57" s="126">
        <f t="shared" ref="E57:S57" si="16">SUM(E58:E59)</f>
        <v>1189.2887999999998</v>
      </c>
      <c r="F57" s="126">
        <f t="shared" si="16"/>
        <v>1327.1943999999999</v>
      </c>
      <c r="G57" s="126">
        <f t="shared" si="16"/>
        <v>1501.9436444444443</v>
      </c>
      <c r="H57" s="126">
        <f t="shared" si="16"/>
        <v>1364.6010000000001</v>
      </c>
      <c r="I57" s="126">
        <f t="shared" si="16"/>
        <v>1130.4202</v>
      </c>
      <c r="J57" s="126">
        <f t="shared" si="16"/>
        <v>2308.4978000000001</v>
      </c>
      <c r="K57" s="126">
        <f t="shared" si="16"/>
        <v>2770.4110000000001</v>
      </c>
      <c r="L57" s="126">
        <f t="shared" si="16"/>
        <v>901.02179999999998</v>
      </c>
      <c r="M57" s="126">
        <f t="shared" si="16"/>
        <v>154.67339999999999</v>
      </c>
      <c r="N57" s="126">
        <f t="shared" si="16"/>
        <v>227.67359999999999</v>
      </c>
      <c r="O57" s="126">
        <f t="shared" si="16"/>
        <v>1490.1684</v>
      </c>
      <c r="P57" s="126">
        <f t="shared" si="16"/>
        <v>907.9405999999999</v>
      </c>
      <c r="Q57" s="126">
        <f t="shared" si="16"/>
        <v>1487.7869999999998</v>
      </c>
      <c r="R57" s="126">
        <f t="shared" si="16"/>
        <v>1022.8161999999999</v>
      </c>
      <c r="S57" s="126">
        <f t="shared" si="16"/>
        <v>19382.425844444442</v>
      </c>
    </row>
    <row r="58" spans="1:19" ht="16.5" customHeight="1" x14ac:dyDescent="0.35">
      <c r="A58" s="19" t="s">
        <v>310</v>
      </c>
      <c r="B58" s="140">
        <v>0.98</v>
      </c>
      <c r="C58" s="104">
        <f>C54</f>
        <v>1.97</v>
      </c>
      <c r="D58" s="28">
        <f t="shared" ref="D58:R59" si="17">D45*$C58*$B58</f>
        <v>926.68799999999999</v>
      </c>
      <c r="E58" s="28">
        <f t="shared" si="17"/>
        <v>671.84879999999998</v>
      </c>
      <c r="F58" s="28">
        <f t="shared" si="17"/>
        <v>818.57439999999997</v>
      </c>
      <c r="G58" s="28">
        <f t="shared" si="17"/>
        <v>992.75742222222209</v>
      </c>
      <c r="H58" s="28">
        <f t="shared" si="17"/>
        <v>743.28100000000006</v>
      </c>
      <c r="I58" s="28">
        <f t="shared" si="17"/>
        <v>612.00019999999995</v>
      </c>
      <c r="J58" s="28">
        <f t="shared" si="17"/>
        <v>1183.4577999999999</v>
      </c>
      <c r="K58" s="28">
        <f t="shared" si="17"/>
        <v>1612.0509999999999</v>
      </c>
      <c r="L58" s="28">
        <f t="shared" si="17"/>
        <v>488.44179999999994</v>
      </c>
      <c r="M58" s="28">
        <f t="shared" si="17"/>
        <v>75.293399999999991</v>
      </c>
      <c r="N58" s="28">
        <f t="shared" si="17"/>
        <v>108.11359999999999</v>
      </c>
      <c r="O58" s="28">
        <f t="shared" si="17"/>
        <v>799.26840000000004</v>
      </c>
      <c r="P58" s="28">
        <f t="shared" si="17"/>
        <v>484.58059999999995</v>
      </c>
      <c r="Q58" s="28">
        <f t="shared" si="17"/>
        <v>762.58699999999999</v>
      </c>
      <c r="R58" s="28">
        <f t="shared" si="17"/>
        <v>534.7761999999999</v>
      </c>
      <c r="S58" s="28">
        <f>SUM(D58:R58)</f>
        <v>10813.719622222221</v>
      </c>
    </row>
    <row r="59" spans="1:19" ht="16.5" customHeight="1" thickBot="1" x14ac:dyDescent="0.4">
      <c r="A59" s="131" t="s">
        <v>318</v>
      </c>
      <c r="B59" s="141">
        <f>B58</f>
        <v>0.98</v>
      </c>
      <c r="C59" s="141">
        <v>1</v>
      </c>
      <c r="D59" s="142">
        <f t="shared" si="17"/>
        <v>671.3</v>
      </c>
      <c r="E59" s="142">
        <f t="shared" si="17"/>
        <v>517.43999999999994</v>
      </c>
      <c r="F59" s="142">
        <f t="shared" si="17"/>
        <v>508.62</v>
      </c>
      <c r="G59" s="142">
        <f t="shared" si="17"/>
        <v>509.18622222222223</v>
      </c>
      <c r="H59" s="142">
        <f t="shared" si="17"/>
        <v>621.31999999999994</v>
      </c>
      <c r="I59" s="142">
        <f t="shared" si="17"/>
        <v>518.41999999999996</v>
      </c>
      <c r="J59" s="142">
        <f t="shared" si="17"/>
        <v>1125.04</v>
      </c>
      <c r="K59" s="142">
        <f t="shared" si="17"/>
        <v>1158.3599999999999</v>
      </c>
      <c r="L59" s="142">
        <f t="shared" si="17"/>
        <v>412.58</v>
      </c>
      <c r="M59" s="142">
        <f t="shared" si="17"/>
        <v>79.38</v>
      </c>
      <c r="N59" s="142">
        <f t="shared" si="17"/>
        <v>119.56</v>
      </c>
      <c r="O59" s="142">
        <f t="shared" si="17"/>
        <v>690.9</v>
      </c>
      <c r="P59" s="142">
        <f t="shared" si="17"/>
        <v>423.36</v>
      </c>
      <c r="Q59" s="142">
        <f t="shared" si="17"/>
        <v>725.19999999999993</v>
      </c>
      <c r="R59" s="142">
        <f t="shared" si="17"/>
        <v>488.03999999999996</v>
      </c>
      <c r="S59" s="142">
        <f>SUM(D59:R59)</f>
        <v>8568.7062222222212</v>
      </c>
    </row>
    <row r="60" spans="1:19" x14ac:dyDescent="0.35">
      <c r="A60" s="17"/>
      <c r="B60" s="17"/>
      <c r="C60" s="17"/>
      <c r="D60" s="17"/>
      <c r="E60" s="17"/>
      <c r="F60" s="17"/>
      <c r="G60" s="17"/>
      <c r="H60" s="17"/>
      <c r="I60" s="17"/>
      <c r="J60" s="17"/>
      <c r="K60" s="17"/>
      <c r="L60" s="17"/>
      <c r="M60" s="17"/>
      <c r="N60" s="17"/>
      <c r="O60" s="17"/>
      <c r="P60" s="17"/>
      <c r="Q60" s="17"/>
      <c r="R60" s="17"/>
      <c r="S60" s="17"/>
    </row>
    <row r="61" spans="1:19" x14ac:dyDescent="0.35">
      <c r="A61" s="17"/>
      <c r="B61" s="17"/>
      <c r="C61" s="17"/>
      <c r="D61" s="17"/>
      <c r="E61" s="17"/>
      <c r="F61" s="17"/>
      <c r="G61" s="17"/>
      <c r="H61" s="17"/>
      <c r="I61" s="17"/>
      <c r="J61" s="17"/>
      <c r="K61" s="17"/>
      <c r="L61" s="17"/>
      <c r="M61" s="17"/>
      <c r="N61" s="17"/>
      <c r="O61" s="17"/>
      <c r="P61" s="17"/>
      <c r="Q61" s="17"/>
      <c r="R61" s="17"/>
      <c r="S61" s="17"/>
    </row>
    <row r="62" spans="1:19" x14ac:dyDescent="0.35">
      <c r="D62" s="99"/>
      <c r="E62" s="99"/>
      <c r="F62" s="99"/>
      <c r="G62" s="99"/>
      <c r="H62" s="99"/>
      <c r="I62" s="99"/>
      <c r="J62" s="99"/>
      <c r="K62" s="99"/>
      <c r="L62" s="99"/>
      <c r="M62" s="99"/>
      <c r="N62" s="99"/>
      <c r="O62" s="99"/>
      <c r="P62" s="99"/>
      <c r="Q62" s="99"/>
      <c r="R62" s="99"/>
      <c r="S62" s="99"/>
    </row>
    <row r="65" spans="4:19" x14ac:dyDescent="0.35">
      <c r="D65" s="29"/>
      <c r="E65" s="29"/>
      <c r="F65" s="29"/>
      <c r="G65" s="29"/>
      <c r="H65" s="29"/>
      <c r="I65" s="29"/>
      <c r="J65" s="29"/>
      <c r="K65" s="29"/>
      <c r="L65" s="29"/>
      <c r="M65" s="29"/>
      <c r="N65" s="29"/>
      <c r="O65" s="29"/>
      <c r="P65" s="29"/>
      <c r="Q65" s="29"/>
      <c r="R65" s="29"/>
      <c r="S65" s="29"/>
    </row>
    <row r="66" spans="4:19" x14ac:dyDescent="0.35">
      <c r="D66" s="29"/>
      <c r="E66" s="29"/>
      <c r="F66" s="29"/>
      <c r="G66" s="29"/>
      <c r="H66" s="29"/>
      <c r="I66" s="29"/>
      <c r="J66" s="29"/>
      <c r="K66" s="29"/>
      <c r="L66" s="29"/>
      <c r="M66" s="29"/>
      <c r="N66" s="29"/>
      <c r="O66" s="29"/>
      <c r="P66" s="29"/>
      <c r="Q66" s="29"/>
      <c r="R66" s="29"/>
      <c r="S66" s="29"/>
    </row>
    <row r="67" spans="4:19" x14ac:dyDescent="0.35">
      <c r="D67" s="29"/>
      <c r="E67" s="29"/>
      <c r="F67" s="29"/>
      <c r="G67" s="29"/>
      <c r="H67" s="29"/>
      <c r="I67" s="29"/>
      <c r="J67" s="29"/>
      <c r="K67" s="29"/>
      <c r="L67" s="29"/>
      <c r="M67" s="29"/>
      <c r="N67" s="29"/>
      <c r="O67" s="29"/>
      <c r="P67" s="29"/>
      <c r="Q67" s="29"/>
      <c r="R67" s="29"/>
      <c r="S67" s="29"/>
    </row>
    <row r="68" spans="4:19" x14ac:dyDescent="0.35">
      <c r="D68" s="29"/>
      <c r="E68" s="29"/>
      <c r="F68" s="29"/>
      <c r="G68" s="29"/>
      <c r="H68" s="29"/>
      <c r="I68" s="29"/>
      <c r="J68" s="29"/>
      <c r="K68" s="29"/>
      <c r="L68" s="29"/>
      <c r="M68" s="29"/>
      <c r="N68" s="29"/>
      <c r="O68" s="29"/>
      <c r="P68" s="29"/>
      <c r="Q68" s="29"/>
      <c r="R68" s="29"/>
      <c r="S68" s="29"/>
    </row>
    <row r="69" spans="4:19" x14ac:dyDescent="0.35">
      <c r="D69" s="29"/>
      <c r="E69" s="29"/>
      <c r="F69" s="29"/>
      <c r="G69" s="29"/>
      <c r="H69" s="29"/>
      <c r="I69" s="29"/>
      <c r="J69" s="29"/>
      <c r="K69" s="29"/>
      <c r="L69" s="29"/>
      <c r="M69" s="29"/>
      <c r="N69" s="29"/>
      <c r="O69" s="29"/>
      <c r="P69" s="29"/>
      <c r="Q69" s="29"/>
      <c r="R69" s="29"/>
      <c r="S69" s="29"/>
    </row>
    <row r="70" spans="4:19" x14ac:dyDescent="0.35">
      <c r="D70" s="29"/>
      <c r="E70" s="29"/>
      <c r="F70" s="29"/>
      <c r="G70" s="29"/>
      <c r="H70" s="29"/>
      <c r="I70" s="29"/>
      <c r="J70" s="29"/>
      <c r="K70" s="29"/>
      <c r="L70" s="29"/>
      <c r="M70" s="29"/>
      <c r="N70" s="29"/>
      <c r="O70" s="29"/>
      <c r="P70" s="29"/>
      <c r="Q70" s="29"/>
      <c r="R70" s="29"/>
      <c r="S70" s="29"/>
    </row>
    <row r="71" spans="4:19" x14ac:dyDescent="0.3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CB66A-2387-4ADA-A837-9600D9B7D4AF}">
  <sheetPr>
    <tabColor theme="7" tint="-0.249977111117893"/>
  </sheetPr>
  <dimension ref="A1:S39"/>
  <sheetViews>
    <sheetView zoomScale="70" zoomScaleNormal="70" workbookViewId="0">
      <selection activeCell="D27" sqref="D27"/>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43" t="s">
        <v>326</v>
      </c>
      <c r="B1" s="443"/>
      <c r="C1" s="69"/>
      <c r="D1" s="145"/>
      <c r="E1" s="145"/>
      <c r="F1" s="145"/>
      <c r="G1" s="145"/>
      <c r="H1" s="145"/>
      <c r="I1" s="145"/>
      <c r="J1" s="145"/>
      <c r="K1" s="145"/>
      <c r="L1" s="145"/>
      <c r="M1" s="145"/>
      <c r="N1" s="145"/>
      <c r="O1" s="145"/>
      <c r="P1" s="145"/>
      <c r="Q1" s="145"/>
      <c r="R1" s="145"/>
      <c r="S1" s="145"/>
    </row>
    <row r="2" spans="1:19" ht="54.75" customHeight="1" x14ac:dyDescent="0.35">
      <c r="A2" s="382"/>
      <c r="B2" s="382"/>
      <c r="C2" s="45" t="s">
        <v>327</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35">
      <c r="A3" s="392"/>
      <c r="B3" s="392"/>
      <c r="C3" s="17"/>
      <c r="D3" s="17"/>
      <c r="E3" s="17"/>
      <c r="F3" s="17"/>
      <c r="G3" s="17"/>
      <c r="H3" s="17"/>
      <c r="I3" s="17"/>
      <c r="J3" s="17"/>
      <c r="K3" s="17"/>
      <c r="L3" s="17"/>
      <c r="M3" s="17"/>
      <c r="N3" s="17"/>
      <c r="O3" s="17"/>
      <c r="P3" s="17"/>
      <c r="Q3" s="17"/>
      <c r="R3" s="17"/>
      <c r="S3" s="17"/>
    </row>
    <row r="4" spans="1:19" ht="16.5" customHeight="1" x14ac:dyDescent="0.35">
      <c r="A4" s="459" t="s">
        <v>310</v>
      </c>
      <c r="B4" s="459"/>
      <c r="C4" s="17"/>
      <c r="D4" s="17"/>
      <c r="E4" s="17"/>
      <c r="F4" s="17"/>
      <c r="G4" s="17"/>
      <c r="H4" s="17"/>
      <c r="I4" s="17"/>
      <c r="J4" s="17"/>
      <c r="K4" s="17"/>
      <c r="L4" s="17"/>
      <c r="M4" s="17"/>
      <c r="N4" s="17"/>
      <c r="O4" s="17"/>
      <c r="P4" s="17"/>
      <c r="Q4" s="17"/>
      <c r="R4" s="17"/>
      <c r="S4" s="145"/>
    </row>
    <row r="5" spans="1:19" ht="16.5" customHeight="1" x14ac:dyDescent="0.35">
      <c r="A5" s="390" t="s">
        <v>328</v>
      </c>
      <c r="B5" s="390"/>
      <c r="C5" s="78" t="s">
        <v>202</v>
      </c>
      <c r="D5" s="316">
        <v>15</v>
      </c>
      <c r="E5" s="316">
        <v>8</v>
      </c>
      <c r="F5" s="316">
        <v>24</v>
      </c>
      <c r="G5" s="316">
        <v>0</v>
      </c>
      <c r="H5" s="316">
        <v>24</v>
      </c>
      <c r="I5" s="316">
        <v>49</v>
      </c>
      <c r="J5" s="316">
        <v>59</v>
      </c>
      <c r="K5" s="316">
        <v>55</v>
      </c>
      <c r="L5" s="316">
        <v>72</v>
      </c>
      <c r="M5" s="316">
        <v>20</v>
      </c>
      <c r="N5" s="316">
        <v>0</v>
      </c>
      <c r="O5" s="316">
        <v>6</v>
      </c>
      <c r="P5" s="316">
        <v>56</v>
      </c>
      <c r="Q5" s="316">
        <v>104</v>
      </c>
      <c r="R5" s="316">
        <v>11</v>
      </c>
      <c r="S5" s="28">
        <f>SUM(D5:R5)</f>
        <v>503</v>
      </c>
    </row>
    <row r="6" spans="1:19" ht="16.5" customHeight="1" x14ac:dyDescent="0.35">
      <c r="A6" s="390" t="s">
        <v>329</v>
      </c>
      <c r="B6" s="390"/>
      <c r="C6" s="146">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x14ac:dyDescent="0.35">
      <c r="A7" s="390" t="s">
        <v>330</v>
      </c>
      <c r="B7" s="390"/>
      <c r="C7" s="146">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x14ac:dyDescent="0.35">
      <c r="A8" s="459"/>
      <c r="B8" s="459"/>
      <c r="C8" s="17"/>
      <c r="D8" s="28"/>
      <c r="E8" s="28"/>
      <c r="F8" s="28"/>
      <c r="G8" s="28"/>
      <c r="H8" s="28"/>
      <c r="I8" s="28"/>
      <c r="J8" s="28"/>
      <c r="K8" s="28"/>
      <c r="L8" s="28"/>
      <c r="M8" s="28"/>
      <c r="N8" s="28"/>
      <c r="O8" s="28"/>
      <c r="P8" s="28"/>
      <c r="Q8" s="28"/>
      <c r="R8" s="28"/>
      <c r="S8" s="28"/>
    </row>
    <row r="9" spans="1:19" ht="16.5" customHeight="1" x14ac:dyDescent="0.35">
      <c r="A9" s="459" t="s">
        <v>318</v>
      </c>
      <c r="B9" s="459"/>
      <c r="C9" s="17"/>
      <c r="D9" s="28"/>
      <c r="E9" s="28"/>
      <c r="F9" s="28"/>
      <c r="G9" s="28"/>
      <c r="H9" s="28"/>
      <c r="I9" s="28"/>
      <c r="J9" s="28"/>
      <c r="K9" s="28"/>
      <c r="L9" s="28"/>
      <c r="M9" s="28"/>
      <c r="N9" s="28"/>
      <c r="O9" s="28"/>
      <c r="P9" s="28"/>
      <c r="Q9" s="28"/>
      <c r="R9" s="28"/>
      <c r="S9" s="28"/>
    </row>
    <row r="10" spans="1:19" ht="16.5" customHeight="1" x14ac:dyDescent="0.35">
      <c r="A10" s="390" t="s">
        <v>328</v>
      </c>
      <c r="B10" s="390"/>
      <c r="C10" s="78" t="s">
        <v>202</v>
      </c>
      <c r="D10" s="317">
        <v>0</v>
      </c>
      <c r="E10" s="317">
        <v>0</v>
      </c>
      <c r="F10" s="317">
        <v>0</v>
      </c>
      <c r="G10" s="317">
        <v>0</v>
      </c>
      <c r="H10" s="317">
        <v>0</v>
      </c>
      <c r="I10" s="317">
        <v>0</v>
      </c>
      <c r="J10" s="317">
        <v>0</v>
      </c>
      <c r="K10" s="317">
        <v>9</v>
      </c>
      <c r="L10" s="317">
        <v>0</v>
      </c>
      <c r="M10" s="317">
        <v>0</v>
      </c>
      <c r="N10" s="317">
        <v>0</v>
      </c>
      <c r="O10" s="317">
        <v>9</v>
      </c>
      <c r="P10" s="317">
        <v>4</v>
      </c>
      <c r="Q10" s="317">
        <v>12</v>
      </c>
      <c r="R10" s="317">
        <v>6</v>
      </c>
      <c r="S10" s="28">
        <f>SUM(D10:R10)</f>
        <v>40</v>
      </c>
    </row>
    <row r="11" spans="1:19" ht="16.5" customHeight="1" x14ac:dyDescent="0.35">
      <c r="A11" s="390" t="str">
        <f>A6</f>
        <v>Satser for driftstilskudd i 2024</v>
      </c>
      <c r="B11" s="390"/>
      <c r="C11" s="146">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x14ac:dyDescent="0.35">
      <c r="A12" s="390" t="str">
        <f>A7</f>
        <v>Satser for driftstilskudd i 2025</v>
      </c>
      <c r="B12" s="390"/>
      <c r="C12" s="146">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x14ac:dyDescent="0.35">
      <c r="A13" s="17"/>
      <c r="B13" s="17"/>
      <c r="C13" s="146"/>
      <c r="D13" s="28"/>
      <c r="E13" s="28"/>
      <c r="F13" s="28"/>
      <c r="G13" s="28"/>
      <c r="H13" s="28"/>
      <c r="I13" s="28"/>
      <c r="J13" s="28"/>
      <c r="K13" s="28"/>
      <c r="L13" s="28"/>
      <c r="M13" s="28"/>
      <c r="N13" s="28"/>
      <c r="O13" s="28"/>
      <c r="P13" s="28"/>
      <c r="Q13" s="28"/>
      <c r="R13" s="28"/>
      <c r="S13" s="28"/>
    </row>
    <row r="14" spans="1:19" ht="16.5" customHeight="1" x14ac:dyDescent="0.35">
      <c r="A14" s="17"/>
      <c r="B14" s="17"/>
      <c r="C14" s="146"/>
      <c r="D14" s="28"/>
      <c r="E14" s="28"/>
      <c r="F14" s="28"/>
      <c r="G14" s="28"/>
      <c r="H14" s="28"/>
      <c r="I14" s="28"/>
      <c r="J14" s="28"/>
      <c r="K14" s="28"/>
      <c r="L14" s="28"/>
      <c r="M14" s="28"/>
      <c r="N14" s="28"/>
      <c r="O14" s="28"/>
      <c r="P14" s="28"/>
      <c r="Q14" s="28"/>
      <c r="R14" s="28"/>
      <c r="S14" s="28"/>
    </row>
    <row r="15" spans="1:19" ht="16.5" customHeight="1" x14ac:dyDescent="0.35">
      <c r="A15" s="17"/>
      <c r="B15" s="17"/>
      <c r="C15" s="146"/>
      <c r="D15" s="28"/>
      <c r="E15" s="28"/>
      <c r="F15" s="28"/>
      <c r="G15" s="28"/>
      <c r="H15" s="28"/>
      <c r="I15" s="28"/>
      <c r="J15" s="28"/>
      <c r="K15" s="28"/>
      <c r="L15" s="28"/>
      <c r="M15" s="28"/>
      <c r="N15" s="28"/>
      <c r="O15" s="28"/>
      <c r="P15" s="28"/>
      <c r="Q15" s="28"/>
      <c r="R15" s="28"/>
      <c r="S15" s="28"/>
    </row>
    <row r="16" spans="1:19" ht="16.5" customHeight="1" x14ac:dyDescent="0.35">
      <c r="A16" s="390"/>
      <c r="B16" s="390"/>
      <c r="C16" s="17"/>
      <c r="D16" s="28"/>
      <c r="E16" s="28"/>
      <c r="F16" s="28"/>
      <c r="G16" s="28"/>
      <c r="H16" s="28"/>
      <c r="I16" s="28"/>
      <c r="J16" s="28"/>
      <c r="K16" s="28"/>
      <c r="L16" s="28"/>
      <c r="M16" s="28"/>
      <c r="N16" s="28"/>
      <c r="O16" s="28"/>
      <c r="P16" s="28"/>
      <c r="Q16" s="28"/>
      <c r="R16" s="28"/>
      <c r="S16" s="28"/>
    </row>
    <row r="17" spans="1:19" ht="16.5" customHeight="1" thickBot="1" x14ac:dyDescent="0.4">
      <c r="A17" s="445" t="s">
        <v>331</v>
      </c>
      <c r="B17" s="445"/>
      <c r="C17" s="131"/>
      <c r="D17" s="133">
        <f t="shared" ref="D17:S17" si="2">D12+D7</f>
        <v>3412.5</v>
      </c>
      <c r="E17" s="133">
        <f t="shared" si="2"/>
        <v>1820</v>
      </c>
      <c r="F17" s="133">
        <f t="shared" si="2"/>
        <v>5460</v>
      </c>
      <c r="G17" s="133">
        <f t="shared" si="2"/>
        <v>0</v>
      </c>
      <c r="H17" s="133">
        <f t="shared" si="2"/>
        <v>5460</v>
      </c>
      <c r="I17" s="133">
        <f t="shared" si="2"/>
        <v>11147.5</v>
      </c>
      <c r="J17" s="133">
        <f t="shared" si="2"/>
        <v>13422.5</v>
      </c>
      <c r="K17" s="133">
        <f t="shared" si="2"/>
        <v>14110.9</v>
      </c>
      <c r="L17" s="133">
        <f t="shared" si="2"/>
        <v>16380</v>
      </c>
      <c r="M17" s="133">
        <f t="shared" si="2"/>
        <v>4550</v>
      </c>
      <c r="N17" s="133">
        <f t="shared" si="2"/>
        <v>0</v>
      </c>
      <c r="O17" s="133">
        <f t="shared" si="2"/>
        <v>2963.3999999999996</v>
      </c>
      <c r="P17" s="133">
        <f t="shared" si="2"/>
        <v>13450.4</v>
      </c>
      <c r="Q17" s="133">
        <f t="shared" si="2"/>
        <v>25791.200000000001</v>
      </c>
      <c r="R17" s="133">
        <f t="shared" si="2"/>
        <v>3568.1</v>
      </c>
      <c r="S17" s="133">
        <f t="shared" si="2"/>
        <v>121536.5</v>
      </c>
    </row>
    <row r="18" spans="1:19" ht="16.5" customHeight="1" x14ac:dyDescent="0.35">
      <c r="A18" s="438" t="s">
        <v>332</v>
      </c>
      <c r="B18" s="438"/>
      <c r="C18" s="17"/>
      <c r="D18" s="17"/>
      <c r="E18" s="261"/>
      <c r="F18" s="261"/>
      <c r="G18" s="261"/>
      <c r="H18" s="261"/>
      <c r="I18" s="261"/>
      <c r="J18" s="261"/>
      <c r="K18" s="261"/>
      <c r="L18" s="261"/>
      <c r="M18" s="261"/>
      <c r="N18" s="261"/>
      <c r="O18" s="261"/>
      <c r="P18" s="261"/>
      <c r="Q18" s="261"/>
      <c r="R18" s="261"/>
      <c r="S18" s="17"/>
    </row>
    <row r="19" spans="1:19" ht="16.5" customHeight="1" x14ac:dyDescent="0.35">
      <c r="A19" s="460"/>
      <c r="B19" s="460"/>
      <c r="C19" s="460"/>
      <c r="D19" s="460"/>
      <c r="E19" s="17"/>
      <c r="F19" s="17"/>
      <c r="G19" s="17"/>
      <c r="H19" s="17"/>
      <c r="I19" s="17"/>
      <c r="J19" s="17"/>
      <c r="K19" s="17"/>
      <c r="L19" s="17"/>
      <c r="M19" s="17"/>
      <c r="N19" s="17"/>
      <c r="O19" s="17"/>
      <c r="P19" s="17"/>
      <c r="Q19" s="17"/>
      <c r="R19" s="17"/>
      <c r="S19" s="17"/>
    </row>
    <row r="20" spans="1:19" ht="16.5" customHeight="1" x14ac:dyDescent="0.35">
      <c r="A20" s="390"/>
      <c r="B20" s="390"/>
      <c r="C20" s="17"/>
      <c r="D20" s="53"/>
      <c r="E20" s="53"/>
      <c r="F20" s="53"/>
      <c r="G20" s="53"/>
      <c r="H20" s="53"/>
      <c r="I20" s="53"/>
      <c r="J20" s="53"/>
      <c r="K20" s="53"/>
      <c r="L20" s="53"/>
      <c r="M20" s="53"/>
      <c r="N20" s="53"/>
      <c r="O20" s="53"/>
      <c r="P20" s="53"/>
      <c r="Q20" s="53"/>
      <c r="R20" s="53"/>
      <c r="S20" s="17"/>
    </row>
    <row r="21" spans="1:19" ht="16.5" customHeight="1" x14ac:dyDescent="0.35">
      <c r="A21" s="390"/>
      <c r="B21" s="390"/>
      <c r="C21" s="17"/>
      <c r="D21" s="17"/>
      <c r="E21" s="17"/>
      <c r="F21" s="17"/>
      <c r="G21" s="17"/>
      <c r="H21" s="17"/>
      <c r="I21" s="17"/>
      <c r="J21" s="17"/>
      <c r="K21" s="17"/>
      <c r="L21" s="17"/>
      <c r="M21" s="17"/>
      <c r="N21" s="17"/>
      <c r="O21" s="17"/>
      <c r="P21" s="17"/>
      <c r="Q21" s="17"/>
      <c r="R21" s="17"/>
      <c r="S21" s="17"/>
    </row>
    <row r="22" spans="1:19" ht="16.5" customHeight="1" x14ac:dyDescent="0.35">
      <c r="A22" s="443" t="s">
        <v>13</v>
      </c>
      <c r="B22" s="443"/>
      <c r="C22" s="443"/>
      <c r="D22" s="443"/>
      <c r="E22" s="17"/>
      <c r="F22" s="17"/>
      <c r="G22" s="17"/>
      <c r="H22" s="17"/>
      <c r="I22" s="17"/>
      <c r="J22" s="17"/>
      <c r="K22" s="17"/>
      <c r="L22" s="17"/>
      <c r="M22" s="17"/>
      <c r="N22" s="17"/>
      <c r="O22" s="17"/>
      <c r="P22" s="17"/>
      <c r="Q22" s="17"/>
      <c r="R22" s="17"/>
      <c r="S22" s="17"/>
    </row>
    <row r="23" spans="1:19" ht="54.75" customHeight="1" x14ac:dyDescent="0.35">
      <c r="A23" s="382"/>
      <c r="B23" s="382"/>
      <c r="C23" s="45" t="s">
        <v>333</v>
      </c>
      <c r="D23" s="45" t="str">
        <f t="shared" ref="D23:S23" si="3">D2</f>
        <v xml:space="preserve">1. 
Gamle Oslo </v>
      </c>
      <c r="E23" s="45" t="str">
        <f t="shared" si="3"/>
        <v>2. 
Grünerløkka</v>
      </c>
      <c r="F23" s="45" t="str">
        <f t="shared" si="3"/>
        <v>3. 
Sagene</v>
      </c>
      <c r="G23" s="45" t="str">
        <f t="shared" si="3"/>
        <v>4. 
St. Hanshaugen</v>
      </c>
      <c r="H23" s="45" t="str">
        <f t="shared" si="3"/>
        <v>5. 
Frogner</v>
      </c>
      <c r="I23" s="45" t="str">
        <f t="shared" si="3"/>
        <v>6. 
Ullern</v>
      </c>
      <c r="J23" s="45" t="str">
        <f t="shared" si="3"/>
        <v>7. 
Vestre Aker</v>
      </c>
      <c r="K23" s="45" t="str">
        <f t="shared" si="3"/>
        <v>8. 
Nordre Aker</v>
      </c>
      <c r="L23" s="45" t="str">
        <f t="shared" si="3"/>
        <v>9. 
Bjerke</v>
      </c>
      <c r="M23" s="45" t="str">
        <f t="shared" si="3"/>
        <v>10. 
Grorud</v>
      </c>
      <c r="N23" s="45" t="str">
        <f t="shared" si="3"/>
        <v>11. 
Stovner</v>
      </c>
      <c r="O23" s="45" t="str">
        <f t="shared" si="3"/>
        <v>12. 
Alna</v>
      </c>
      <c r="P23" s="45" t="str">
        <f t="shared" si="3"/>
        <v>13. 
Østensjø</v>
      </c>
      <c r="Q23" s="45" t="str">
        <f t="shared" si="3"/>
        <v>14.
Nordstrand</v>
      </c>
      <c r="R23" s="45" t="str">
        <f t="shared" si="3"/>
        <v>15. 
Søndre Nordstrand</v>
      </c>
      <c r="S23" s="45" t="str">
        <f t="shared" si="3"/>
        <v>Sum</v>
      </c>
    </row>
    <row r="24" spans="1:19" ht="16.5" customHeight="1" x14ac:dyDescent="0.35">
      <c r="A24" s="392"/>
      <c r="B24" s="392"/>
      <c r="C24" s="17"/>
      <c r="D24" s="17"/>
      <c r="E24" s="17"/>
      <c r="F24" s="17"/>
      <c r="G24" s="17"/>
      <c r="H24" s="17"/>
      <c r="I24" s="17"/>
      <c r="J24" s="17"/>
      <c r="K24" s="17"/>
      <c r="L24" s="17"/>
      <c r="M24" s="17"/>
      <c r="N24" s="17"/>
      <c r="O24" s="17"/>
      <c r="P24" s="17"/>
      <c r="Q24" s="17"/>
      <c r="R24" s="17"/>
      <c r="S24" s="17"/>
    </row>
    <row r="25" spans="1:19" ht="16.5" customHeight="1" x14ac:dyDescent="0.35">
      <c r="A25" s="390" t="s">
        <v>334</v>
      </c>
      <c r="B25" s="390"/>
      <c r="C25" s="104">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x14ac:dyDescent="0.35">
      <c r="A26" s="390" t="s">
        <v>335</v>
      </c>
      <c r="B26" s="390"/>
      <c r="C26" s="104">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x14ac:dyDescent="0.35">
      <c r="A27" s="444" t="s">
        <v>336</v>
      </c>
      <c r="B27" s="444"/>
      <c r="C27" s="137">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1">
        <f>SUM(D27:R27)</f>
        <v>3655</v>
      </c>
    </row>
    <row r="28" spans="1:19" ht="16.5" customHeight="1" x14ac:dyDescent="0.35">
      <c r="A28" s="392" t="s">
        <v>337</v>
      </c>
      <c r="B28" s="392"/>
      <c r="C28" s="17"/>
      <c r="D28" s="292">
        <f>(D25/$S$25*$C$25+D26/$S$26*$C$26+D27/$S$27*$C$27)*100</f>
        <v>10.127537461299248</v>
      </c>
      <c r="E28" s="292">
        <f>(E25/$S$25*$C$25+E26/$S$26*$C$26+E27/$S$27*$C$27)*100</f>
        <v>7.8893845244252443</v>
      </c>
      <c r="F28" s="292">
        <f t="shared" ref="F28:R28" si="4">(F25/$S$25*$C$25+F26/$S$26*$C$26+F27/$S$27*$C$27)*100</f>
        <v>4.7126489388261898</v>
      </c>
      <c r="G28" s="292">
        <f t="shared" si="4"/>
        <v>2.8212656062893395</v>
      </c>
      <c r="H28" s="292">
        <f>(H25/$S$25*$C$25+H26/$S$26*$C$26+H27/$S$27*$C$27)*100</f>
        <v>3.9550114539418519</v>
      </c>
      <c r="I28" s="292">
        <f t="shared" si="4"/>
        <v>2.7830387977148416</v>
      </c>
      <c r="J28" s="292">
        <f t="shared" si="4"/>
        <v>5.1747779973066645</v>
      </c>
      <c r="K28" s="292">
        <f t="shared" si="4"/>
        <v>5.3995678712348907</v>
      </c>
      <c r="L28" s="292">
        <f t="shared" si="4"/>
        <v>7.5908512000286628</v>
      </c>
      <c r="M28" s="292">
        <f t="shared" si="4"/>
        <v>6.2868264137005134</v>
      </c>
      <c r="N28" s="292">
        <f t="shared" si="4"/>
        <v>9.9334995398951182</v>
      </c>
      <c r="O28" s="292">
        <f t="shared" si="4"/>
        <v>11.542096096301515</v>
      </c>
      <c r="P28" s="292">
        <f t="shared" si="4"/>
        <v>6.1830964023281254</v>
      </c>
      <c r="Q28" s="292">
        <f t="shared" si="4"/>
        <v>5.4243123069544543</v>
      </c>
      <c r="R28" s="292">
        <f t="shared" si="4"/>
        <v>10.176085389753345</v>
      </c>
      <c r="S28" s="292">
        <f>SUM(D28:R28)</f>
        <v>100.00000000000001</v>
      </c>
    </row>
    <row r="29" spans="1:19" ht="16.5" customHeight="1" x14ac:dyDescent="0.35">
      <c r="A29" s="390"/>
      <c r="B29" s="390"/>
      <c r="C29" s="17"/>
      <c r="D29" s="17"/>
      <c r="E29" s="17"/>
      <c r="F29" s="17"/>
      <c r="G29" s="17"/>
      <c r="H29" s="17"/>
      <c r="I29" s="17"/>
      <c r="J29" s="17"/>
      <c r="K29" s="17"/>
      <c r="L29" s="17"/>
      <c r="M29" s="17"/>
      <c r="N29" s="17"/>
      <c r="O29" s="17"/>
      <c r="P29" s="17"/>
      <c r="Q29" s="17"/>
      <c r="R29" s="17"/>
      <c r="S29" s="17"/>
    </row>
    <row r="30" spans="1:19" ht="16.5" customHeight="1" thickBot="1" x14ac:dyDescent="0.4">
      <c r="A30" s="445" t="s">
        <v>338</v>
      </c>
      <c r="B30" s="445"/>
      <c r="C30" s="131"/>
      <c r="D30" s="305">
        <f>D28/$S$28*$S$30</f>
        <v>41407.349456720782</v>
      </c>
      <c r="E30" s="133">
        <f t="shared" ref="E30:P30" si="5">E28/$S$28*$S$30</f>
        <v>32256.459504560731</v>
      </c>
      <c r="F30" s="133">
        <f t="shared" si="5"/>
        <v>19268.089821687649</v>
      </c>
      <c r="G30" s="133">
        <f t="shared" si="5"/>
        <v>11534.998642687133</v>
      </c>
      <c r="H30" s="133">
        <f>H28/$S$28*$S$30</f>
        <v>16170.420697480613</v>
      </c>
      <c r="I30" s="133">
        <f t="shared" si="5"/>
        <v>11378.704891386968</v>
      </c>
      <c r="J30" s="133">
        <f t="shared" si="5"/>
        <v>21157.546117626294</v>
      </c>
      <c r="K30" s="133">
        <f t="shared" si="5"/>
        <v>22076.619771971898</v>
      </c>
      <c r="L30" s="133">
        <f t="shared" si="5"/>
        <v>31035.879108289355</v>
      </c>
      <c r="M30" s="133">
        <f t="shared" si="5"/>
        <v>25704.256269662183</v>
      </c>
      <c r="N30" s="133">
        <f t="shared" si="5"/>
        <v>40614.007931188105</v>
      </c>
      <c r="O30" s="133">
        <f t="shared" si="5"/>
        <v>47190.89989535293</v>
      </c>
      <c r="P30" s="133">
        <f t="shared" si="5"/>
        <v>25280.146771528067</v>
      </c>
      <c r="Q30" s="133">
        <f>Q28/$S$28*$S$30</f>
        <v>22177.789627019552</v>
      </c>
      <c r="R30" s="133">
        <f>R28/$S$28*$S$30</f>
        <v>41605.842036637718</v>
      </c>
      <c r="S30" s="133">
        <f>(385490.734+5500)*1.0457</f>
        <v>408859.01054380002</v>
      </c>
    </row>
    <row r="31" spans="1:19" x14ac:dyDescent="0.35">
      <c r="A31" s="17"/>
      <c r="B31" s="17"/>
      <c r="C31" s="17"/>
      <c r="D31" s="17"/>
      <c r="E31" s="17"/>
      <c r="F31" s="17"/>
      <c r="G31" s="17"/>
      <c r="H31" s="17"/>
      <c r="I31" s="17"/>
      <c r="J31" s="17"/>
      <c r="K31" s="17"/>
      <c r="L31" s="17"/>
      <c r="M31" s="17"/>
      <c r="N31" s="17"/>
      <c r="O31" s="17"/>
      <c r="P31" s="17"/>
      <c r="Q31" s="17"/>
      <c r="R31" s="17"/>
      <c r="S31" s="17"/>
    </row>
    <row r="32" spans="1:19" x14ac:dyDescent="0.35">
      <c r="S32" s="29"/>
    </row>
    <row r="33" spans="3:19" x14ac:dyDescent="0.35">
      <c r="D33" s="30"/>
      <c r="E33" s="30"/>
      <c r="F33" s="30"/>
      <c r="G33" s="30"/>
      <c r="H33" s="30"/>
      <c r="I33" s="30"/>
      <c r="J33" s="30"/>
      <c r="K33" s="30"/>
      <c r="L33" s="30"/>
      <c r="M33" s="30"/>
      <c r="N33" s="30"/>
      <c r="O33" s="30"/>
      <c r="P33" s="30"/>
      <c r="Q33" s="30"/>
      <c r="R33" s="30"/>
      <c r="S33" s="30"/>
    </row>
    <row r="34" spans="3:19" x14ac:dyDescent="0.35">
      <c r="D34" s="265"/>
      <c r="E34" s="265"/>
      <c r="F34" s="265"/>
      <c r="G34" s="265"/>
      <c r="H34" s="265"/>
      <c r="I34" s="265"/>
      <c r="J34" s="265"/>
      <c r="K34" s="265"/>
      <c r="L34" s="265"/>
      <c r="M34" s="265"/>
      <c r="N34" s="265"/>
      <c r="O34" s="265"/>
      <c r="P34" s="265"/>
      <c r="Q34" s="265"/>
      <c r="R34" s="265"/>
      <c r="S34" s="265"/>
    </row>
    <row r="35" spans="3:19" x14ac:dyDescent="0.35">
      <c r="C35" s="143"/>
      <c r="D35" s="144"/>
      <c r="E35" s="144"/>
    </row>
    <row r="37" spans="3:19" x14ac:dyDescent="0.35">
      <c r="D37" s="39"/>
      <c r="E37" s="39"/>
      <c r="F37" s="39"/>
      <c r="G37" s="39"/>
      <c r="H37" s="39"/>
      <c r="I37" s="39"/>
      <c r="J37" s="39"/>
      <c r="K37" s="39"/>
      <c r="L37" s="39"/>
      <c r="M37" s="39"/>
      <c r="N37" s="39"/>
      <c r="O37" s="39"/>
      <c r="P37" s="39"/>
      <c r="Q37" s="39"/>
      <c r="R37" s="39"/>
      <c r="S37" s="39"/>
    </row>
    <row r="38" spans="3:19" x14ac:dyDescent="0.35">
      <c r="D38" s="39"/>
      <c r="E38" s="39"/>
      <c r="F38" s="39"/>
      <c r="G38" s="39"/>
      <c r="H38" s="39"/>
      <c r="I38" s="39"/>
      <c r="J38" s="39"/>
      <c r="K38" s="39"/>
      <c r="L38" s="39"/>
      <c r="M38" s="39"/>
      <c r="N38" s="39"/>
      <c r="O38" s="39"/>
      <c r="P38" s="39"/>
      <c r="Q38" s="39"/>
      <c r="R38" s="39"/>
      <c r="S38" s="39"/>
    </row>
    <row r="39" spans="3:19" x14ac:dyDescent="0.35">
      <c r="D39" s="39"/>
      <c r="E39" s="39"/>
      <c r="F39" s="39"/>
      <c r="G39" s="39"/>
      <c r="H39" s="39"/>
      <c r="I39" s="39"/>
      <c r="J39" s="39"/>
      <c r="K39" s="39"/>
      <c r="L39" s="39"/>
      <c r="M39" s="39"/>
      <c r="N39" s="39"/>
      <c r="O39" s="39"/>
      <c r="P39" s="39"/>
      <c r="Q39" s="39"/>
      <c r="R39" s="39"/>
      <c r="S39" s="39"/>
    </row>
  </sheetData>
  <mergeCells count="27">
    <mergeCell ref="A6:B6"/>
    <mergeCell ref="A1:B1"/>
    <mergeCell ref="A2:B2"/>
    <mergeCell ref="A3:B3"/>
    <mergeCell ref="A4:B4"/>
    <mergeCell ref="A5:B5"/>
    <mergeCell ref="A21:B21"/>
    <mergeCell ref="A7:B7"/>
    <mergeCell ref="A8:B8"/>
    <mergeCell ref="A9:B9"/>
    <mergeCell ref="A10:B10"/>
    <mergeCell ref="A11:B11"/>
    <mergeCell ref="A12:B12"/>
    <mergeCell ref="A16:B16"/>
    <mergeCell ref="A17:B17"/>
    <mergeCell ref="A18:B18"/>
    <mergeCell ref="A19:D19"/>
    <mergeCell ref="A20:B20"/>
    <mergeCell ref="A28:B28"/>
    <mergeCell ref="A29:B29"/>
    <mergeCell ref="A30:B30"/>
    <mergeCell ref="A22:D22"/>
    <mergeCell ref="A23:B23"/>
    <mergeCell ref="A24:B24"/>
    <mergeCell ref="A25:B25"/>
    <mergeCell ref="A26:B26"/>
    <mergeCell ref="A27:B27"/>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90C6D-3B54-461B-9979-E6FD58BCC500}">
  <sheetPr>
    <tabColor theme="7" tint="-0.249977111117893"/>
  </sheetPr>
  <dimension ref="A1:S18"/>
  <sheetViews>
    <sheetView zoomScale="110" zoomScaleNormal="110" workbookViewId="0">
      <selection activeCell="C17" sqref="C17"/>
    </sheetView>
  </sheetViews>
  <sheetFormatPr baseColWidth="10" defaultColWidth="11.42578125" defaultRowHeight="15" x14ac:dyDescent="0.25"/>
  <cols>
    <col min="1" max="1" width="65" bestFit="1" customWidth="1"/>
    <col min="17" max="18" width="11" bestFit="1" customWidth="1"/>
  </cols>
  <sheetData>
    <row r="1" spans="1:19" ht="16.5" x14ac:dyDescent="0.35">
      <c r="A1" s="443" t="s">
        <v>14</v>
      </c>
      <c r="B1" s="443"/>
      <c r="C1" s="287"/>
      <c r="D1" s="287"/>
      <c r="E1" s="287"/>
      <c r="F1" s="287"/>
      <c r="G1" s="287"/>
      <c r="H1" s="287"/>
      <c r="I1" s="287"/>
      <c r="J1" s="287"/>
      <c r="K1" s="287"/>
      <c r="L1" s="287"/>
      <c r="M1" s="287"/>
      <c r="N1" s="287"/>
      <c r="O1" s="287"/>
      <c r="P1" s="287"/>
      <c r="Q1" s="287"/>
      <c r="R1" s="287"/>
      <c r="S1" s="287"/>
    </row>
    <row r="2" spans="1:19" ht="15.75" x14ac:dyDescent="0.25">
      <c r="A2" s="446"/>
      <c r="B2" s="446" t="s">
        <v>339</v>
      </c>
      <c r="C2" s="446"/>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6" t="s">
        <v>112</v>
      </c>
    </row>
    <row r="3" spans="1:19" ht="47.25" x14ac:dyDescent="0.25">
      <c r="A3" s="447"/>
      <c r="B3" s="447"/>
      <c r="C3" s="447"/>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7"/>
    </row>
    <row r="4" spans="1:19" ht="16.5" x14ac:dyDescent="0.35">
      <c r="A4" s="293"/>
      <c r="B4" s="293"/>
      <c r="C4" s="293"/>
      <c r="D4" s="293"/>
      <c r="E4" s="293"/>
      <c r="F4" s="293"/>
      <c r="G4" s="293"/>
      <c r="H4" s="293"/>
      <c r="I4" s="293"/>
      <c r="J4" s="293"/>
      <c r="K4" s="293"/>
      <c r="L4" s="293"/>
      <c r="M4" s="293"/>
      <c r="N4" s="293"/>
      <c r="O4" s="293"/>
      <c r="P4" s="293"/>
      <c r="Q4" s="293"/>
      <c r="R4" s="293"/>
      <c r="S4" s="293"/>
    </row>
    <row r="5" spans="1:19" ht="16.5" x14ac:dyDescent="0.35">
      <c r="A5" s="294" t="s">
        <v>370</v>
      </c>
      <c r="B5" s="295">
        <v>1232</v>
      </c>
      <c r="C5" s="296"/>
      <c r="D5" s="296"/>
      <c r="E5" s="296"/>
      <c r="F5" s="296"/>
      <c r="G5" s="296"/>
      <c r="H5" s="296"/>
      <c r="I5" s="296"/>
      <c r="J5" s="296"/>
      <c r="K5" s="296"/>
      <c r="L5" s="296"/>
      <c r="M5" s="296"/>
      <c r="N5" s="296"/>
      <c r="O5" s="296"/>
      <c r="P5" s="296"/>
      <c r="Q5" s="296"/>
      <c r="R5" s="296"/>
      <c r="S5" s="296"/>
    </row>
    <row r="6" spans="1:19" ht="16.5" x14ac:dyDescent="0.35">
      <c r="A6" s="296"/>
      <c r="B6" s="296"/>
      <c r="C6" s="296"/>
      <c r="D6" s="296"/>
      <c r="E6" s="296"/>
      <c r="F6" s="296"/>
      <c r="G6" s="296"/>
      <c r="H6" s="296"/>
      <c r="I6" s="296"/>
      <c r="J6" s="296"/>
      <c r="K6" s="296"/>
      <c r="L6" s="296"/>
      <c r="M6" s="296"/>
      <c r="N6" s="296"/>
      <c r="O6" s="296"/>
      <c r="P6" s="296"/>
      <c r="Q6" s="296"/>
      <c r="R6" s="296"/>
      <c r="S6" s="296"/>
    </row>
    <row r="7" spans="1:19" ht="16.5" x14ac:dyDescent="0.35">
      <c r="A7" s="296" t="s">
        <v>414</v>
      </c>
      <c r="B7" s="296"/>
      <c r="C7" s="296" t="s">
        <v>372</v>
      </c>
      <c r="D7" s="296">
        <v>160</v>
      </c>
      <c r="E7" s="296">
        <v>160</v>
      </c>
      <c r="F7" s="296">
        <v>145</v>
      </c>
      <c r="G7" s="296">
        <v>120</v>
      </c>
      <c r="H7" s="296">
        <v>90</v>
      </c>
      <c r="I7" s="296">
        <v>90</v>
      </c>
      <c r="J7" s="296">
        <v>105</v>
      </c>
      <c r="K7" s="296">
        <v>130</v>
      </c>
      <c r="L7" s="296">
        <v>90</v>
      </c>
      <c r="M7" s="296">
        <v>70</v>
      </c>
      <c r="N7" s="296">
        <v>70</v>
      </c>
      <c r="O7" s="296">
        <v>70</v>
      </c>
      <c r="P7" s="296">
        <v>150</v>
      </c>
      <c r="Q7" s="296">
        <v>120</v>
      </c>
      <c r="R7" s="296">
        <v>80</v>
      </c>
      <c r="S7" s="297">
        <f>SUM(D7:R7)</f>
        <v>1650</v>
      </c>
    </row>
    <row r="8" spans="1:19" ht="16.5" x14ac:dyDescent="0.35">
      <c r="A8" s="296" t="s">
        <v>415</v>
      </c>
      <c r="B8" s="296"/>
      <c r="C8" s="296" t="s">
        <v>372</v>
      </c>
      <c r="D8" s="296">
        <v>104</v>
      </c>
      <c r="E8" s="296">
        <v>94</v>
      </c>
      <c r="F8" s="296">
        <v>82</v>
      </c>
      <c r="G8" s="296">
        <v>50</v>
      </c>
      <c r="H8" s="296">
        <v>57</v>
      </c>
      <c r="I8" s="296">
        <v>78</v>
      </c>
      <c r="J8" s="296">
        <v>58</v>
      </c>
      <c r="K8" s="296">
        <v>66</v>
      </c>
      <c r="L8" s="296">
        <v>67</v>
      </c>
      <c r="M8" s="296">
        <v>51</v>
      </c>
      <c r="N8" s="296">
        <v>53</v>
      </c>
      <c r="O8" s="296">
        <v>72</v>
      </c>
      <c r="P8" s="296">
        <v>92</v>
      </c>
      <c r="Q8" s="296">
        <v>58</v>
      </c>
      <c r="R8" s="296">
        <v>65</v>
      </c>
      <c r="S8" s="297">
        <f>SUM(D8:R8)</f>
        <v>1047</v>
      </c>
    </row>
    <row r="9" spans="1:19" ht="16.5" x14ac:dyDescent="0.35">
      <c r="A9" s="296" t="s">
        <v>373</v>
      </c>
      <c r="B9" s="296"/>
      <c r="C9" s="296" t="s">
        <v>372</v>
      </c>
      <c r="D9" s="298">
        <f>ROUND(($B$5-$S$8)*(D7-D8)/($S$7-$S$8),0)</f>
        <v>17</v>
      </c>
      <c r="E9" s="298">
        <f t="shared" ref="E9:Q9" si="0">ROUND(($B$5-$S$8)*(E7-E8)/($S$7-$S$8),0)</f>
        <v>20</v>
      </c>
      <c r="F9" s="298">
        <f t="shared" si="0"/>
        <v>19</v>
      </c>
      <c r="G9" s="298">
        <f t="shared" si="0"/>
        <v>21</v>
      </c>
      <c r="H9" s="298">
        <f t="shared" si="0"/>
        <v>10</v>
      </c>
      <c r="I9" s="298">
        <f t="shared" si="0"/>
        <v>4</v>
      </c>
      <c r="J9" s="298">
        <f t="shared" si="0"/>
        <v>14</v>
      </c>
      <c r="K9" s="298">
        <f t="shared" si="0"/>
        <v>20</v>
      </c>
      <c r="L9" s="298">
        <f t="shared" si="0"/>
        <v>7</v>
      </c>
      <c r="M9" s="298">
        <f t="shared" si="0"/>
        <v>6</v>
      </c>
      <c r="N9" s="298">
        <f t="shared" si="0"/>
        <v>5</v>
      </c>
      <c r="O9" s="298">
        <f>ROUND(($B$5-$S$8)*(O7-O8)/($S$7-$S$8),0)</f>
        <v>-1</v>
      </c>
      <c r="P9" s="298">
        <f t="shared" si="0"/>
        <v>18</v>
      </c>
      <c r="Q9" s="298">
        <f t="shared" si="0"/>
        <v>19</v>
      </c>
      <c r="R9" s="298">
        <f>ROUND(($B$5-$S$8)*(R7-R8)/($S$7-$S$8),0)</f>
        <v>5</v>
      </c>
      <c r="S9" s="297">
        <f>SUM(D9:R9)</f>
        <v>184</v>
      </c>
    </row>
    <row r="10" spans="1:19" ht="16.5" x14ac:dyDescent="0.35">
      <c r="A10" s="296" t="s">
        <v>374</v>
      </c>
      <c r="B10" s="330">
        <v>259200</v>
      </c>
      <c r="C10" s="296" t="s">
        <v>372</v>
      </c>
      <c r="D10" s="299">
        <f t="shared" ref="D10:R10" si="1">IF(D8&gt;D8+D9,D8,D8+D9)</f>
        <v>121</v>
      </c>
      <c r="E10" s="299">
        <f t="shared" si="1"/>
        <v>114</v>
      </c>
      <c r="F10" s="299">
        <f t="shared" si="1"/>
        <v>101</v>
      </c>
      <c r="G10" s="299">
        <f t="shared" si="1"/>
        <v>71</v>
      </c>
      <c r="H10" s="299">
        <f t="shared" si="1"/>
        <v>67</v>
      </c>
      <c r="I10" s="299">
        <f t="shared" si="1"/>
        <v>82</v>
      </c>
      <c r="J10" s="299">
        <f t="shared" si="1"/>
        <v>72</v>
      </c>
      <c r="K10" s="299">
        <f t="shared" si="1"/>
        <v>86</v>
      </c>
      <c r="L10" s="299">
        <f t="shared" si="1"/>
        <v>74</v>
      </c>
      <c r="M10" s="299">
        <f t="shared" si="1"/>
        <v>57</v>
      </c>
      <c r="N10" s="299">
        <f t="shared" si="1"/>
        <v>58</v>
      </c>
      <c r="O10" s="299">
        <f t="shared" si="1"/>
        <v>72</v>
      </c>
      <c r="P10" s="299">
        <f t="shared" si="1"/>
        <v>110</v>
      </c>
      <c r="Q10" s="299">
        <f t="shared" si="1"/>
        <v>77</v>
      </c>
      <c r="R10" s="299">
        <f t="shared" si="1"/>
        <v>70</v>
      </c>
      <c r="S10" s="297">
        <f>SUM(D10:R10)</f>
        <v>1232</v>
      </c>
    </row>
    <row r="11" spans="1:19" ht="16.5" x14ac:dyDescent="0.35">
      <c r="A11" s="296"/>
      <c r="B11" s="331"/>
      <c r="C11" s="296"/>
      <c r="D11" s="296"/>
      <c r="E11" s="296"/>
      <c r="F11" s="296"/>
      <c r="G11" s="296"/>
      <c r="H11" s="296"/>
      <c r="I11" s="296"/>
      <c r="J11" s="296"/>
      <c r="K11" s="296"/>
      <c r="L11" s="296"/>
      <c r="M11" s="296"/>
      <c r="N11" s="296"/>
      <c r="O11" s="296"/>
      <c r="P11" s="296"/>
      <c r="Q11" s="296"/>
      <c r="R11" s="296"/>
      <c r="S11" s="296"/>
    </row>
    <row r="12" spans="1:19" ht="16.5" x14ac:dyDescent="0.35">
      <c r="A12" s="296"/>
      <c r="B12" s="331"/>
      <c r="C12" s="296"/>
      <c r="D12" s="296"/>
      <c r="E12" s="296"/>
      <c r="F12" s="296"/>
      <c r="G12" s="296"/>
      <c r="H12" s="296"/>
      <c r="I12" s="296"/>
      <c r="J12" s="296"/>
      <c r="K12" s="296"/>
      <c r="L12" s="296"/>
      <c r="M12" s="296"/>
      <c r="N12" s="296"/>
      <c r="O12" s="296"/>
      <c r="P12" s="296"/>
      <c r="Q12" s="296"/>
      <c r="R12" s="296"/>
      <c r="S12" s="296"/>
    </row>
    <row r="13" spans="1:19" ht="16.5" x14ac:dyDescent="0.35">
      <c r="A13" s="296" t="s">
        <v>375</v>
      </c>
      <c r="B13" s="330">
        <v>184300</v>
      </c>
      <c r="C13" s="296" t="s">
        <v>372</v>
      </c>
      <c r="D13" s="331">
        <v>180</v>
      </c>
      <c r="E13" s="331">
        <v>197</v>
      </c>
      <c r="F13" s="331">
        <v>144</v>
      </c>
      <c r="G13" s="331">
        <v>114</v>
      </c>
      <c r="H13" s="331">
        <v>118</v>
      </c>
      <c r="I13" s="331">
        <v>94</v>
      </c>
      <c r="J13" s="331">
        <v>84</v>
      </c>
      <c r="K13" s="331">
        <v>147</v>
      </c>
      <c r="L13" s="331">
        <v>135</v>
      </c>
      <c r="M13" s="331">
        <v>58</v>
      </c>
      <c r="N13" s="331">
        <v>109</v>
      </c>
      <c r="O13" s="331">
        <v>111</v>
      </c>
      <c r="P13" s="331">
        <v>200</v>
      </c>
      <c r="Q13" s="331">
        <v>132</v>
      </c>
      <c r="R13" s="331">
        <v>74</v>
      </c>
      <c r="S13" s="297">
        <f>SUM(D13:R13)</f>
        <v>1897</v>
      </c>
    </row>
    <row r="14" spans="1:19" ht="16.5" x14ac:dyDescent="0.35">
      <c r="A14" s="296" t="s">
        <v>376</v>
      </c>
      <c r="B14" s="330">
        <v>91400</v>
      </c>
      <c r="C14" s="296" t="s">
        <v>372</v>
      </c>
      <c r="D14" s="331">
        <v>159</v>
      </c>
      <c r="E14" s="331">
        <v>170</v>
      </c>
      <c r="F14" s="331">
        <v>109</v>
      </c>
      <c r="G14" s="331">
        <v>109</v>
      </c>
      <c r="H14" s="331">
        <v>170</v>
      </c>
      <c r="I14" s="331">
        <v>106</v>
      </c>
      <c r="J14" s="331">
        <v>153</v>
      </c>
      <c r="K14" s="331">
        <v>132</v>
      </c>
      <c r="L14" s="331">
        <v>76</v>
      </c>
      <c r="M14" s="331">
        <v>61</v>
      </c>
      <c r="N14" s="331">
        <v>98</v>
      </c>
      <c r="O14" s="331">
        <v>104</v>
      </c>
      <c r="P14" s="331">
        <v>142</v>
      </c>
      <c r="Q14" s="331">
        <v>164</v>
      </c>
      <c r="R14" s="331">
        <v>91</v>
      </c>
      <c r="S14" s="297">
        <f>SUM(D14:R14)</f>
        <v>1844</v>
      </c>
    </row>
    <row r="15" spans="1:19" ht="16.5" x14ac:dyDescent="0.35">
      <c r="A15" s="296" t="s">
        <v>377</v>
      </c>
      <c r="B15" s="330">
        <v>74800</v>
      </c>
      <c r="C15" s="296" t="s">
        <v>372</v>
      </c>
      <c r="D15" s="331">
        <v>38</v>
      </c>
      <c r="E15" s="331">
        <v>22</v>
      </c>
      <c r="F15" s="331">
        <v>25</v>
      </c>
      <c r="G15" s="331">
        <v>20</v>
      </c>
      <c r="H15" s="331">
        <v>14</v>
      </c>
      <c r="I15" s="331">
        <v>19</v>
      </c>
      <c r="J15" s="331">
        <v>38</v>
      </c>
      <c r="K15" s="331">
        <v>22</v>
      </c>
      <c r="L15" s="331">
        <v>3</v>
      </c>
      <c r="M15" s="331">
        <v>17</v>
      </c>
      <c r="N15" s="331">
        <v>5</v>
      </c>
      <c r="O15" s="331">
        <v>19</v>
      </c>
      <c r="P15" s="331">
        <v>29</v>
      </c>
      <c r="Q15" s="331">
        <v>19</v>
      </c>
      <c r="R15" s="331">
        <v>22</v>
      </c>
      <c r="S15" s="297">
        <f>SUM(D15:R15)</f>
        <v>312</v>
      </c>
    </row>
    <row r="16" spans="1:19" ht="16.5" x14ac:dyDescent="0.35">
      <c r="A16" s="300"/>
      <c r="B16" s="300"/>
      <c r="C16" s="300"/>
      <c r="D16" s="300"/>
      <c r="E16" s="300"/>
      <c r="F16" s="300"/>
      <c r="G16" s="300"/>
      <c r="H16" s="300"/>
      <c r="I16" s="300"/>
      <c r="J16" s="300"/>
      <c r="K16" s="300"/>
      <c r="L16" s="300"/>
      <c r="M16" s="300"/>
      <c r="N16" s="300"/>
      <c r="O16" s="300"/>
      <c r="P16" s="300"/>
      <c r="Q16" s="300"/>
      <c r="R16" s="300"/>
      <c r="S16" s="300"/>
    </row>
    <row r="17" spans="1:19" ht="16.5" x14ac:dyDescent="0.35">
      <c r="A17" s="301" t="s">
        <v>378</v>
      </c>
      <c r="B17" s="301"/>
      <c r="C17" s="301" t="s">
        <v>379</v>
      </c>
      <c r="D17" s="302">
        <f>0.9*(D10*$B$10+D13*$B$13+D14*$B$14+D15*$B$15)/1000</f>
        <v>73720.98</v>
      </c>
      <c r="E17" s="302">
        <f t="shared" ref="E17:R17" si="2">0.9*(E10*$B$10+E13*$B$13+E14*$B$14+E15*$B$15)/1000</f>
        <v>74735.55</v>
      </c>
      <c r="F17" s="302">
        <f t="shared" si="2"/>
        <v>58095.9</v>
      </c>
      <c r="G17" s="302">
        <f t="shared" si="2"/>
        <v>45784.800000000003</v>
      </c>
      <c r="H17" s="302">
        <f t="shared" si="2"/>
        <v>50129.1</v>
      </c>
      <c r="I17" s="302">
        <f t="shared" si="2"/>
        <v>44719.38</v>
      </c>
      <c r="J17" s="302">
        <f>0.9*(J10*$B$10+J13*$B$13+J14*$B$14+J15*$B$15)/1000</f>
        <v>45873.18</v>
      </c>
      <c r="K17" s="302">
        <f t="shared" si="2"/>
        <v>56784.33</v>
      </c>
      <c r="L17" s="302">
        <f t="shared" si="2"/>
        <v>46108.89</v>
      </c>
      <c r="M17" s="302">
        <f t="shared" si="2"/>
        <v>29079.72</v>
      </c>
      <c r="N17" s="302">
        <f t="shared" si="2"/>
        <v>40008.15</v>
      </c>
      <c r="O17" s="302">
        <f t="shared" si="2"/>
        <v>45041.85</v>
      </c>
      <c r="P17" s="302">
        <f t="shared" si="2"/>
        <v>72468</v>
      </c>
      <c r="Q17" s="302">
        <f t="shared" si="2"/>
        <v>54627.12</v>
      </c>
      <c r="R17" s="302">
        <f t="shared" si="2"/>
        <v>37570.68</v>
      </c>
      <c r="S17" s="302">
        <f>SUM(D17:R17)</f>
        <v>774747.63</v>
      </c>
    </row>
    <row r="18" spans="1:19" ht="16.5" x14ac:dyDescent="0.35">
      <c r="A18" s="296" t="s">
        <v>380</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H62" sqref="H62"/>
    </sheetView>
  </sheetViews>
  <sheetFormatPr baseColWidth="10" defaultColWidth="11.42578125" defaultRowHeight="17.25" x14ac:dyDescent="0.3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3"/>
  <sheetViews>
    <sheetView topLeftCell="A62" zoomScaleNormal="100" workbookViewId="0">
      <selection activeCell="B72" activeCellId="4" sqref="B5 B13 B26 B50 B72"/>
    </sheetView>
  </sheetViews>
  <sheetFormatPr baseColWidth="10" defaultColWidth="11.42578125" defaultRowHeight="15.75" x14ac:dyDescent="0.35"/>
  <cols>
    <col min="1" max="1" width="85.5703125" style="17" bestFit="1"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37</v>
      </c>
      <c r="C1" s="33"/>
    </row>
    <row r="2" spans="1:3" x14ac:dyDescent="0.35">
      <c r="A2" s="34"/>
      <c r="C2" s="33"/>
    </row>
    <row r="3" spans="1:3" x14ac:dyDescent="0.35">
      <c r="A3" s="35" t="s">
        <v>38</v>
      </c>
      <c r="B3" s="36"/>
      <c r="C3" s="33"/>
    </row>
    <row r="4" spans="1:3" x14ac:dyDescent="0.35">
      <c r="A4" s="325" t="s">
        <v>490</v>
      </c>
      <c r="B4" s="326">
        <v>84401</v>
      </c>
      <c r="C4" s="33"/>
    </row>
    <row r="5" spans="1:3" ht="16.5" thickBot="1" x14ac:dyDescent="0.4">
      <c r="A5" s="42" t="s">
        <v>43</v>
      </c>
      <c r="B5" s="332">
        <f>SUM(B4:B4)</f>
        <v>84401</v>
      </c>
      <c r="C5" s="33"/>
    </row>
    <row r="7" spans="1:3" x14ac:dyDescent="0.35">
      <c r="A7" s="35" t="s">
        <v>44</v>
      </c>
      <c r="B7" s="36"/>
    </row>
    <row r="8" spans="1:3" x14ac:dyDescent="0.35">
      <c r="A8" s="37" t="s">
        <v>29</v>
      </c>
      <c r="B8" s="38"/>
    </row>
    <row r="9" spans="1:3" x14ac:dyDescent="0.35">
      <c r="A9" s="328" t="s">
        <v>480</v>
      </c>
      <c r="B9" s="326">
        <v>63000</v>
      </c>
    </row>
    <row r="10" spans="1:3" x14ac:dyDescent="0.35">
      <c r="A10" s="328" t="s">
        <v>481</v>
      </c>
      <c r="B10" s="326">
        <v>70465</v>
      </c>
    </row>
    <row r="11" spans="1:3" x14ac:dyDescent="0.35">
      <c r="A11" s="33" t="s">
        <v>470</v>
      </c>
      <c r="B11" s="28">
        <v>10000</v>
      </c>
    </row>
    <row r="12" spans="1:3" x14ac:dyDescent="0.35">
      <c r="A12" s="33" t="s">
        <v>469</v>
      </c>
      <c r="B12" s="28">
        <v>20352</v>
      </c>
    </row>
    <row r="13" spans="1:3" ht="16.5" thickBot="1" x14ac:dyDescent="0.4">
      <c r="A13" s="42" t="s">
        <v>49</v>
      </c>
      <c r="B13" s="332">
        <f>SUM(B9:B12)</f>
        <v>163817</v>
      </c>
    </row>
    <row r="14" spans="1:3" x14ac:dyDescent="0.35">
      <c r="A14" s="33"/>
      <c r="B14" s="43"/>
    </row>
    <row r="15" spans="1:3" x14ac:dyDescent="0.35">
      <c r="A15" s="35" t="s">
        <v>50</v>
      </c>
      <c r="B15" s="36"/>
    </row>
    <row r="16" spans="1:3" x14ac:dyDescent="0.35">
      <c r="A16" s="290" t="s">
        <v>29</v>
      </c>
      <c r="B16" s="290"/>
    </row>
    <row r="17" spans="1:3" x14ac:dyDescent="0.35">
      <c r="A17" s="327" t="s">
        <v>482</v>
      </c>
      <c r="B17" s="326">
        <f>23500+139+20</f>
        <v>23659</v>
      </c>
      <c r="C17" s="41"/>
    </row>
    <row r="18" spans="1:3" x14ac:dyDescent="0.35">
      <c r="A18" s="44" t="s">
        <v>52</v>
      </c>
      <c r="B18" s="28">
        <v>1000</v>
      </c>
      <c r="C18" s="41"/>
    </row>
    <row r="19" spans="1:3" x14ac:dyDescent="0.35">
      <c r="A19" s="44" t="s">
        <v>53</v>
      </c>
      <c r="B19" s="28">
        <v>2600</v>
      </c>
      <c r="C19" s="41"/>
    </row>
    <row r="20" spans="1:3" x14ac:dyDescent="0.35">
      <c r="A20" s="44" t="s">
        <v>55</v>
      </c>
      <c r="B20" s="28">
        <v>2000</v>
      </c>
      <c r="C20" s="41"/>
    </row>
    <row r="21" spans="1:3" x14ac:dyDescent="0.35">
      <c r="A21" s="44" t="s">
        <v>56</v>
      </c>
      <c r="B21" s="28">
        <v>27000</v>
      </c>
      <c r="C21" s="41"/>
    </row>
    <row r="22" spans="1:3" x14ac:dyDescent="0.35">
      <c r="A22" s="44" t="s">
        <v>57</v>
      </c>
      <c r="B22" s="28">
        <v>10700</v>
      </c>
      <c r="C22" s="41"/>
    </row>
    <row r="23" spans="1:3" x14ac:dyDescent="0.35">
      <c r="A23" s="44" t="s">
        <v>471</v>
      </c>
      <c r="B23" s="28">
        <v>15000</v>
      </c>
      <c r="C23" s="41"/>
    </row>
    <row r="24" spans="1:3" x14ac:dyDescent="0.35">
      <c r="A24" s="44" t="s">
        <v>61</v>
      </c>
      <c r="B24" s="28">
        <v>380</v>
      </c>
      <c r="C24" s="41"/>
    </row>
    <row r="25" spans="1:3" x14ac:dyDescent="0.35">
      <c r="A25" s="44" t="s">
        <v>62</v>
      </c>
      <c r="B25" s="28">
        <v>28000</v>
      </c>
      <c r="C25" s="41"/>
    </row>
    <row r="26" spans="1:3" x14ac:dyDescent="0.35">
      <c r="A26" s="255" t="s">
        <v>63</v>
      </c>
      <c r="B26" s="253">
        <f>SUM(B17:B25)</f>
        <v>110339</v>
      </c>
    </row>
    <row r="27" spans="1:3" x14ac:dyDescent="0.35">
      <c r="A27" s="256" t="s">
        <v>64</v>
      </c>
      <c r="B27" s="28">
        <v>-55000</v>
      </c>
    </row>
    <row r="28" spans="1:3" x14ac:dyDescent="0.35">
      <c r="A28" s="34" t="s">
        <v>65</v>
      </c>
      <c r="B28" s="253">
        <f>SUM(B26:B27)</f>
        <v>55339</v>
      </c>
    </row>
    <row r="29" spans="1:3" x14ac:dyDescent="0.35">
      <c r="A29" s="34"/>
      <c r="B29" s="40"/>
    </row>
    <row r="30" spans="1:3" x14ac:dyDescent="0.35">
      <c r="A30" s="35" t="s">
        <v>66</v>
      </c>
      <c r="B30" s="257"/>
    </row>
    <row r="31" spans="1:3" x14ac:dyDescent="0.35">
      <c r="A31" s="37" t="s">
        <v>67</v>
      </c>
      <c r="B31" s="78"/>
    </row>
    <row r="32" spans="1:3" x14ac:dyDescent="0.35">
      <c r="A32" s="328" t="s">
        <v>485</v>
      </c>
      <c r="B32" s="326">
        <v>33100</v>
      </c>
    </row>
    <row r="33" spans="1:7" x14ac:dyDescent="0.35">
      <c r="A33" s="33" t="s">
        <v>69</v>
      </c>
      <c r="B33" s="28">
        <v>6250</v>
      </c>
    </row>
    <row r="34" spans="1:7" x14ac:dyDescent="0.35">
      <c r="A34" s="259" t="s">
        <v>71</v>
      </c>
      <c r="B34" s="260">
        <f>SUM(B32:B33)</f>
        <v>39350</v>
      </c>
    </row>
    <row r="35" spans="1:7" x14ac:dyDescent="0.35">
      <c r="A35" s="37"/>
      <c r="B35" s="78"/>
    </row>
    <row r="36" spans="1:7" x14ac:dyDescent="0.35">
      <c r="A36" s="19" t="s">
        <v>72</v>
      </c>
    </row>
    <row r="37" spans="1:7" x14ac:dyDescent="0.35">
      <c r="A37" s="17" t="s">
        <v>73</v>
      </c>
      <c r="B37" s="28">
        <v>10000</v>
      </c>
    </row>
    <row r="38" spans="1:7" x14ac:dyDescent="0.35">
      <c r="A38" s="366" t="s">
        <v>492</v>
      </c>
      <c r="B38" s="326">
        <v>40000</v>
      </c>
    </row>
    <row r="39" spans="1:7" x14ac:dyDescent="0.35">
      <c r="A39" s="17" t="s">
        <v>74</v>
      </c>
      <c r="B39" s="28">
        <v>10000</v>
      </c>
    </row>
    <row r="40" spans="1:7" x14ac:dyDescent="0.35">
      <c r="A40" s="375" t="s">
        <v>496</v>
      </c>
      <c r="B40" s="376">
        <v>3150</v>
      </c>
    </row>
    <row r="41" spans="1:7" x14ac:dyDescent="0.35">
      <c r="A41" s="17" t="s">
        <v>77</v>
      </c>
      <c r="B41" s="28">
        <v>1500</v>
      </c>
    </row>
    <row r="42" spans="1:7" x14ac:dyDescent="0.35">
      <c r="A42" s="259" t="s">
        <v>78</v>
      </c>
      <c r="B42" s="260">
        <f>SUM(B37:B41)</f>
        <v>64650</v>
      </c>
    </row>
    <row r="43" spans="1:7" x14ac:dyDescent="0.35">
      <c r="B43" s="258"/>
    </row>
    <row r="44" spans="1:7" x14ac:dyDescent="0.35">
      <c r="A44" s="19" t="s">
        <v>79</v>
      </c>
      <c r="B44" s="258"/>
    </row>
    <row r="45" spans="1:7" x14ac:dyDescent="0.35">
      <c r="A45" s="17" t="s">
        <v>80</v>
      </c>
      <c r="B45" s="28">
        <v>9000</v>
      </c>
      <c r="C45" s="28"/>
    </row>
    <row r="46" spans="1:7" x14ac:dyDescent="0.35">
      <c r="A46" s="17" t="s">
        <v>457</v>
      </c>
      <c r="B46" s="28">
        <v>13125</v>
      </c>
      <c r="C46" s="28"/>
      <c r="G46" s="313"/>
    </row>
    <row r="47" spans="1:7" x14ac:dyDescent="0.35">
      <c r="A47" s="17" t="s">
        <v>459</v>
      </c>
      <c r="B47" s="28">
        <v>4550</v>
      </c>
      <c r="C47" s="28"/>
      <c r="G47" s="313"/>
    </row>
    <row r="48" spans="1:7" x14ac:dyDescent="0.35">
      <c r="A48" s="17" t="s">
        <v>458</v>
      </c>
      <c r="B48" s="28">
        <v>6421</v>
      </c>
      <c r="C48" s="28"/>
    </row>
    <row r="49" spans="1:3" x14ac:dyDescent="0.35">
      <c r="A49" s="259" t="s">
        <v>83</v>
      </c>
      <c r="B49" s="260">
        <f>SUM(B45:B48)</f>
        <v>33096</v>
      </c>
      <c r="C49" s="28"/>
    </row>
    <row r="50" spans="1:3" ht="16.5" thickBot="1" x14ac:dyDescent="0.4">
      <c r="A50" s="42" t="s">
        <v>84</v>
      </c>
      <c r="B50" s="308">
        <f>B34+B42+B49</f>
        <v>137096</v>
      </c>
      <c r="C50" s="53"/>
    </row>
    <row r="51" spans="1:3" x14ac:dyDescent="0.35">
      <c r="A51" s="34"/>
      <c r="B51" s="40"/>
    </row>
    <row r="53" spans="1:3" x14ac:dyDescent="0.35">
      <c r="A53" s="35" t="s">
        <v>85</v>
      </c>
      <c r="B53" s="36"/>
    </row>
    <row r="54" spans="1:3" x14ac:dyDescent="0.35">
      <c r="A54" s="34" t="s">
        <v>28</v>
      </c>
      <c r="B54" s="38"/>
    </row>
    <row r="55" spans="1:3" x14ac:dyDescent="0.35">
      <c r="A55" s="17" t="s">
        <v>86</v>
      </c>
      <c r="B55" s="28">
        <v>2000</v>
      </c>
    </row>
    <row r="56" spans="1:3" x14ac:dyDescent="0.35">
      <c r="A56" s="17" t="s">
        <v>456</v>
      </c>
      <c r="B56" s="28">
        <v>8000</v>
      </c>
    </row>
    <row r="57" spans="1:3" x14ac:dyDescent="0.35">
      <c r="A57" s="325" t="s">
        <v>486</v>
      </c>
      <c r="B57" s="326">
        <f>3595+29</f>
        <v>3624</v>
      </c>
    </row>
    <row r="58" spans="1:3" x14ac:dyDescent="0.35">
      <c r="A58" s="259" t="str">
        <f>CONCATENATE("Sum ",A54)</f>
        <v>Sum FO1 Administrasjon og fellestjenester</v>
      </c>
      <c r="B58" s="260">
        <f>SUM(B55:B57)</f>
        <v>13624</v>
      </c>
    </row>
    <row r="59" spans="1:3" x14ac:dyDescent="0.35">
      <c r="A59" s="33"/>
      <c r="B59" s="41"/>
    </row>
    <row r="60" spans="1:3" x14ac:dyDescent="0.35">
      <c r="A60" s="34" t="s">
        <v>72</v>
      </c>
      <c r="B60" s="41"/>
    </row>
    <row r="61" spans="1:3" x14ac:dyDescent="0.35">
      <c r="A61" s="33" t="s">
        <v>451</v>
      </c>
      <c r="B61" s="28">
        <v>6200</v>
      </c>
    </row>
    <row r="62" spans="1:3" x14ac:dyDescent="0.35">
      <c r="A62" s="259" t="s">
        <v>78</v>
      </c>
      <c r="B62" s="260">
        <f>SUM(B61)</f>
        <v>6200</v>
      </c>
    </row>
    <row r="63" spans="1:3" x14ac:dyDescent="0.35">
      <c r="A63" s="33"/>
      <c r="B63" s="43"/>
    </row>
    <row r="64" spans="1:3" x14ac:dyDescent="0.35">
      <c r="A64" s="34" t="s">
        <v>32</v>
      </c>
      <c r="B64" s="38"/>
    </row>
    <row r="65" spans="1:7" x14ac:dyDescent="0.35">
      <c r="A65" s="17" t="s">
        <v>478</v>
      </c>
      <c r="B65" s="28">
        <v>15000</v>
      </c>
    </row>
    <row r="66" spans="1:7" x14ac:dyDescent="0.35">
      <c r="A66" s="17" t="s">
        <v>92</v>
      </c>
      <c r="B66" s="28">
        <v>5500</v>
      </c>
    </row>
    <row r="67" spans="1:7" x14ac:dyDescent="0.35">
      <c r="A67" s="17" t="s">
        <v>452</v>
      </c>
      <c r="B67" s="28">
        <v>1000</v>
      </c>
    </row>
    <row r="68" spans="1:7" x14ac:dyDescent="0.35">
      <c r="A68" s="17" t="s">
        <v>453</v>
      </c>
      <c r="B68" s="28">
        <v>400</v>
      </c>
    </row>
    <row r="69" spans="1:7" x14ac:dyDescent="0.35">
      <c r="A69" s="17" t="s">
        <v>454</v>
      </c>
      <c r="B69" s="28">
        <v>2900</v>
      </c>
    </row>
    <row r="70" spans="1:7" x14ac:dyDescent="0.35">
      <c r="A70" s="17" t="s">
        <v>455</v>
      </c>
      <c r="B70" s="28">
        <v>3000</v>
      </c>
    </row>
    <row r="71" spans="1:7" x14ac:dyDescent="0.35">
      <c r="A71" s="259" t="str">
        <f>CONCATENATE("Sum ",A64)</f>
        <v>Sum FO3 Helse og omsorg</v>
      </c>
      <c r="B71" s="254">
        <f>SUM(B65:B70)</f>
        <v>27800</v>
      </c>
    </row>
    <row r="72" spans="1:7" ht="16.5" thickBot="1" x14ac:dyDescent="0.4">
      <c r="A72" s="266" t="s">
        <v>95</v>
      </c>
      <c r="B72" s="333">
        <f>SUM(B58+B71+B62)</f>
        <v>47624</v>
      </c>
    </row>
    <row r="73" spans="1:7" x14ac:dyDescent="0.35">
      <c r="G73"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1"/>
  <sheetViews>
    <sheetView zoomScale="80" zoomScaleNormal="80" zoomScaleSheetLayoutView="30" zoomScalePageLayoutView="20" workbookViewId="0">
      <selection activeCell="O10" sqref="O10"/>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x14ac:dyDescent="0.35">
      <c r="A1" s="19" t="s">
        <v>96</v>
      </c>
      <c r="B1" s="17"/>
      <c r="C1" s="17"/>
      <c r="D1" s="17"/>
      <c r="E1" s="17"/>
      <c r="F1" s="17"/>
      <c r="G1" s="17"/>
      <c r="H1" s="17"/>
      <c r="I1" s="17"/>
      <c r="J1" s="17"/>
      <c r="K1" s="17"/>
      <c r="L1" s="17"/>
      <c r="M1" s="17"/>
      <c r="N1" s="17"/>
      <c r="O1" s="17"/>
      <c r="P1" s="17"/>
      <c r="Q1" s="17"/>
      <c r="R1" s="17"/>
      <c r="S1" s="17"/>
    </row>
    <row r="2" spans="1:40" ht="54.75" customHeight="1"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47" t="s">
        <v>113</v>
      </c>
      <c r="B4" s="148"/>
      <c r="C4" s="148"/>
      <c r="D4" s="149"/>
      <c r="E4" s="149"/>
      <c r="F4" s="149"/>
      <c r="G4" s="149"/>
      <c r="H4" s="149"/>
      <c r="I4" s="149"/>
      <c r="J4" s="149"/>
      <c r="K4" s="149"/>
      <c r="L4" s="149"/>
      <c r="M4" s="149"/>
      <c r="N4" s="149"/>
      <c r="O4" s="149"/>
      <c r="P4" s="149"/>
      <c r="Q4" s="149"/>
      <c r="R4" s="149"/>
      <c r="S4" s="149"/>
    </row>
    <row r="5" spans="1:40" ht="16.5" customHeight="1" x14ac:dyDescent="0.35">
      <c r="A5" s="46" t="str">
        <f>A13</f>
        <v>Kriteriefordelt</v>
      </c>
      <c r="B5" s="47"/>
      <c r="C5" s="47"/>
      <c r="D5" s="48">
        <f>D13+D19+D25+D31+D37+D43+D49</f>
        <v>2181284.5468324255</v>
      </c>
      <c r="E5" s="48">
        <f t="shared" ref="E5:S5" si="0">E13+E19+E25+E31+E37+E43+E49</f>
        <v>1927060.5298418137</v>
      </c>
      <c r="F5" s="48">
        <f t="shared" si="0"/>
        <v>1542121.3988991347</v>
      </c>
      <c r="G5" s="48">
        <f t="shared" si="0"/>
        <v>1069973.055511687</v>
      </c>
      <c r="H5" s="48">
        <f t="shared" si="0"/>
        <v>1698954.2955049353</v>
      </c>
      <c r="I5" s="48">
        <f t="shared" si="0"/>
        <v>1296312.2961156706</v>
      </c>
      <c r="J5" s="48">
        <f t="shared" si="0"/>
        <v>1669929.9416454816</v>
      </c>
      <c r="K5" s="48">
        <f t="shared" si="0"/>
        <v>1663333.513712272</v>
      </c>
      <c r="L5" s="48">
        <f t="shared" si="0"/>
        <v>1448217.4407307806</v>
      </c>
      <c r="M5" s="48">
        <f t="shared" si="0"/>
        <v>1448764.7991027988</v>
      </c>
      <c r="N5" s="48">
        <f t="shared" si="0"/>
        <v>1799741.312785886</v>
      </c>
      <c r="O5" s="48">
        <f t="shared" si="0"/>
        <v>2333871.9297054908</v>
      </c>
      <c r="P5" s="48">
        <f t="shared" si="0"/>
        <v>2173769.705533558</v>
      </c>
      <c r="Q5" s="48">
        <f t="shared" si="0"/>
        <v>1941393.7985379514</v>
      </c>
      <c r="R5" s="48">
        <f>R13+R19+R25+R31+R37+R43+R49</f>
        <v>1851378.5283189069</v>
      </c>
      <c r="S5" s="48">
        <f t="shared" si="0"/>
        <v>26046107.092778791</v>
      </c>
    </row>
    <row r="6" spans="1:40" ht="16.5" customHeight="1" x14ac:dyDescent="0.35">
      <c r="A6" s="46" t="str">
        <f>A14</f>
        <v>Særskilte tildelinger</v>
      </c>
      <c r="B6" s="47"/>
      <c r="C6" s="47"/>
      <c r="D6" s="48">
        <f>D14+D20+D26+D32+D38+D44+D50+D57</f>
        <v>273402.99385613436</v>
      </c>
      <c r="E6" s="48">
        <f t="shared" ref="E6:S6" si="1">E14+E20+E26+E32+E38+E44+E50+E57</f>
        <v>255675.99926822304</v>
      </c>
      <c r="F6" s="48">
        <f t="shared" si="1"/>
        <v>180135.22486223097</v>
      </c>
      <c r="G6" s="48">
        <f t="shared" si="1"/>
        <v>105501.48804784266</v>
      </c>
      <c r="H6" s="48">
        <f t="shared" si="1"/>
        <v>121563.54855627254</v>
      </c>
      <c r="I6" s="48">
        <f t="shared" si="1"/>
        <v>87280.139586203979</v>
      </c>
      <c r="J6" s="48">
        <f t="shared" si="1"/>
        <v>87819.68226062617</v>
      </c>
      <c r="K6" s="48">
        <f t="shared" si="1"/>
        <v>204658.82140758549</v>
      </c>
      <c r="L6" s="48">
        <f t="shared" si="1"/>
        <v>150247.05516571979</v>
      </c>
      <c r="M6" s="48">
        <f t="shared" si="1"/>
        <v>116274.19698871064</v>
      </c>
      <c r="N6" s="48">
        <f t="shared" si="1"/>
        <v>169660.62135287339</v>
      </c>
      <c r="O6" s="48">
        <f t="shared" si="1"/>
        <v>207781.33502433839</v>
      </c>
      <c r="P6" s="48">
        <f t="shared" si="1"/>
        <v>175342.2912514722</v>
      </c>
      <c r="Q6" s="48">
        <f t="shared" si="1"/>
        <v>133116.4472232913</v>
      </c>
      <c r="R6" s="48">
        <f>R14+R20+R26+R32+R38+R44+R50+R57</f>
        <v>125347.14104847496</v>
      </c>
      <c r="S6" s="48">
        <f t="shared" si="1"/>
        <v>2393806.9859000002</v>
      </c>
      <c r="U6" s="29"/>
      <c r="V6" s="29"/>
      <c r="W6" s="29"/>
      <c r="X6" s="29"/>
      <c r="Y6" s="29"/>
      <c r="Z6" s="29"/>
      <c r="AA6" s="29"/>
      <c r="AB6" s="29"/>
      <c r="AC6" s="29"/>
      <c r="AD6" s="29"/>
      <c r="AE6" s="29"/>
      <c r="AF6" s="29"/>
      <c r="AG6" s="29"/>
      <c r="AH6" s="29"/>
      <c r="AI6" s="29"/>
      <c r="AJ6" s="29"/>
      <c r="AK6" s="29"/>
      <c r="AL6" s="29"/>
      <c r="AM6" s="29"/>
      <c r="AN6" s="29"/>
    </row>
    <row r="7" spans="1:40" ht="16.5" customHeight="1" x14ac:dyDescent="0.35">
      <c r="A7" s="46" t="str">
        <f>A15</f>
        <v>Kompensasjon for forventet lønns- og prisutvikling</v>
      </c>
      <c r="B7" s="47"/>
      <c r="C7" s="47"/>
      <c r="D7" s="48">
        <f>D15+D21+D27+D33+D39+D45+D51</f>
        <v>80818.434545217344</v>
      </c>
      <c r="E7" s="48">
        <f t="shared" ref="E7:S7" si="2">E15+E21+E27+E33+E39+E45+E51</f>
        <v>71400.85434302756</v>
      </c>
      <c r="F7" s="48">
        <f t="shared" si="2"/>
        <v>56932.061506232283</v>
      </c>
      <c r="G7" s="48">
        <f t="shared" si="2"/>
        <v>39399.20062984676</v>
      </c>
      <c r="H7" s="48">
        <f t="shared" si="2"/>
        <v>61918.512529914799</v>
      </c>
      <c r="I7" s="48">
        <f t="shared" si="2"/>
        <v>47241.760191545654</v>
      </c>
      <c r="J7" s="48">
        <f t="shared" si="2"/>
        <v>60646.401395254114</v>
      </c>
      <c r="K7" s="48">
        <f t="shared" si="2"/>
        <v>60684.150427199842</v>
      </c>
      <c r="L7" s="48">
        <f t="shared" si="2"/>
        <v>53299.097198711141</v>
      </c>
      <c r="M7" s="48">
        <f t="shared" si="2"/>
        <v>53119.039672423132</v>
      </c>
      <c r="N7" s="48">
        <f t="shared" si="2"/>
        <v>66187.105622900097</v>
      </c>
      <c r="O7" s="48">
        <f t="shared" si="2"/>
        <v>85368.143435228616</v>
      </c>
      <c r="P7" s="48">
        <f t="shared" si="2"/>
        <v>79410.146896754406</v>
      </c>
      <c r="Q7" s="48">
        <f t="shared" si="2"/>
        <v>70875.563928903604</v>
      </c>
      <c r="R7" s="48">
        <f t="shared" si="2"/>
        <v>67945.527676840531</v>
      </c>
      <c r="S7" s="48">
        <f t="shared" si="2"/>
        <v>955245.99999999988</v>
      </c>
      <c r="V7" s="29"/>
      <c r="W7" s="29"/>
      <c r="X7" s="29"/>
      <c r="Y7" s="29"/>
      <c r="Z7" s="29"/>
      <c r="AA7" s="29"/>
      <c r="AB7" s="29"/>
      <c r="AC7" s="29"/>
      <c r="AD7" s="29"/>
      <c r="AE7" s="29"/>
      <c r="AF7" s="29"/>
      <c r="AG7" s="29"/>
      <c r="AH7" s="29"/>
      <c r="AI7" s="29"/>
      <c r="AJ7" s="29"/>
      <c r="AK7" s="29"/>
      <c r="AL7" s="318"/>
    </row>
    <row r="8" spans="1:40" ht="16.5" customHeight="1" thickBot="1" x14ac:dyDescent="0.4">
      <c r="A8" s="150" t="s">
        <v>114</v>
      </c>
      <c r="B8" s="151"/>
      <c r="C8" s="151"/>
      <c r="D8" s="151">
        <f>SUM(D5:D7)</f>
        <v>2535505.9752337774</v>
      </c>
      <c r="E8" s="151">
        <f t="shared" ref="E8:Q8" si="3">SUM(E5:E7)</f>
        <v>2254137.3834530641</v>
      </c>
      <c r="F8" s="151">
        <f t="shared" si="3"/>
        <v>1779188.6852675979</v>
      </c>
      <c r="G8" s="151">
        <f t="shared" si="3"/>
        <v>1214873.7441893762</v>
      </c>
      <c r="H8" s="151">
        <f t="shared" si="3"/>
        <v>1882436.3565911227</v>
      </c>
      <c r="I8" s="151">
        <f t="shared" si="3"/>
        <v>1430834.1958934201</v>
      </c>
      <c r="J8" s="151">
        <f t="shared" si="3"/>
        <v>1818396.0253013619</v>
      </c>
      <c r="K8" s="151">
        <f t="shared" si="3"/>
        <v>1928676.4855470574</v>
      </c>
      <c r="L8" s="151">
        <f t="shared" si="3"/>
        <v>1651763.5930952115</v>
      </c>
      <c r="M8" s="151">
        <f t="shared" si="3"/>
        <v>1618158.0357639326</v>
      </c>
      <c r="N8" s="151">
        <f>SUM(N5:N7)</f>
        <v>2035589.0397616597</v>
      </c>
      <c r="O8" s="151">
        <f t="shared" si="3"/>
        <v>2627021.4081650577</v>
      </c>
      <c r="P8" s="151">
        <f t="shared" si="3"/>
        <v>2428522.1436817846</v>
      </c>
      <c r="Q8" s="151">
        <f t="shared" si="3"/>
        <v>2145385.8096901462</v>
      </c>
      <c r="R8" s="151">
        <f>SUM(R5:R7)</f>
        <v>2044671.1970442224</v>
      </c>
      <c r="S8" s="151">
        <f>SUM(S5:S7)</f>
        <v>29395160.07867879</v>
      </c>
      <c r="T8" s="29"/>
      <c r="V8" s="29"/>
      <c r="W8" s="29"/>
      <c r="X8" s="29"/>
      <c r="Y8" s="29"/>
      <c r="Z8" s="29"/>
      <c r="AA8" s="29"/>
      <c r="AB8" s="29"/>
      <c r="AC8" s="29"/>
      <c r="AD8" s="29"/>
      <c r="AE8" s="29"/>
      <c r="AF8" s="29"/>
      <c r="AG8" s="29"/>
      <c r="AH8" s="29"/>
      <c r="AI8" s="29"/>
      <c r="AJ8" s="29"/>
      <c r="AK8" s="29"/>
      <c r="AL8" s="29"/>
    </row>
    <row r="9" spans="1:40" ht="16.5" customHeight="1" x14ac:dyDescent="0.35">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
      <c r="A10" s="150" t="s">
        <v>115</v>
      </c>
      <c r="B10" s="151"/>
      <c r="C10" s="151"/>
      <c r="D10" s="151">
        <f>ROUND(D8,0)</f>
        <v>2535506</v>
      </c>
      <c r="E10" s="151">
        <f>ROUND(E8,0)</f>
        <v>2254137</v>
      </c>
      <c r="F10" s="151">
        <f>ROUND(F8,0)</f>
        <v>1779189</v>
      </c>
      <c r="G10" s="151">
        <f>ROUND(G8,0)</f>
        <v>1214874</v>
      </c>
      <c r="H10" s="151">
        <f t="shared" ref="H10" si="4">ROUND(H8,0)</f>
        <v>1882436</v>
      </c>
      <c r="I10" s="151">
        <f>ROUND(I8,0)</f>
        <v>1430834</v>
      </c>
      <c r="J10" s="151">
        <f>ROUND(J8,0)</f>
        <v>1818396</v>
      </c>
      <c r="K10" s="151">
        <f>ROUND(K8,0)</f>
        <v>1928676</v>
      </c>
      <c r="L10" s="151">
        <f t="shared" ref="L10:Q10" si="5">ROUND(L8,0)</f>
        <v>1651764</v>
      </c>
      <c r="M10" s="151">
        <f>ROUND(M8,0)</f>
        <v>1618158</v>
      </c>
      <c r="N10" s="151">
        <f>ROUND(N8,0)+1</f>
        <v>2035590</v>
      </c>
      <c r="O10" s="151">
        <f t="shared" si="5"/>
        <v>2627021</v>
      </c>
      <c r="P10" s="151">
        <f>ROUND(P8,0)</f>
        <v>2428522</v>
      </c>
      <c r="Q10" s="151">
        <f t="shared" si="5"/>
        <v>2145386</v>
      </c>
      <c r="R10" s="151">
        <f>ROUND(R8,0)</f>
        <v>2044671</v>
      </c>
      <c r="S10" s="151">
        <f>SUM(D10:R10)</f>
        <v>29395160</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35">
      <c r="A12" s="152" t="str">
        <f>'Tabell 1.1'!A5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35">
      <c r="A13" s="46" t="s">
        <v>116</v>
      </c>
      <c r="B13" s="47"/>
      <c r="C13" s="47"/>
      <c r="D13" s="48">
        <f>'Tabell 1.1'!$B$5*'Tabell 3.1'!D7/100</f>
        <v>37430.324601555447</v>
      </c>
      <c r="E13" s="48">
        <f>'Tabell 1.1'!$B$5*'Tabell 3.1'!E7/100</f>
        <v>34763.655867988411</v>
      </c>
      <c r="F13" s="48">
        <f>'Tabell 1.1'!$B$5*'Tabell 3.1'!F7/100</f>
        <v>31753.396487946557</v>
      </c>
      <c r="G13" s="48">
        <f>'Tabell 1.1'!$B$5*'Tabell 3.1'!G7/100</f>
        <v>27829.595965683315</v>
      </c>
      <c r="H13" s="48">
        <f>'Tabell 1.1'!$B$5*'Tabell 3.1'!H7/100</f>
        <v>32941.627933691496</v>
      </c>
      <c r="I13" s="48">
        <f>'Tabell 1.1'!$B$5*'Tabell 3.1'!I7/100</f>
        <v>29634.581737427143</v>
      </c>
      <c r="J13" s="48">
        <f>'Tabell 1.1'!$B$5*'Tabell 3.1'!J7/100</f>
        <v>34197.534289621552</v>
      </c>
      <c r="K13" s="48">
        <f>'Tabell 1.1'!$B$5*'Tabell 3.1'!K7/100</f>
        <v>35288.017966408122</v>
      </c>
      <c r="L13" s="48">
        <f>'Tabell 1.1'!$B$5*'Tabell 3.1'!L7/100</f>
        <v>30493.050877878439</v>
      </c>
      <c r="M13" s="48">
        <f>'Tabell 1.1'!$B$5*'Tabell 3.1'!M7/100</f>
        <v>29130.547468099794</v>
      </c>
      <c r="N13" s="48">
        <f>'Tabell 1.1'!$B$5*'Tabell 3.1'!N7/100</f>
        <v>31979.44902447327</v>
      </c>
      <c r="O13" s="48">
        <f>'Tabell 1.1'!$B$5*'Tabell 3.1'!O7/100</f>
        <v>38583.745663976937</v>
      </c>
      <c r="P13" s="48">
        <f>'Tabell 1.1'!$B$5*'Tabell 3.1'!P7/100</f>
        <v>37081.00293647431</v>
      </c>
      <c r="Q13" s="48">
        <f>'Tabell 1.1'!$B$5*'Tabell 3.1'!Q7/100</f>
        <v>35626.440721105741</v>
      </c>
      <c r="R13" s="48">
        <f>'Tabell 1.1'!$B$5*'Tabell 3.1'!R7/100</f>
        <v>33423.37707731923</v>
      </c>
      <c r="S13" s="48">
        <f>SUM(D13:R13)</f>
        <v>500156.34861964977</v>
      </c>
      <c r="T13" s="29"/>
      <c r="V13" s="29"/>
      <c r="W13" s="29"/>
      <c r="X13" s="29"/>
      <c r="Y13" s="29"/>
      <c r="Z13" s="29"/>
      <c r="AA13" s="29"/>
      <c r="AB13" s="29"/>
      <c r="AC13" s="29"/>
      <c r="AD13" s="29"/>
      <c r="AE13" s="29"/>
      <c r="AF13" s="29"/>
      <c r="AG13" s="29"/>
      <c r="AH13" s="29"/>
      <c r="AI13" s="29"/>
      <c r="AJ13" s="29"/>
      <c r="AK13" s="29"/>
    </row>
    <row r="14" spans="1:40" ht="16.5" customHeight="1" x14ac:dyDescent="0.35">
      <c r="A14" s="46" t="s">
        <v>117</v>
      </c>
      <c r="B14" s="47"/>
      <c r="C14" s="47"/>
      <c r="D14" s="48">
        <f>'Tabell 2.3'!D14</f>
        <v>2585</v>
      </c>
      <c r="E14" s="48">
        <f>'Tabell 2.3'!E14</f>
        <v>2856</v>
      </c>
      <c r="F14" s="48">
        <f>'Tabell 2.3'!F14</f>
        <v>2133</v>
      </c>
      <c r="G14" s="48">
        <f>'Tabell 2.3'!G14</f>
        <v>1938</v>
      </c>
      <c r="H14" s="48">
        <f>'Tabell 2.3'!H14</f>
        <v>199</v>
      </c>
      <c r="I14" s="48">
        <f>'Tabell 2.3'!I14</f>
        <v>-192</v>
      </c>
      <c r="J14" s="48">
        <f>'Tabell 2.3'!J14</f>
        <v>4</v>
      </c>
      <c r="K14" s="48">
        <f>'Tabell 2.3'!K14</f>
        <v>-118</v>
      </c>
      <c r="L14" s="48">
        <f>'Tabell 2.3'!L14</f>
        <v>-170</v>
      </c>
      <c r="M14" s="48">
        <f>'Tabell 2.3'!M14</f>
        <v>2100</v>
      </c>
      <c r="N14" s="48">
        <f>'Tabell 2.3'!N14</f>
        <v>-312</v>
      </c>
      <c r="O14" s="48">
        <f>'Tabell 2.3'!O14</f>
        <v>-423</v>
      </c>
      <c r="P14" s="48">
        <f>'Tabell 2.3'!P14</f>
        <v>-355</v>
      </c>
      <c r="Q14" s="48">
        <f>'Tabell 2.3'!Q14</f>
        <v>-378</v>
      </c>
      <c r="R14" s="48">
        <f>'Tabell 2.3'!R14</f>
        <v>-2463</v>
      </c>
      <c r="S14" s="48">
        <f t="shared" ref="S14:S15" si="6">SUM(D14:R14)</f>
        <v>7404</v>
      </c>
      <c r="T14" s="29"/>
      <c r="V14" s="29"/>
      <c r="W14" s="29"/>
      <c r="X14" s="29"/>
      <c r="Y14" s="29"/>
      <c r="Z14" s="29"/>
      <c r="AA14" s="29"/>
      <c r="AB14" s="29"/>
      <c r="AC14" s="29"/>
      <c r="AD14" s="29"/>
      <c r="AE14" s="29"/>
      <c r="AF14" s="29"/>
      <c r="AG14" s="29"/>
      <c r="AH14" s="29"/>
      <c r="AI14" s="29"/>
      <c r="AJ14" s="29"/>
      <c r="AK14" s="29"/>
    </row>
    <row r="15" spans="1:40" ht="16.5" customHeight="1" x14ac:dyDescent="0.35">
      <c r="A15" s="46" t="s">
        <v>18</v>
      </c>
      <c r="B15" s="47"/>
      <c r="C15" s="47"/>
      <c r="D15" s="48">
        <f>'Tabell 2.2'!D34</f>
        <v>1323.4712428918124</v>
      </c>
      <c r="E15" s="48">
        <f>'Tabell 2.2'!E34</f>
        <v>1229.1824697977086</v>
      </c>
      <c r="F15" s="48">
        <f>'Tabell 2.2'!F34</f>
        <v>1122.7449284314453</v>
      </c>
      <c r="G15" s="48">
        <f>'Tabell 2.2'!G34</f>
        <v>984.00615954982379</v>
      </c>
      <c r="H15" s="48">
        <f>'Tabell 2.2'!H34</f>
        <v>1164.7587278062397</v>
      </c>
      <c r="I15" s="48">
        <f>'Tabell 2.2'!I34</f>
        <v>1047.8273202840955</v>
      </c>
      <c r="J15" s="48">
        <f>'Tabell 2.2'!J34</f>
        <v>1209.1653944203308</v>
      </c>
      <c r="K15" s="48">
        <f>'Tabell 2.2'!K34</f>
        <v>1247.7230025210624</v>
      </c>
      <c r="L15" s="48">
        <f>'Tabell 2.2'!L34</f>
        <v>1078.1812975042164</v>
      </c>
      <c r="M15" s="48">
        <f>'Tabell 2.2'!M34</f>
        <v>1030.0055442779369</v>
      </c>
      <c r="N15" s="48">
        <f>'Tabell 2.2'!N34</f>
        <v>1130.737753357773</v>
      </c>
      <c r="O15" s="48">
        <f>'Tabell 2.2'!O34</f>
        <v>1364.2542075951726</v>
      </c>
      <c r="P15" s="48">
        <f>'Tabell 2.2'!P34</f>
        <v>1311.1198357593516</v>
      </c>
      <c r="Q15" s="48">
        <f>'Tabell 2.2'!Q34</f>
        <v>1259.6890431191696</v>
      </c>
      <c r="R15" s="48">
        <f>'Tabell 2.2'!R34</f>
        <v>1181.792540487965</v>
      </c>
      <c r="S15" s="48">
        <f t="shared" si="6"/>
        <v>17684.6594678041</v>
      </c>
      <c r="V15" s="29"/>
      <c r="W15" s="29"/>
      <c r="X15" s="29"/>
      <c r="Y15" s="29"/>
      <c r="Z15" s="29"/>
      <c r="AA15" s="29"/>
      <c r="AB15" s="29"/>
      <c r="AC15" s="29"/>
      <c r="AD15" s="29"/>
      <c r="AE15" s="29"/>
      <c r="AF15" s="29"/>
      <c r="AG15" s="29"/>
      <c r="AH15" s="29"/>
      <c r="AI15" s="29"/>
      <c r="AJ15" s="29"/>
      <c r="AK15" s="29"/>
    </row>
    <row r="16" spans="1:40" ht="16.5" customHeight="1" thickBot="1" x14ac:dyDescent="0.4">
      <c r="A16" s="155" t="s">
        <v>114</v>
      </c>
      <c r="B16" s="156"/>
      <c r="C16" s="156"/>
      <c r="D16" s="157">
        <f>SUM(D13:D15)</f>
        <v>41338.795844447261</v>
      </c>
      <c r="E16" s="157">
        <f>SUM(E13:E15)</f>
        <v>38848.838337786117</v>
      </c>
      <c r="F16" s="157">
        <f t="shared" ref="F16:S16" si="7">SUM(F13:F15)</f>
        <v>35009.141416377999</v>
      </c>
      <c r="G16" s="157">
        <f t="shared" si="7"/>
        <v>30751.602125233137</v>
      </c>
      <c r="H16" s="157">
        <f t="shared" si="7"/>
        <v>34305.386661497738</v>
      </c>
      <c r="I16" s="157">
        <f t="shared" si="7"/>
        <v>30490.409057711237</v>
      </c>
      <c r="J16" s="157">
        <f t="shared" si="7"/>
        <v>35410.69968404188</v>
      </c>
      <c r="K16" s="157">
        <f t="shared" si="7"/>
        <v>36417.740968929182</v>
      </c>
      <c r="L16" s="157">
        <f t="shared" si="7"/>
        <v>31401.232175382655</v>
      </c>
      <c r="M16" s="157">
        <f t="shared" si="7"/>
        <v>32260.553012377732</v>
      </c>
      <c r="N16" s="157">
        <f t="shared" si="7"/>
        <v>32798.186777831041</v>
      </c>
      <c r="O16" s="157">
        <f t="shared" si="7"/>
        <v>39524.999871572109</v>
      </c>
      <c r="P16" s="157">
        <f t="shared" si="7"/>
        <v>38037.122772233663</v>
      </c>
      <c r="Q16" s="157">
        <f t="shared" si="7"/>
        <v>36508.129764224912</v>
      </c>
      <c r="R16" s="157">
        <f t="shared" si="7"/>
        <v>32142.169617807194</v>
      </c>
      <c r="S16" s="157">
        <f t="shared" si="7"/>
        <v>525245.0080874539</v>
      </c>
      <c r="V16" s="29"/>
      <c r="W16" s="29"/>
      <c r="X16" s="29"/>
      <c r="Y16" s="29"/>
      <c r="Z16" s="29"/>
      <c r="AA16" s="29"/>
      <c r="AB16" s="29"/>
      <c r="AC16" s="29"/>
      <c r="AD16" s="29"/>
      <c r="AE16" s="29"/>
      <c r="AF16" s="29"/>
      <c r="AG16" s="29"/>
      <c r="AH16" s="29"/>
      <c r="AI16" s="29"/>
      <c r="AJ16" s="29"/>
      <c r="AK16" s="29"/>
    </row>
    <row r="17" spans="1:37" ht="16.5" customHeight="1" thickBot="1" x14ac:dyDescent="0.4">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35">
      <c r="A18" s="158" t="str">
        <f>'Tabell 1.1'!A6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35">
      <c r="A19" s="46" t="str">
        <f>A13</f>
        <v>Kriteriefordelt</v>
      </c>
      <c r="B19" s="47"/>
      <c r="C19" s="47"/>
      <c r="D19" s="48">
        <f>'Tabell 1.1'!$B$6*'Tabell 3.1'!D12/100</f>
        <v>442886.45914770645</v>
      </c>
      <c r="E19" s="48">
        <f>'Tabell 1.1'!$B$6*'Tabell 3.1'!E12/100</f>
        <v>457882.12884899357</v>
      </c>
      <c r="F19" s="48">
        <f>'Tabell 1.1'!$B$6*'Tabell 3.1'!F12/100</f>
        <v>336131.02485774877</v>
      </c>
      <c r="G19" s="48">
        <f>'Tabell 1.1'!$B$6*'Tabell 3.1'!G12/100</f>
        <v>180871.30179363472</v>
      </c>
      <c r="H19" s="48">
        <f>'Tabell 1.1'!$B$6*'Tabell 3.1'!H12/100</f>
        <v>178600.92323018389</v>
      </c>
      <c r="I19" s="48">
        <f>'Tabell 1.1'!$B$6*'Tabell 3.1'!I12/100</f>
        <v>259508.21257272162</v>
      </c>
      <c r="J19" s="48">
        <f>'Tabell 1.1'!$B$6*'Tabell 3.1'!J12/100</f>
        <v>264735.66885991435</v>
      </c>
      <c r="K19" s="48">
        <f>'Tabell 1.1'!$B$6*'Tabell 3.1'!K12/100</f>
        <v>300793.94605903229</v>
      </c>
      <c r="L19" s="48">
        <f>'Tabell 1.1'!$B$6*'Tabell 3.1'!L12/100</f>
        <v>278256.08534124563</v>
      </c>
      <c r="M19" s="48">
        <f>'Tabell 1.1'!$B$6*'Tabell 3.1'!M12/100</f>
        <v>240651.91362099373</v>
      </c>
      <c r="N19" s="48">
        <f>'Tabell 1.1'!$B$6*'Tabell 3.1'!N12/100</f>
        <v>272268.00295066816</v>
      </c>
      <c r="O19" s="48">
        <f>'Tabell 1.1'!$B$6*'Tabell 3.1'!O12/100</f>
        <v>286649.25761379988</v>
      </c>
      <c r="P19" s="48">
        <f>'Tabell 1.1'!$B$6*'Tabell 3.1'!P12/100</f>
        <v>426954.38150056795</v>
      </c>
      <c r="Q19" s="48">
        <f>'Tabell 1.1'!$B$6*'Tabell 3.1'!Q12/100</f>
        <v>393099.12720563775</v>
      </c>
      <c r="R19" s="48">
        <f>'Tabell 1.1'!$B$6*'Tabell 3.1'!R12/100</f>
        <v>247277.41054313333</v>
      </c>
      <c r="S19" s="48">
        <f>SUM(D19:R19)</f>
        <v>4566565.8441459825</v>
      </c>
      <c r="V19" s="29"/>
      <c r="W19" s="29"/>
      <c r="X19" s="29"/>
      <c r="Y19" s="29"/>
      <c r="Z19" s="29"/>
      <c r="AA19" s="29"/>
      <c r="AB19" s="29"/>
      <c r="AC19" s="29"/>
      <c r="AD19" s="29"/>
      <c r="AE19" s="29"/>
      <c r="AF19" s="29"/>
      <c r="AG19" s="29"/>
      <c r="AH19" s="29"/>
      <c r="AI19" s="29"/>
      <c r="AJ19" s="29"/>
      <c r="AK19" s="29"/>
    </row>
    <row r="20" spans="1:37" ht="16.5" customHeight="1" x14ac:dyDescent="0.35">
      <c r="A20" s="46" t="str">
        <f>A14</f>
        <v>Særskilte tildelinger</v>
      </c>
      <c r="B20" s="47"/>
      <c r="C20" s="47"/>
      <c r="D20" s="48">
        <f>'Tabell 2.3'!D23</f>
        <v>121104.33385087003</v>
      </c>
      <c r="E20" s="48">
        <f>'Tabell 2.3'!E23</f>
        <v>111984.51180425152</v>
      </c>
      <c r="F20" s="48">
        <f>'Tabell 2.3'!F23</f>
        <v>83348.137297171124</v>
      </c>
      <c r="G20" s="48">
        <f>'Tabell 2.3'!G23</f>
        <v>43225.287285524464</v>
      </c>
      <c r="H20" s="48">
        <f>'Tabell 2.3'!H23</f>
        <v>35360.828281673705</v>
      </c>
      <c r="I20" s="48">
        <f>'Tabell 2.3'!I23</f>
        <v>48033.80438588313</v>
      </c>
      <c r="J20" s="48">
        <f>'Tabell 2.3'!J23</f>
        <v>61359.2273171009</v>
      </c>
      <c r="K20" s="48">
        <f>'Tabell 2.3'!K23</f>
        <v>135413.00162179096</v>
      </c>
      <c r="L20" s="48">
        <f>'Tabell 2.3'!L23</f>
        <v>63735.552572523229</v>
      </c>
      <c r="M20" s="48">
        <f>'Tabell 2.3'!M23</f>
        <v>53809.266723189241</v>
      </c>
      <c r="N20" s="48">
        <f>'Tabell 2.3'!N23</f>
        <v>72393.783189547583</v>
      </c>
      <c r="O20" s="48">
        <f>'Tabell 2.3'!O23</f>
        <v>82558.205675789621</v>
      </c>
      <c r="P20" s="48">
        <f>'Tabell 2.3'!P23</f>
        <v>80165.352320294143</v>
      </c>
      <c r="Q20" s="48">
        <f>'Tabell 2.3'!Q23</f>
        <v>68332.861420125162</v>
      </c>
      <c r="R20" s="48">
        <f>'Tabell 2.3'!R23</f>
        <v>67305.84625426511</v>
      </c>
      <c r="S20" s="48">
        <f t="shared" ref="S20:S21" si="8">SUM(D20:R20)</f>
        <v>1128130</v>
      </c>
      <c r="V20" s="29"/>
      <c r="W20" s="29"/>
      <c r="X20" s="29"/>
      <c r="Y20" s="29"/>
      <c r="Z20" s="29"/>
      <c r="AA20" s="29"/>
      <c r="AB20" s="29"/>
      <c r="AC20" s="29"/>
      <c r="AD20" s="29"/>
      <c r="AE20" s="29"/>
      <c r="AF20" s="29"/>
      <c r="AG20" s="29"/>
      <c r="AH20" s="29"/>
      <c r="AI20" s="29"/>
      <c r="AJ20" s="29"/>
      <c r="AK20" s="29"/>
    </row>
    <row r="21" spans="1:37" ht="16.5" customHeight="1" x14ac:dyDescent="0.35">
      <c r="A21" s="46" t="str">
        <f>A15</f>
        <v>Kompensasjon for forventet lønns- og prisutvikling</v>
      </c>
      <c r="B21" s="47"/>
      <c r="C21" s="47"/>
      <c r="D21" s="48">
        <f>'Tabell 2.2'!D47</f>
        <v>17140.668284615906</v>
      </c>
      <c r="E21" s="48">
        <f>'Tabell 2.2'!E47</f>
        <v>17721.033285049802</v>
      </c>
      <c r="F21" s="48">
        <f>'Tabell 2.2'!F47</f>
        <v>13009.001016518187</v>
      </c>
      <c r="G21" s="48">
        <f>'Tabell 2.2'!G47</f>
        <v>7000.1123814385674</v>
      </c>
      <c r="H21" s="48">
        <f>'Tabell 2.2'!H47</f>
        <v>6912.2437978934695</v>
      </c>
      <c r="I21" s="48">
        <f>'Tabell 2.2'!I47</f>
        <v>10043.5316929821</v>
      </c>
      <c r="J21" s="48">
        <f>'Tabell 2.2'!J47</f>
        <v>10245.84560965395</v>
      </c>
      <c r="K21" s="48">
        <f>'Tabell 2.2'!K47</f>
        <v>11641.379285653471</v>
      </c>
      <c r="L21" s="48">
        <f>'Tabell 2.2'!L47</f>
        <v>10769.115105005723</v>
      </c>
      <c r="M21" s="48">
        <f>'Tabell 2.2'!M47</f>
        <v>9313.7519520771621</v>
      </c>
      <c r="N21" s="48">
        <f>'Tabell 2.2'!N47</f>
        <v>10537.363305424044</v>
      </c>
      <c r="O21" s="48">
        <f>'Tabell 2.2'!O47</f>
        <v>11093.949108863826</v>
      </c>
      <c r="P21" s="48">
        <f>'Tabell 2.2'!P47</f>
        <v>16524.062262025207</v>
      </c>
      <c r="Q21" s="48">
        <f>'Tabell 2.2'!Q47</f>
        <v>15213.790359205117</v>
      </c>
      <c r="R21" s="48">
        <f>'Tabell 2.2'!R47</f>
        <v>9570.1730790217171</v>
      </c>
      <c r="S21" s="48">
        <f t="shared" si="8"/>
        <v>176736.02052542823</v>
      </c>
      <c r="V21" s="29"/>
      <c r="W21" s="29"/>
      <c r="X21" s="29"/>
      <c r="Y21" s="29"/>
      <c r="Z21" s="29"/>
      <c r="AA21" s="29"/>
      <c r="AB21" s="29"/>
      <c r="AC21" s="29"/>
      <c r="AD21" s="29"/>
      <c r="AE21" s="29"/>
      <c r="AF21" s="29"/>
      <c r="AG21" s="29"/>
      <c r="AH21" s="29"/>
      <c r="AI21" s="29"/>
      <c r="AJ21" s="29"/>
      <c r="AK21" s="29"/>
    </row>
    <row r="22" spans="1:37" ht="16.5" customHeight="1" thickBot="1" x14ac:dyDescent="0.4">
      <c r="A22" s="161" t="str">
        <f>A16</f>
        <v xml:space="preserve">Bydelsfordelt budsjett </v>
      </c>
      <c r="B22" s="161"/>
      <c r="C22" s="162"/>
      <c r="D22" s="163">
        <f>SUM(D19:D21)</f>
        <v>581131.46128319239</v>
      </c>
      <c r="E22" s="163">
        <f t="shared" ref="E22:S22" si="9">SUM(E19:E21)</f>
        <v>587587.67393829499</v>
      </c>
      <c r="F22" s="163">
        <f t="shared" si="9"/>
        <v>432488.16317143803</v>
      </c>
      <c r="G22" s="163">
        <f t="shared" si="9"/>
        <v>231096.70146059777</v>
      </c>
      <c r="H22" s="163">
        <f t="shared" si="9"/>
        <v>220873.99530975107</v>
      </c>
      <c r="I22" s="163">
        <f t="shared" si="9"/>
        <v>317585.54865158687</v>
      </c>
      <c r="J22" s="163">
        <f t="shared" si="9"/>
        <v>336340.74178666924</v>
      </c>
      <c r="K22" s="163">
        <f t="shared" si="9"/>
        <v>447848.32696647674</v>
      </c>
      <c r="L22" s="163">
        <f t="shared" si="9"/>
        <v>352760.75301877462</v>
      </c>
      <c r="M22" s="163">
        <f t="shared" si="9"/>
        <v>303774.93229626014</v>
      </c>
      <c r="N22" s="163">
        <f t="shared" si="9"/>
        <v>355199.14944563981</v>
      </c>
      <c r="O22" s="163">
        <f t="shared" si="9"/>
        <v>380301.41239845334</v>
      </c>
      <c r="P22" s="163">
        <f t="shared" si="9"/>
        <v>523643.79608288727</v>
      </c>
      <c r="Q22" s="163">
        <f t="shared" si="9"/>
        <v>476645.77898496803</v>
      </c>
      <c r="R22" s="163">
        <f t="shared" si="9"/>
        <v>324153.42987642018</v>
      </c>
      <c r="S22" s="163">
        <f t="shared" si="9"/>
        <v>5871431.864671411</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35">
      <c r="A24" s="164" t="str">
        <f>'Tabell 1.1'!A7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35">
      <c r="A25" s="46" t="str">
        <f>A19</f>
        <v>Kriteriefordelt</v>
      </c>
      <c r="B25" s="47"/>
      <c r="C25" s="47"/>
      <c r="D25" s="48">
        <f>'Tabell 1.1'!$B$7*'Tabell 3.1'!D30/100</f>
        <v>242068.08665162948</v>
      </c>
      <c r="E25" s="48">
        <f>'Tabell 1.1'!$B$7*'Tabell 3.1'!E30/100</f>
        <v>178127.76179613656</v>
      </c>
      <c r="F25" s="48">
        <f>'Tabell 1.1'!$B$7*'Tabell 3.1'!F30/100</f>
        <v>142663.83016219511</v>
      </c>
      <c r="G25" s="48">
        <f>'Tabell 1.1'!$B$7*'Tabell 3.1'!G30/100</f>
        <v>79197.12965196713</v>
      </c>
      <c r="H25" s="48">
        <f>'Tabell 1.1'!$B$7*'Tabell 3.1'!H30/100</f>
        <v>95136.00728779989</v>
      </c>
      <c r="I25" s="48">
        <f>'Tabell 1.1'!$B$7*'Tabell 3.1'!I30/100</f>
        <v>58155.996159684379</v>
      </c>
      <c r="J25" s="48">
        <f>'Tabell 1.1'!$B$7*'Tabell 3.1'!J30/100</f>
        <v>77984.45575421922</v>
      </c>
      <c r="K25" s="48">
        <f>'Tabell 1.1'!$B$7*'Tabell 3.1'!K30/100</f>
        <v>85802.506162750797</v>
      </c>
      <c r="L25" s="48">
        <f>'Tabell 1.1'!$B$7*'Tabell 3.1'!L30/100</f>
        <v>143866.22287978345</v>
      </c>
      <c r="M25" s="48">
        <f>'Tabell 1.1'!$B$7*'Tabell 3.1'!M30/100</f>
        <v>153338.68646173421</v>
      </c>
      <c r="N25" s="48">
        <f>'Tabell 1.1'!$B$7*'Tabell 3.1'!N30/100</f>
        <v>222168.88408960923</v>
      </c>
      <c r="O25" s="48">
        <f>'Tabell 1.1'!$B$7*'Tabell 3.1'!O30/100</f>
        <v>277089.79028296663</v>
      </c>
      <c r="P25" s="48">
        <f>'Tabell 1.1'!$B$7*'Tabell 3.1'!P30/100</f>
        <v>159602.60586345597</v>
      </c>
      <c r="Q25" s="48">
        <f>'Tabell 1.1'!$B$7*'Tabell 3.1'!Q30/100</f>
        <v>102302.63851362947</v>
      </c>
      <c r="R25" s="48">
        <f>'Tabell 1.1'!$B$7*'Tabell 3.1'!R30/100</f>
        <v>247530.58690885504</v>
      </c>
      <c r="S25" s="48">
        <f>SUM(D25:R25)</f>
        <v>2265035.1886264165</v>
      </c>
      <c r="V25" s="29"/>
      <c r="W25" s="29"/>
      <c r="X25" s="29"/>
      <c r="Y25" s="29"/>
      <c r="Z25" s="29"/>
      <c r="AA25" s="29"/>
      <c r="AB25" s="29"/>
      <c r="AC25" s="29"/>
      <c r="AD25" s="29"/>
      <c r="AE25" s="29"/>
      <c r="AF25" s="29"/>
      <c r="AG25" s="29"/>
      <c r="AH25" s="29"/>
      <c r="AI25" s="29"/>
      <c r="AJ25" s="29"/>
      <c r="AK25" s="29"/>
    </row>
    <row r="26" spans="1:37" ht="16.5" customHeight="1" x14ac:dyDescent="0.35">
      <c r="A26" s="46" t="str">
        <f t="shared" ref="A26:A27" si="10">A20</f>
        <v>Særskilte tildelinger</v>
      </c>
      <c r="B26" s="47"/>
      <c r="C26" s="47"/>
      <c r="D26" s="48">
        <f>'Tabell 2.3'!D28</f>
        <v>975.15830000000005</v>
      </c>
      <c r="E26" s="48">
        <f>'Tabell 2.3'!E28</f>
        <v>0</v>
      </c>
      <c r="F26" s="48">
        <f>'Tabell 2.3'!F28</f>
        <v>0</v>
      </c>
      <c r="G26" s="48">
        <f>'Tabell 2.3'!G28</f>
        <v>5500.6804000000002</v>
      </c>
      <c r="H26" s="48">
        <f>'Tabell 2.3'!H28</f>
        <v>0</v>
      </c>
      <c r="I26" s="48">
        <f>'Tabell 2.3'!I28</f>
        <v>0</v>
      </c>
      <c r="J26" s="48">
        <f>'Tabell 2.3'!J28</f>
        <v>0</v>
      </c>
      <c r="K26" s="48">
        <f>'Tabell 2.3'!K28</f>
        <v>0</v>
      </c>
      <c r="L26" s="48">
        <f>'Tabell 2.3'!L28</f>
        <v>0</v>
      </c>
      <c r="M26" s="48">
        <f>'Tabell 2.3'!M28</f>
        <v>0</v>
      </c>
      <c r="N26" s="48">
        <f>'Tabell 2.3'!N28</f>
        <v>0</v>
      </c>
      <c r="O26" s="48">
        <f>'Tabell 2.3'!O28</f>
        <v>0</v>
      </c>
      <c r="P26" s="48">
        <f>'Tabell 2.3'!P28</f>
        <v>0</v>
      </c>
      <c r="Q26" s="48">
        <f>'Tabell 2.3'!Q28</f>
        <v>0</v>
      </c>
      <c r="R26" s="48">
        <f>'Tabell 2.3'!R28</f>
        <v>0</v>
      </c>
      <c r="S26" s="48">
        <f t="shared" ref="S26:S27" si="11">SUM(D26:R26)</f>
        <v>6475.8387000000002</v>
      </c>
      <c r="V26" s="29"/>
      <c r="W26" s="29"/>
      <c r="X26" s="29"/>
      <c r="Y26" s="29"/>
      <c r="Z26" s="29"/>
      <c r="AA26" s="29"/>
      <c r="AB26" s="29"/>
      <c r="AC26" s="29"/>
      <c r="AD26" s="29"/>
      <c r="AE26" s="29"/>
      <c r="AF26" s="29"/>
      <c r="AG26" s="29"/>
      <c r="AH26" s="29"/>
      <c r="AI26" s="29"/>
      <c r="AJ26" s="29"/>
      <c r="AK26" s="29"/>
    </row>
    <row r="27" spans="1:37" ht="16.5" customHeight="1" x14ac:dyDescent="0.35">
      <c r="A27" s="46" t="str">
        <f t="shared" si="10"/>
        <v>Kompensasjon for forventet lønns- og prisutvikling</v>
      </c>
      <c r="B27" s="47"/>
      <c r="C27" s="47"/>
      <c r="D27" s="48">
        <f>'Tabell 2.2'!D63</f>
        <v>8719.5325199436975</v>
      </c>
      <c r="E27" s="48">
        <f>'Tabell 2.2'!E63</f>
        <v>6416.3386143563012</v>
      </c>
      <c r="F27" s="48">
        <f>'Tabell 2.2'!F63</f>
        <v>5138.8926302756436</v>
      </c>
      <c r="G27" s="48">
        <f>'Tabell 2.2'!G63</f>
        <v>2852.7591432584909</v>
      </c>
      <c r="H27" s="48">
        <f>'Tabell 2.2'!H63</f>
        <v>3426.8933209580837</v>
      </c>
      <c r="I27" s="48">
        <f>'Tabell 2.2'!I63</f>
        <v>2094.8366501275655</v>
      </c>
      <c r="J27" s="48">
        <f>'Tabell 2.2'!J63</f>
        <v>2809.0774269539488</v>
      </c>
      <c r="K27" s="48">
        <f>'Tabell 2.2'!K63</f>
        <v>3090.6913551784328</v>
      </c>
      <c r="L27" s="48">
        <f>'Tabell 2.2'!L63</f>
        <v>5182.2040082758494</v>
      </c>
      <c r="M27" s="48">
        <f>'Tabell 2.2'!M63</f>
        <v>5523.4115395505878</v>
      </c>
      <c r="N27" s="48">
        <f>'Tabell 2.2'!N63</f>
        <v>8002.7435112785843</v>
      </c>
      <c r="O27" s="48">
        <f>'Tabell 2.2'!O63</f>
        <v>9981.0490128498859</v>
      </c>
      <c r="P27" s="48">
        <f>'Tabell 2.2'!P63</f>
        <v>5749.0441278075559</v>
      </c>
      <c r="Q27" s="48">
        <f>'Tabell 2.2'!Q63</f>
        <v>3685.0424842635166</v>
      </c>
      <c r="R27" s="48">
        <f>'Tabell 2.2'!R63</f>
        <v>8916.2971959153219</v>
      </c>
      <c r="S27" s="48">
        <f t="shared" si="11"/>
        <v>81588.813540993462</v>
      </c>
      <c r="V27" s="29"/>
      <c r="W27" s="29"/>
      <c r="X27" s="29"/>
      <c r="Y27" s="29"/>
      <c r="Z27" s="29"/>
      <c r="AA27" s="29"/>
      <c r="AB27" s="29"/>
      <c r="AC27" s="29"/>
      <c r="AD27" s="29"/>
      <c r="AE27" s="29"/>
      <c r="AF27" s="29"/>
      <c r="AG27" s="29"/>
      <c r="AH27" s="29"/>
      <c r="AI27" s="29"/>
      <c r="AJ27" s="29"/>
      <c r="AK27" s="29"/>
    </row>
    <row r="28" spans="1:37" ht="16.5" customHeight="1" thickBot="1" x14ac:dyDescent="0.4">
      <c r="A28" s="167" t="str">
        <f>A22</f>
        <v xml:space="preserve">Bydelsfordelt budsjett </v>
      </c>
      <c r="B28" s="168"/>
      <c r="C28" s="169"/>
      <c r="D28" s="170">
        <f>SUM(D25:D27)</f>
        <v>251762.77747157318</v>
      </c>
      <c r="E28" s="170">
        <f t="shared" ref="E28:S28" si="12">SUM(E25:E27)</f>
        <v>184544.10041049286</v>
      </c>
      <c r="F28" s="170">
        <f t="shared" si="12"/>
        <v>147802.72279247074</v>
      </c>
      <c r="G28" s="170">
        <f t="shared" si="12"/>
        <v>87550.569195225617</v>
      </c>
      <c r="H28" s="170">
        <f t="shared" si="12"/>
        <v>98562.900608757976</v>
      </c>
      <c r="I28" s="170">
        <f t="shared" si="12"/>
        <v>60250.832809811945</v>
      </c>
      <c r="J28" s="170">
        <f t="shared" si="12"/>
        <v>80793.533181173174</v>
      </c>
      <c r="K28" s="170">
        <f t="shared" si="12"/>
        <v>88893.197517929235</v>
      </c>
      <c r="L28" s="170">
        <f t="shared" si="12"/>
        <v>149048.4268880593</v>
      </c>
      <c r="M28" s="170">
        <f t="shared" si="12"/>
        <v>158862.09800128479</v>
      </c>
      <c r="N28" s="170">
        <f t="shared" si="12"/>
        <v>230171.62760088782</v>
      </c>
      <c r="O28" s="170">
        <f t="shared" si="12"/>
        <v>287070.83929581649</v>
      </c>
      <c r="P28" s="170">
        <f t="shared" si="12"/>
        <v>165351.64999126352</v>
      </c>
      <c r="Q28" s="170">
        <f t="shared" si="12"/>
        <v>105987.68099789298</v>
      </c>
      <c r="R28" s="170">
        <f t="shared" si="12"/>
        <v>256446.88410477038</v>
      </c>
      <c r="S28" s="170">
        <f t="shared" si="12"/>
        <v>2353099.8408674099</v>
      </c>
      <c r="V28" s="29"/>
      <c r="W28" s="29"/>
      <c r="X28" s="29"/>
      <c r="Y28" s="29"/>
      <c r="Z28" s="29"/>
      <c r="AA28" s="29"/>
      <c r="AB28" s="29"/>
      <c r="AC28" s="29"/>
      <c r="AD28" s="29"/>
      <c r="AE28" s="29"/>
      <c r="AF28" s="29"/>
      <c r="AG28" s="29"/>
      <c r="AH28" s="29"/>
      <c r="AI28" s="29"/>
      <c r="AJ28" s="29"/>
      <c r="AK28" s="29"/>
    </row>
    <row r="29" spans="1:37" ht="16.5" customHeight="1" thickBot="1" x14ac:dyDescent="0.4">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35">
      <c r="A30" s="164" t="str">
        <f>'Tabell 1.1'!A8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35">
      <c r="A31" s="46" t="str">
        <f>A25</f>
        <v>Kriteriefordelt</v>
      </c>
      <c r="B31" s="47"/>
      <c r="C31" s="47"/>
      <c r="D31" s="48">
        <f>'Tabell 1.1'!$B$8*'Tabell 3.1'!D41/100</f>
        <v>92824.249998968691</v>
      </c>
      <c r="E31" s="48">
        <f>'Tabell 1.1'!$B$8*'Tabell 3.1'!E41/100</f>
        <v>84205.299245794013</v>
      </c>
      <c r="F31" s="48">
        <f>'Tabell 1.1'!$B$8*'Tabell 3.1'!F41/100</f>
        <v>60350.388204332885</v>
      </c>
      <c r="G31" s="48">
        <f>'Tabell 1.1'!$B$8*'Tabell 3.1'!G41/100</f>
        <v>41452.650348842901</v>
      </c>
      <c r="H31" s="48">
        <f>'Tabell 1.1'!$B$8*'Tabell 3.1'!H41/100</f>
        <v>57236.141695783597</v>
      </c>
      <c r="I31" s="48">
        <f>'Tabell 1.1'!$B$8*'Tabell 3.1'!I41/100</f>
        <v>51826.487216132191</v>
      </c>
      <c r="J31" s="48">
        <f>'Tabell 1.1'!$B$8*'Tabell 3.1'!J41/100</f>
        <v>83841.794757117503</v>
      </c>
      <c r="K31" s="48">
        <f>'Tabell 1.1'!$B$8*'Tabell 3.1'!K41/100</f>
        <v>82630.352678394731</v>
      </c>
      <c r="L31" s="48">
        <f>'Tabell 1.1'!$B$8*'Tabell 3.1'!L41/100</f>
        <v>68222.775712359042</v>
      </c>
      <c r="M31" s="48">
        <f>'Tabell 1.1'!$B$8*'Tabell 3.1'!M41/100</f>
        <v>48625.763171649232</v>
      </c>
      <c r="N31" s="48">
        <f>'Tabell 1.1'!$B$8*'Tabell 3.1'!N41/100</f>
        <v>65498.768447217888</v>
      </c>
      <c r="O31" s="48">
        <f>'Tabell 1.1'!$B$8*'Tabell 3.1'!O41/100</f>
        <v>89776.077439853674</v>
      </c>
      <c r="P31" s="48">
        <f>'Tabell 1.1'!$B$8*'Tabell 3.1'!P41/100</f>
        <v>82936.76370207232</v>
      </c>
      <c r="Q31" s="48">
        <f>'Tabell 1.1'!$B$8*'Tabell 3.1'!Q41/100</f>
        <v>83526.062910344204</v>
      </c>
      <c r="R31" s="48">
        <f>'Tabell 1.1'!$B$8*'Tabell 3.1'!R41/100</f>
        <v>78616.551010625248</v>
      </c>
      <c r="S31" s="48">
        <f>SUM(D31:R31)</f>
        <v>1071570.1265394881</v>
      </c>
      <c r="U31" s="29"/>
      <c r="V31" s="29"/>
      <c r="W31" s="29"/>
      <c r="X31" s="29"/>
      <c r="Y31" s="29"/>
      <c r="Z31" s="29"/>
      <c r="AA31" s="29"/>
      <c r="AB31" s="29"/>
      <c r="AC31" s="29"/>
      <c r="AD31" s="29"/>
      <c r="AE31" s="29"/>
      <c r="AF31" s="29"/>
      <c r="AG31" s="29"/>
      <c r="AH31" s="29"/>
      <c r="AI31" s="29"/>
      <c r="AJ31" s="29"/>
      <c r="AK31" s="29"/>
    </row>
    <row r="32" spans="1:37" ht="16.5" customHeight="1" x14ac:dyDescent="0.35">
      <c r="A32" s="46" t="str">
        <f t="shared" ref="A32:A33" si="13">A26</f>
        <v>Særskilte tildelinger</v>
      </c>
      <c r="B32" s="47"/>
      <c r="C32" s="47"/>
      <c r="D32" s="48">
        <f>'Tabell 2.3'!D50</f>
        <v>39680.891045013646</v>
      </c>
      <c r="E32" s="48">
        <f>'Tabell 2.3'!E50</f>
        <v>28891.30081811719</v>
      </c>
      <c r="F32" s="48">
        <f>'Tabell 2.3'!F50</f>
        <v>13470.498881841935</v>
      </c>
      <c r="G32" s="48">
        <f>'Tabell 2.3'!G50</f>
        <v>12108.228234669197</v>
      </c>
      <c r="H32" s="48">
        <f>'Tabell 2.3'!H50</f>
        <v>17308.054185540339</v>
      </c>
      <c r="I32" s="48">
        <f>'Tabell 2.3'!I50</f>
        <v>6076.0855141198681</v>
      </c>
      <c r="J32" s="48">
        <f>'Tabell 2.3'!J50</f>
        <v>7032.2558178081408</v>
      </c>
      <c r="K32" s="48">
        <f>'Tabell 2.3'!K50</f>
        <v>10056.491987959929</v>
      </c>
      <c r="L32" s="48">
        <f>'Tabell 2.3'!L50</f>
        <v>18024.067197558761</v>
      </c>
      <c r="M32" s="48">
        <f>'Tabell 2.3'!M50</f>
        <v>10419.768715723845</v>
      </c>
      <c r="N32" s="48">
        <f>'Tabell 2.3'!N50</f>
        <v>25918.990033573107</v>
      </c>
      <c r="O32" s="48">
        <f>'Tabell 2.3'!O50</f>
        <v>30364.483153571367</v>
      </c>
      <c r="P32" s="48">
        <f>'Tabell 2.3'!P50</f>
        <v>11188.177757489808</v>
      </c>
      <c r="Q32" s="48">
        <f>'Tabell 2.3'!Q50</f>
        <v>8113.3047973600806</v>
      </c>
      <c r="R32" s="48">
        <f>'Tabell 2.3'!R50</f>
        <v>27923.242859652782</v>
      </c>
      <c r="S32" s="48">
        <f>SUM(D32:R32)</f>
        <v>266575.84100000001</v>
      </c>
      <c r="V32" s="29"/>
      <c r="W32" s="29"/>
      <c r="X32" s="29"/>
      <c r="Y32" s="29"/>
      <c r="Z32" s="29"/>
      <c r="AA32" s="29"/>
      <c r="AB32" s="29"/>
      <c r="AC32" s="29"/>
      <c r="AD32" s="29"/>
      <c r="AE32" s="29"/>
      <c r="AF32" s="29"/>
      <c r="AG32" s="29"/>
      <c r="AH32" s="29"/>
      <c r="AI32" s="29"/>
      <c r="AJ32" s="29"/>
      <c r="AK32" s="29"/>
    </row>
    <row r="33" spans="1:37" ht="16.5" customHeight="1" x14ac:dyDescent="0.35">
      <c r="A33" s="46" t="str">
        <f t="shared" si="13"/>
        <v>Kompensasjon for forventet lønns- og prisutvikling</v>
      </c>
      <c r="B33" s="47"/>
      <c r="C33" s="47"/>
      <c r="D33" s="48">
        <f>'Tabell 2.2'!D79</f>
        <v>3301.7101480516021</v>
      </c>
      <c r="E33" s="48">
        <f>'Tabell 2.2'!E79</f>
        <v>2995.1385660821275</v>
      </c>
      <c r="F33" s="48">
        <f>'Tabell 2.2'!F79</f>
        <v>2146.6318249305918</v>
      </c>
      <c r="G33" s="48">
        <f>'Tabell 2.2'!G79</f>
        <v>1474.4491479535791</v>
      </c>
      <c r="H33" s="48">
        <f>'Tabell 2.2'!H79</f>
        <v>2035.8597012568132</v>
      </c>
      <c r="I33" s="48">
        <f>'Tabell 2.2'!I79</f>
        <v>1843.4411135158264</v>
      </c>
      <c r="J33" s="48">
        <f>'Tabell 2.2'!J79</f>
        <v>2982.2089010523655</v>
      </c>
      <c r="K33" s="48">
        <f>'Tabell 2.2'!K79</f>
        <v>2939.1185382954341</v>
      </c>
      <c r="L33" s="48">
        <f>'Tabell 2.2'!L79</f>
        <v>2426.6485417360959</v>
      </c>
      <c r="M33" s="48">
        <f>'Tabell 2.2'!M79</f>
        <v>1729.5930290023553</v>
      </c>
      <c r="N33" s="48">
        <f>'Tabell 2.2'!N79</f>
        <v>2329.7570243709383</v>
      </c>
      <c r="O33" s="48">
        <f>'Tabell 2.2'!O79</f>
        <v>3193.2882402898454</v>
      </c>
      <c r="P33" s="48">
        <f>'Tabell 2.2'!P79</f>
        <v>2950.0174185596152</v>
      </c>
      <c r="Q33" s="48">
        <f>'Tabell 2.2'!Q79</f>
        <v>2970.9784839731424</v>
      </c>
      <c r="R33" s="48">
        <f>'Tabell 2.2'!R79</f>
        <v>2796.3497068867432</v>
      </c>
      <c r="S33" s="48">
        <f t="shared" ref="S33" si="14">SUM(D33:R33)</f>
        <v>38115.190385957081</v>
      </c>
      <c r="V33" s="29"/>
      <c r="W33" s="29"/>
      <c r="X33" s="29"/>
      <c r="Y33" s="29"/>
      <c r="Z33" s="29"/>
      <c r="AA33" s="29"/>
      <c r="AB33" s="29"/>
      <c r="AC33" s="29"/>
      <c r="AD33" s="29"/>
      <c r="AE33" s="29"/>
      <c r="AF33" s="29"/>
      <c r="AG33" s="29"/>
      <c r="AH33" s="29"/>
      <c r="AI33" s="29"/>
      <c r="AJ33" s="29"/>
      <c r="AK33" s="29"/>
    </row>
    <row r="34" spans="1:37" ht="16.5" customHeight="1" thickBot="1" x14ac:dyDescent="0.4">
      <c r="A34" s="167" t="str">
        <f>A28</f>
        <v xml:space="preserve">Bydelsfordelt budsjett </v>
      </c>
      <c r="B34" s="168"/>
      <c r="C34" s="169"/>
      <c r="D34" s="170">
        <f>SUM(D31:D33)</f>
        <v>135806.85119203397</v>
      </c>
      <c r="E34" s="170">
        <f t="shared" ref="E34:S34" si="15">SUM(E31:E33)</f>
        <v>116091.73862999333</v>
      </c>
      <c r="F34" s="170">
        <f t="shared" si="15"/>
        <v>75967.518911105406</v>
      </c>
      <c r="G34" s="170">
        <f t="shared" si="15"/>
        <v>55035.327731465673</v>
      </c>
      <c r="H34" s="170">
        <f t="shared" si="15"/>
        <v>76580.055582580739</v>
      </c>
      <c r="I34" s="170">
        <f t="shared" si="15"/>
        <v>59746.013843767891</v>
      </c>
      <c r="J34" s="170">
        <f t="shared" si="15"/>
        <v>93856.259475978004</v>
      </c>
      <c r="K34" s="170">
        <f t="shared" si="15"/>
        <v>95625.963204650092</v>
      </c>
      <c r="L34" s="170">
        <f t="shared" si="15"/>
        <v>88673.491451653899</v>
      </c>
      <c r="M34" s="170">
        <f t="shared" si="15"/>
        <v>60775.124916375433</v>
      </c>
      <c r="N34" s="170">
        <f t="shared" si="15"/>
        <v>93747.515505161937</v>
      </c>
      <c r="O34" s="170">
        <f t="shared" si="15"/>
        <v>123333.84883371487</v>
      </c>
      <c r="P34" s="170">
        <f t="shared" si="15"/>
        <v>97074.958878121746</v>
      </c>
      <c r="Q34" s="170">
        <f t="shared" si="15"/>
        <v>94610.346191677425</v>
      </c>
      <c r="R34" s="170">
        <f t="shared" si="15"/>
        <v>109336.14357716477</v>
      </c>
      <c r="S34" s="170">
        <f t="shared" si="15"/>
        <v>1376261.1579254451</v>
      </c>
      <c r="V34" s="29"/>
      <c r="W34" s="29"/>
      <c r="X34" s="29"/>
      <c r="Y34" s="29"/>
      <c r="Z34" s="29"/>
      <c r="AA34" s="29"/>
      <c r="AB34" s="29"/>
      <c r="AC34" s="29"/>
      <c r="AD34" s="29"/>
      <c r="AE34" s="29"/>
      <c r="AF34" s="29"/>
      <c r="AG34" s="29"/>
      <c r="AH34" s="29"/>
      <c r="AI34" s="29"/>
      <c r="AJ34" s="29"/>
      <c r="AK34" s="29"/>
    </row>
    <row r="35" spans="1:37" ht="16.5" customHeight="1" thickBot="1" x14ac:dyDescent="0.4">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35">
      <c r="A36" s="171" t="str">
        <f>'Tabell 1.1'!A9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35">
      <c r="A37" s="46" t="str">
        <f>A31</f>
        <v>Kriteriefordelt</v>
      </c>
      <c r="B37" s="47"/>
      <c r="C37" s="47"/>
      <c r="D37" s="48">
        <f>'Tabell 1.1'!$B$9*'Tabell 3.1'!D59/100</f>
        <v>928985.62258079846</v>
      </c>
      <c r="E37" s="48">
        <f>'Tabell 1.1'!$B$9*'Tabell 3.1'!E59/100</f>
        <v>796721.00807111606</v>
      </c>
      <c r="F37" s="48">
        <f>'Tabell 1.1'!$B$9*'Tabell 3.1'!F59/100</f>
        <v>721867.06413192872</v>
      </c>
      <c r="G37" s="48">
        <f>'Tabell 1.1'!$B$9*'Tabell 3.1'!G59/100</f>
        <v>541194.85146693932</v>
      </c>
      <c r="H37" s="48">
        <f>'Tabell 1.1'!$B$9*'Tabell 3.1'!H59/100</f>
        <v>1111050.3223326197</v>
      </c>
      <c r="I37" s="48">
        <f>'Tabell 1.1'!$B$9*'Tabell 3.1'!I59/100</f>
        <v>809422.68804271321</v>
      </c>
      <c r="J37" s="48">
        <f>'Tabell 1.1'!$B$9*'Tabell 3.1'!J59/100</f>
        <v>1097903.2588484669</v>
      </c>
      <c r="K37" s="48">
        <f>'Tabell 1.1'!$B$9*'Tabell 3.1'!K59/100</f>
        <v>997996.61370244948</v>
      </c>
      <c r="L37" s="48">
        <f>'Tabell 1.1'!$B$9*'Tabell 3.1'!L59/100</f>
        <v>699660.52333028102</v>
      </c>
      <c r="M37" s="48">
        <f>'Tabell 1.1'!$B$9*'Tabell 3.1'!M59/100</f>
        <v>777328.62877150567</v>
      </c>
      <c r="N37" s="48">
        <f>'Tabell 1.1'!$B$9*'Tabell 3.1'!N59/100</f>
        <v>913558.96968466684</v>
      </c>
      <c r="O37" s="48">
        <f>'Tabell 1.1'!$B$9*'Tabell 3.1'!O59/100</f>
        <v>1304282.9038586023</v>
      </c>
      <c r="P37" s="48">
        <f>'Tabell 1.1'!$B$9*'Tabell 3.1'!P59/100</f>
        <v>1281245.9281893645</v>
      </c>
      <c r="Q37" s="48">
        <f>'Tabell 1.1'!$B$9*'Tabell 3.1'!Q59/100</f>
        <v>1188196.7963256033</v>
      </c>
      <c r="R37" s="48">
        <f>'Tabell 1.1'!$B$9*'Tabell 3.1'!R59/100</f>
        <v>919240.49358508328</v>
      </c>
      <c r="S37" s="48">
        <f>SUM(D37:R37)</f>
        <v>14088655.672922138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6" t="str">
        <f t="shared" ref="A38:A39" si="17">A32</f>
        <v>Særskilte tildelinger</v>
      </c>
      <c r="B38" s="47"/>
      <c r="C38" s="47"/>
      <c r="D38" s="48">
        <f>'Tabell 2.3'!D69</f>
        <v>18501.385568181835</v>
      </c>
      <c r="E38" s="48">
        <f>'Tabell 2.3'!E69</f>
        <v>9489.5053445605772</v>
      </c>
      <c r="F38" s="48">
        <f>'Tabell 2.3'!F69</f>
        <v>11968.374694144402</v>
      </c>
      <c r="G38" s="48">
        <f>'Tabell 2.3'!G69</f>
        <v>19573.135196452487</v>
      </c>
      <c r="H38" s="48">
        <f>'Tabell 2.3'!H69</f>
        <v>7372.6134405768862</v>
      </c>
      <c r="I38" s="48">
        <f>'Tabell 2.3'!I69</f>
        <v>5183.5208817888797</v>
      </c>
      <c r="J38" s="48">
        <f>'Tabell 2.3'!J69</f>
        <v>12853.281774171395</v>
      </c>
      <c r="K38" s="48">
        <f>'Tabell 2.3'!K69</f>
        <v>8303.3689436888999</v>
      </c>
      <c r="L38" s="48">
        <f>'Tabell 2.3'!L69</f>
        <v>11110.612692916473</v>
      </c>
      <c r="M38" s="48">
        <f>'Tabell 2.3'!M69</f>
        <v>11557.740809639845</v>
      </c>
      <c r="N38" s="48">
        <f>'Tabell 2.3'!N69</f>
        <v>12268.435869889625</v>
      </c>
      <c r="O38" s="48">
        <f>'Tabell 2.3'!O69</f>
        <v>28817.768174152618</v>
      </c>
      <c r="P38" s="48">
        <f>'Tabell 2.3'!P69</f>
        <v>19956.416737788455</v>
      </c>
      <c r="Q38" s="48">
        <f>'Tabell 2.3'!Q69</f>
        <v>7099.3713080299585</v>
      </c>
      <c r="R38" s="48">
        <f>'Tabell 2.3'!R69</f>
        <v>18378.468564017665</v>
      </c>
      <c r="S38" s="48">
        <f t="shared" ref="S38:S39" si="18">SUM(D38:R38)</f>
        <v>202434</v>
      </c>
      <c r="V38" s="29"/>
      <c r="W38" s="29"/>
      <c r="X38" s="29"/>
      <c r="Y38" s="29"/>
      <c r="Z38" s="29"/>
      <c r="AA38" s="29"/>
      <c r="AB38" s="29"/>
      <c r="AC38" s="29"/>
      <c r="AD38" s="29"/>
      <c r="AE38" s="29"/>
      <c r="AF38" s="29"/>
      <c r="AG38" s="29"/>
      <c r="AH38" s="29"/>
      <c r="AI38" s="29"/>
      <c r="AJ38" s="29"/>
      <c r="AK38" s="29"/>
    </row>
    <row r="39" spans="1:37" ht="16.5" customHeight="1" x14ac:dyDescent="0.35">
      <c r="A39" s="46" t="str">
        <f t="shared" si="17"/>
        <v>Kompensasjon for forventet lønns- og prisutvikling</v>
      </c>
      <c r="B39" s="47"/>
      <c r="C39" s="47"/>
      <c r="D39" s="48">
        <f>'Tabell 2.2'!D95</f>
        <v>33013.277921661233</v>
      </c>
      <c r="E39" s="48">
        <f>'Tabell 2.2'!E95</f>
        <v>28313.00229642705</v>
      </c>
      <c r="F39" s="48">
        <f>'Tabell 2.2'!F95</f>
        <v>25652.92447096865</v>
      </c>
      <c r="G39" s="48">
        <f>'Tabell 2.2'!G95</f>
        <v>19232.392414874314</v>
      </c>
      <c r="H39" s="48">
        <f>'Tabell 2.2'!H95</f>
        <v>39483.294665228132</v>
      </c>
      <c r="I39" s="48">
        <f>'Tabell 2.2'!I95</f>
        <v>28764.38074705303</v>
      </c>
      <c r="J39" s="48">
        <f>'Tabell 2.2'!J95</f>
        <v>39016.088661059526</v>
      </c>
      <c r="K39" s="48">
        <f>'Tabell 2.2'!K95</f>
        <v>35465.715262100493</v>
      </c>
      <c r="L39" s="48">
        <f>'Tabell 2.2'!L95</f>
        <v>24863.772641980322</v>
      </c>
      <c r="M39" s="48">
        <f>'Tabell 2.2'!M95</f>
        <v>27623.857069828427</v>
      </c>
      <c r="N39" s="48">
        <f>'Tabell 2.2'!N95</f>
        <v>32465.062355045513</v>
      </c>
      <c r="O39" s="48">
        <f>'Tabell 2.2'!O95</f>
        <v>46350.183411810955</v>
      </c>
      <c r="P39" s="48">
        <f>'Tabell 2.2'!P95</f>
        <v>45531.520494154283</v>
      </c>
      <c r="Q39" s="48">
        <f>'Tabell 2.2'!Q95</f>
        <v>42224.841923549735</v>
      </c>
      <c r="R39" s="48">
        <f>'Tabell 2.2'!R95</f>
        <v>32666.966155259273</v>
      </c>
      <c r="S39" s="48">
        <f t="shared" si="18"/>
        <v>500667.28049100097</v>
      </c>
      <c r="V39" s="29"/>
      <c r="W39" s="29"/>
      <c r="X39" s="29"/>
      <c r="Y39" s="29"/>
      <c r="Z39" s="29"/>
      <c r="AA39" s="29"/>
      <c r="AB39" s="29"/>
      <c r="AC39" s="29"/>
      <c r="AD39" s="29"/>
      <c r="AE39" s="29"/>
      <c r="AF39" s="29"/>
      <c r="AG39" s="29"/>
      <c r="AH39" s="29"/>
      <c r="AI39" s="29"/>
      <c r="AJ39" s="29"/>
      <c r="AK39" s="29"/>
    </row>
    <row r="40" spans="1:37" ht="16.5" customHeight="1" thickBot="1" x14ac:dyDescent="0.4">
      <c r="A40" s="174" t="str">
        <f>A34</f>
        <v xml:space="preserve">Bydelsfordelt budsjett </v>
      </c>
      <c r="B40" s="175"/>
      <c r="C40" s="175"/>
      <c r="D40" s="176">
        <f>SUM(D37:D39)</f>
        <v>980500.2860706416</v>
      </c>
      <c r="E40" s="176">
        <f t="shared" ref="E40:S40" si="19">SUM(E37:E39)</f>
        <v>834523.51571210369</v>
      </c>
      <c r="F40" s="176">
        <f t="shared" si="19"/>
        <v>759488.36329704174</v>
      </c>
      <c r="G40" s="176">
        <f t="shared" si="19"/>
        <v>580000.37907826609</v>
      </c>
      <c r="H40" s="176">
        <f t="shared" si="19"/>
        <v>1157906.2304384247</v>
      </c>
      <c r="I40" s="176">
        <f t="shared" si="19"/>
        <v>843370.58967155521</v>
      </c>
      <c r="J40" s="176">
        <f t="shared" si="19"/>
        <v>1149772.6292836978</v>
      </c>
      <c r="K40" s="176">
        <f t="shared" si="19"/>
        <v>1041765.6979082389</v>
      </c>
      <c r="L40" s="176">
        <f t="shared" si="19"/>
        <v>735634.90866517776</v>
      </c>
      <c r="M40" s="176">
        <f t="shared" si="19"/>
        <v>816510.2266509739</v>
      </c>
      <c r="N40" s="176">
        <f t="shared" si="19"/>
        <v>958292.46790960198</v>
      </c>
      <c r="O40" s="176">
        <f t="shared" si="19"/>
        <v>1379450.8554445659</v>
      </c>
      <c r="P40" s="176">
        <f t="shared" si="19"/>
        <v>1346733.865421307</v>
      </c>
      <c r="Q40" s="176">
        <f t="shared" si="19"/>
        <v>1237521.0095571829</v>
      </c>
      <c r="R40" s="176">
        <f t="shared" si="19"/>
        <v>970285.92830436025</v>
      </c>
      <c r="S40" s="176">
        <f t="shared" si="19"/>
        <v>14791756.95341314</v>
      </c>
      <c r="V40" s="29"/>
      <c r="W40" s="29"/>
      <c r="X40" s="29"/>
      <c r="Y40" s="29"/>
      <c r="Z40" s="29"/>
      <c r="AA40" s="29"/>
      <c r="AB40" s="29"/>
      <c r="AC40" s="29"/>
      <c r="AD40" s="29"/>
      <c r="AE40" s="29"/>
      <c r="AF40" s="29"/>
      <c r="AG40" s="29"/>
      <c r="AH40" s="29"/>
      <c r="AI40" s="29"/>
      <c r="AJ40" s="29"/>
      <c r="AK40" s="29"/>
    </row>
    <row r="41" spans="1:37" ht="16.5" customHeight="1" thickBot="1" x14ac:dyDescent="0.4">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35">
      <c r="A42" s="177" t="str">
        <f>'Tabell 1.1'!A10</f>
        <v>FO4AB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35">
      <c r="A43" s="46" t="str">
        <f>A37</f>
        <v>Kriteriefordelt</v>
      </c>
      <c r="B43" s="47"/>
      <c r="C43" s="47"/>
      <c r="D43" s="48">
        <f>'Tabell 1.1'!$B$10*'Tabell 3.1'!D74/100</f>
        <v>201301.06606363208</v>
      </c>
      <c r="E43" s="48">
        <f>'Tabell 1.1'!$B$10*'Tabell 3.1'!E74/100</f>
        <v>163219.91910955444</v>
      </c>
      <c r="F43" s="48">
        <f>'Tabell 1.1'!$B$10*'Tabell 3.1'!F74/100</f>
        <v>113604.06165500592</v>
      </c>
      <c r="G43" s="48">
        <f>'Tabell 1.1'!$B$10*'Tabell 3.1'!G74/100</f>
        <v>88780.444202731946</v>
      </c>
      <c r="H43" s="48">
        <f>'Tabell 1.1'!$B$10*'Tabell 3.1'!H74/100</f>
        <v>104455.48630191626</v>
      </c>
      <c r="I43" s="48">
        <f>'Tabell 1.1'!$B$10*'Tabell 3.1'!I74/100</f>
        <v>38461.886317594828</v>
      </c>
      <c r="J43" s="48">
        <f>'Tabell 1.1'!$B$10*'Tabell 3.1'!J74/100</f>
        <v>49610.84674398409</v>
      </c>
      <c r="K43" s="48">
        <f>'Tabell 1.1'!$B$10*'Tabell 3.1'!K74/100</f>
        <v>69286.703215262198</v>
      </c>
      <c r="L43" s="48">
        <f>'Tabell 1.1'!$B$10*'Tabell 3.1'!L74/100</f>
        <v>101983.07033047482</v>
      </c>
      <c r="M43" s="48">
        <f>'Tabell 1.1'!$B$10*'Tabell 3.1'!M74/100</f>
        <v>91030.877881105276</v>
      </c>
      <c r="N43" s="48">
        <f>'Tabell 1.1'!$B$10*'Tabell 3.1'!N74/100</f>
        <v>139516.34065779491</v>
      </c>
      <c r="O43" s="48">
        <f>'Tabell 1.1'!$B$10*'Tabell 3.1'!O74/100</f>
        <v>156235.1162385208</v>
      </c>
      <c r="P43" s="48">
        <f>'Tabell 1.1'!$B$10*'Tabell 3.1'!P74/100</f>
        <v>84076.441704793964</v>
      </c>
      <c r="Q43" s="48">
        <f>'Tabell 1.1'!$B$10*'Tabell 3.1'!Q74/100</f>
        <v>65648.49732215004</v>
      </c>
      <c r="R43" s="48">
        <f>'Tabell 1.1'!$B$10*'Tabell 3.1'!R74/100</f>
        <v>144858.64729026612</v>
      </c>
      <c r="S43" s="48">
        <f>SUM(D43:R43)</f>
        <v>1612069.4050347875</v>
      </c>
      <c r="V43" s="29"/>
      <c r="W43" s="29"/>
      <c r="X43" s="29"/>
      <c r="Y43" s="29"/>
      <c r="Z43" s="29"/>
      <c r="AA43" s="29"/>
      <c r="AB43" s="29"/>
      <c r="AC43" s="29"/>
      <c r="AD43" s="29"/>
      <c r="AE43" s="29"/>
      <c r="AF43" s="29"/>
      <c r="AG43" s="29"/>
      <c r="AH43" s="29"/>
      <c r="AI43" s="29"/>
      <c r="AJ43" s="29"/>
      <c r="AK43" s="29"/>
    </row>
    <row r="44" spans="1:37" ht="16.5" customHeight="1" x14ac:dyDescent="0.35">
      <c r="A44" s="46" t="str">
        <f t="shared" ref="A44:A45" si="20">A38</f>
        <v>Særskilte tildelinger</v>
      </c>
      <c r="B44" s="47"/>
      <c r="C44" s="47"/>
      <c r="D44" s="55">
        <f>'Tabell 2.3'!D85</f>
        <v>61553.794592068873</v>
      </c>
      <c r="E44" s="55">
        <f>'Tabell 2.3'!E85</f>
        <v>68430.689301293765</v>
      </c>
      <c r="F44" s="55">
        <f>'Tabell 2.3'!F85</f>
        <v>46788.308489073526</v>
      </c>
      <c r="G44" s="55">
        <f>'Tabell 2.3'!G85</f>
        <v>32528.683431196514</v>
      </c>
      <c r="H44" s="55">
        <f>'Tabell 2.3'!H85</f>
        <v>43175.170648481602</v>
      </c>
      <c r="I44" s="55">
        <f>'Tabell 2.3'!I85</f>
        <v>31623.414804412103</v>
      </c>
      <c r="J44" s="55">
        <f>'Tabell 2.3'!J85</f>
        <v>34348.900851545732</v>
      </c>
      <c r="K44" s="55">
        <f>'Tabell 2.3'!K85</f>
        <v>40698.39085414572</v>
      </c>
      <c r="L44" s="55">
        <f>'Tabell 2.3'!L85</f>
        <v>41997.145202721338</v>
      </c>
      <c r="M44" s="55">
        <f>'Tabell 2.3'!M85</f>
        <v>29335.305740157706</v>
      </c>
      <c r="N44" s="55">
        <f>'Tabell 2.3'!N85</f>
        <v>44119.608759863069</v>
      </c>
      <c r="O44" s="55">
        <f>'Tabell 2.3'!O85</f>
        <v>48777.01002082476</v>
      </c>
      <c r="P44" s="55">
        <f>'Tabell 2.3'!P85</f>
        <v>48551.107935899803</v>
      </c>
      <c r="Q44" s="55">
        <f>'Tabell 2.3'!Q85</f>
        <v>37854.244197776097</v>
      </c>
      <c r="R44" s="55">
        <f>'Tabell 2.3'!R85</f>
        <v>40217.0558705394</v>
      </c>
      <c r="S44" s="48">
        <f t="shared" ref="S44:S45" si="21">SUM(D44:R44)</f>
        <v>649998.83069999993</v>
      </c>
      <c r="V44" s="29"/>
      <c r="W44" s="29"/>
      <c r="X44" s="29"/>
      <c r="Y44" s="29"/>
      <c r="Z44" s="29"/>
      <c r="AA44" s="29"/>
      <c r="AB44" s="29"/>
      <c r="AC44" s="29"/>
      <c r="AD44" s="29"/>
      <c r="AE44" s="29"/>
      <c r="AF44" s="29"/>
      <c r="AG44" s="29"/>
      <c r="AH44" s="29"/>
      <c r="AI44" s="29"/>
      <c r="AJ44" s="29"/>
      <c r="AK44" s="29"/>
    </row>
    <row r="45" spans="1:37" ht="16.5" customHeight="1" x14ac:dyDescent="0.35">
      <c r="A45" s="46" t="str">
        <f t="shared" si="20"/>
        <v>Kompensasjon for forventet lønns- og prisutvikling</v>
      </c>
      <c r="B45" s="47"/>
      <c r="C45" s="47"/>
      <c r="D45" s="48">
        <f>'Tabell 2.2'!D111</f>
        <v>9637.0653708040754</v>
      </c>
      <c r="E45" s="48">
        <f>'Tabell 2.2'!E111</f>
        <v>7813.9726780130914</v>
      </c>
      <c r="F45" s="48">
        <f>'Tabell 2.2'!F111</f>
        <v>5438.6685076574549</v>
      </c>
      <c r="G45" s="48">
        <f>'Tabell 2.2'!G111</f>
        <v>4250.2653421631567</v>
      </c>
      <c r="H45" s="48">
        <f>'Tabell 2.2'!H111</f>
        <v>5000.6906049493664</v>
      </c>
      <c r="I45" s="48">
        <f>'Tabell 2.2'!I111</f>
        <v>1841.3201677229529</v>
      </c>
      <c r="J45" s="48">
        <f>'Tabell 2.2'!J111</f>
        <v>2375.0642881423537</v>
      </c>
      <c r="K45" s="48">
        <f>'Tabell 2.2'!K111</f>
        <v>3317.0241035977106</v>
      </c>
      <c r="L45" s="48">
        <f>'Tabell 2.2'!L111</f>
        <v>4882.3264312938254</v>
      </c>
      <c r="M45" s="48">
        <f>'Tabell 2.2'!M111</f>
        <v>4358.0023596327383</v>
      </c>
      <c r="N45" s="48">
        <f>'Tabell 2.2'!N111</f>
        <v>6679.1901379674218</v>
      </c>
      <c r="O45" s="48">
        <f>'Tabell 2.2'!O111</f>
        <v>7479.5829840754877</v>
      </c>
      <c r="P45" s="48">
        <f>'Tabell 2.2'!P111</f>
        <v>4025.06643753975</v>
      </c>
      <c r="Q45" s="48">
        <f>'Tabell 2.2'!Q111</f>
        <v>3142.849029863708</v>
      </c>
      <c r="R45" s="48">
        <f>'Tabell 2.2'!R111</f>
        <v>6934.9471453929609</v>
      </c>
      <c r="S45" s="48">
        <f t="shared" si="21"/>
        <v>77176.035588816056</v>
      </c>
      <c r="V45" s="29"/>
      <c r="W45" s="29"/>
      <c r="X45" s="29"/>
      <c r="Y45" s="29"/>
      <c r="Z45" s="29"/>
      <c r="AA45" s="29"/>
      <c r="AB45" s="29"/>
      <c r="AC45" s="29"/>
      <c r="AD45" s="29"/>
      <c r="AE45" s="29"/>
      <c r="AF45" s="29"/>
      <c r="AG45" s="29"/>
      <c r="AH45" s="29"/>
      <c r="AI45" s="29"/>
      <c r="AJ45" s="29"/>
      <c r="AK45" s="29"/>
    </row>
    <row r="46" spans="1:37" ht="16.5" customHeight="1" thickBot="1" x14ac:dyDescent="0.4">
      <c r="A46" s="179" t="str">
        <f>A40</f>
        <v xml:space="preserve">Bydelsfordelt budsjett </v>
      </c>
      <c r="B46" s="180"/>
      <c r="C46" s="180"/>
      <c r="D46" s="181">
        <f>SUM(D43:D45)</f>
        <v>272491.92602650501</v>
      </c>
      <c r="E46" s="181">
        <f t="shared" ref="E46:S46" si="22">SUM(E43:E45)</f>
        <v>239464.58108886128</v>
      </c>
      <c r="F46" s="181">
        <f t="shared" si="22"/>
        <v>165831.03865173689</v>
      </c>
      <c r="G46" s="181">
        <f t="shared" si="22"/>
        <v>125559.39297609162</v>
      </c>
      <c r="H46" s="181">
        <f t="shared" si="22"/>
        <v>152631.34755534722</v>
      </c>
      <c r="I46" s="181">
        <f t="shared" si="22"/>
        <v>71926.621289729883</v>
      </c>
      <c r="J46" s="181">
        <f t="shared" si="22"/>
        <v>86334.811883672184</v>
      </c>
      <c r="K46" s="181">
        <f t="shared" si="22"/>
        <v>113302.11817300563</v>
      </c>
      <c r="L46" s="181">
        <f t="shared" si="22"/>
        <v>148862.54196449</v>
      </c>
      <c r="M46" s="181">
        <f t="shared" si="22"/>
        <v>124724.18598089572</v>
      </c>
      <c r="N46" s="181">
        <f t="shared" si="22"/>
        <v>190315.13955562538</v>
      </c>
      <c r="O46" s="181">
        <f t="shared" si="22"/>
        <v>212491.70924342104</v>
      </c>
      <c r="P46" s="181">
        <f t="shared" si="22"/>
        <v>136652.61607823352</v>
      </c>
      <c r="Q46" s="181">
        <f t="shared" si="22"/>
        <v>106645.59054978985</v>
      </c>
      <c r="R46" s="181">
        <f t="shared" si="22"/>
        <v>192010.65030619848</v>
      </c>
      <c r="S46" s="181">
        <f t="shared" si="22"/>
        <v>2339244.2713236036</v>
      </c>
      <c r="V46" s="29"/>
      <c r="W46" s="29"/>
      <c r="X46" s="29"/>
      <c r="Y46" s="29"/>
      <c r="Z46" s="29"/>
      <c r="AA46" s="29"/>
      <c r="AB46" s="29"/>
      <c r="AC46" s="29"/>
      <c r="AD46" s="29"/>
      <c r="AE46" s="29"/>
      <c r="AF46" s="29"/>
      <c r="AG46" s="29"/>
      <c r="AH46" s="29"/>
      <c r="AI46" s="29"/>
      <c r="AJ46" s="29"/>
      <c r="AK46" s="29"/>
    </row>
    <row r="47" spans="1:37" ht="16.5" customHeight="1" thickBot="1" x14ac:dyDescent="0.4">
      <c r="A47" s="52"/>
      <c r="B47" s="52"/>
      <c r="C47" s="52"/>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35">
      <c r="A48" s="177" t="str">
        <f>'Tabell 1.1'!A11</f>
        <v>FO4C Økonomisk sosialhjelp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35">
      <c r="A49" s="46" t="str">
        <f>A43</f>
        <v>Kriteriefordelt</v>
      </c>
      <c r="B49" s="47"/>
      <c r="C49" s="47"/>
      <c r="D49" s="48">
        <f>'Tabell 1.1'!$B$11*'Tabell 3.1'!D90/100</f>
        <v>235788.73778813481</v>
      </c>
      <c r="E49" s="48">
        <f>'Tabell 1.1'!$B$11*'Tabell 3.1'!E90/100</f>
        <v>212140.7569022305</v>
      </c>
      <c r="F49" s="48">
        <f>'Tabell 1.1'!$B$11*'Tabell 3.1'!F90/100</f>
        <v>135751.63339997677</v>
      </c>
      <c r="G49" s="48">
        <f>'Tabell 1.1'!$B$11*'Tabell 3.1'!G90/100</f>
        <v>110647.08208188758</v>
      </c>
      <c r="H49" s="48">
        <f>'Tabell 1.1'!$B$11*'Tabell 3.1'!H90/100</f>
        <v>119533.78672294052</v>
      </c>
      <c r="I49" s="48">
        <f>'Tabell 1.1'!$B$11*'Tabell 3.1'!I90/100</f>
        <v>49302.444069397083</v>
      </c>
      <c r="J49" s="48">
        <f>'Tabell 1.1'!$B$11*'Tabell 3.1'!J90/100</f>
        <v>61656.382392157728</v>
      </c>
      <c r="K49" s="48">
        <f>'Tabell 1.1'!$B$11*'Tabell 3.1'!K90/100</f>
        <v>91535.373927974259</v>
      </c>
      <c r="L49" s="48">
        <f>'Tabell 1.1'!$B$11*'Tabell 3.1'!L90/100</f>
        <v>125735.71225875817</v>
      </c>
      <c r="M49" s="48">
        <f>'Tabell 1.1'!$B$11*'Tabell 3.1'!M90/100</f>
        <v>108658.38172771089</v>
      </c>
      <c r="N49" s="48">
        <f>'Tabell 1.1'!$B$11*'Tabell 3.1'!N90/100</f>
        <v>154750.89793145581</v>
      </c>
      <c r="O49" s="48">
        <f>'Tabell 1.1'!$B$11*'Tabell 3.1'!O90/100</f>
        <v>181255.03860777075</v>
      </c>
      <c r="P49" s="48">
        <f>'Tabell 1.1'!$B$11*'Tabell 3.1'!P90/100</f>
        <v>101872.5816368291</v>
      </c>
      <c r="Q49" s="48">
        <f>'Tabell 1.1'!$B$11*'Tabell 3.1'!Q90/100</f>
        <v>72994.235539481087</v>
      </c>
      <c r="R49" s="48">
        <f>'Tabell 1.1'!$B$11*'Tabell 3.1'!R90/100</f>
        <v>180431.46190362479</v>
      </c>
      <c r="S49" s="48">
        <f>SUM(D49:R49)</f>
        <v>1942054.5068903298</v>
      </c>
      <c r="V49" s="29"/>
      <c r="W49" s="29"/>
      <c r="X49" s="29"/>
      <c r="Y49" s="29"/>
      <c r="Z49" s="29"/>
      <c r="AA49" s="29"/>
      <c r="AB49" s="29"/>
      <c r="AC49" s="29"/>
      <c r="AD49" s="29"/>
      <c r="AE49" s="29"/>
      <c r="AF49" s="29"/>
      <c r="AG49" s="29"/>
      <c r="AH49" s="29"/>
      <c r="AI49" s="29"/>
      <c r="AJ49" s="29"/>
      <c r="AK49" s="29"/>
    </row>
    <row r="50" spans="1:37" ht="16.5" customHeight="1" x14ac:dyDescent="0.35">
      <c r="A50" s="46" t="str">
        <f>A44</f>
        <v>Særskilte tildelinger</v>
      </c>
      <c r="B50" s="47"/>
      <c r="C50" s="47"/>
      <c r="D50" s="48">
        <f>'Tabell 2.3'!D91</f>
        <v>29002.430499999999</v>
      </c>
      <c r="E50" s="48">
        <f>'Tabell 2.3'!E91</f>
        <v>34023.991999999998</v>
      </c>
      <c r="F50" s="48">
        <f>'Tabell 2.3'!F91</f>
        <v>22426.905500000001</v>
      </c>
      <c r="G50" s="48">
        <f>'Tabell 2.3'!G91</f>
        <v>15485.473499999998</v>
      </c>
      <c r="H50" s="48">
        <f>'Tabell 2.3'!H91</f>
        <v>18147.881999999998</v>
      </c>
      <c r="I50" s="48">
        <f>'Tabell 2.3'!I91</f>
        <v>11004.313999999998</v>
      </c>
      <c r="J50" s="48">
        <f>'Tabell 2.3'!J91</f>
        <v>10706.0165</v>
      </c>
      <c r="K50" s="48">
        <f>'Tabell 2.3'!K91</f>
        <v>10305.567999999999</v>
      </c>
      <c r="L50" s="48">
        <f>'Tabell 2.3'!L91</f>
        <v>15549.6775</v>
      </c>
      <c r="M50" s="48">
        <f>'Tabell 2.3'!M91</f>
        <v>9052.1149999999998</v>
      </c>
      <c r="N50" s="48">
        <f>'Tabell 2.3'!N91</f>
        <v>15271.8035</v>
      </c>
      <c r="O50" s="48">
        <f>'Tabell 2.3'!O91</f>
        <v>17686.868000000002</v>
      </c>
      <c r="P50" s="48">
        <f>'Tabell 2.3'!P91</f>
        <v>15836.236499999999</v>
      </c>
      <c r="Q50" s="48">
        <f>'Tabell 2.3'!Q91</f>
        <v>12094.665499999999</v>
      </c>
      <c r="R50" s="48">
        <f>'Tabell 2.3'!R91</f>
        <v>11212.5275</v>
      </c>
      <c r="S50" s="48">
        <f>SUM(D50:R50)</f>
        <v>247806.47549999997</v>
      </c>
      <c r="V50" s="29"/>
      <c r="W50" s="29"/>
      <c r="X50" s="29"/>
      <c r="Y50" s="29"/>
      <c r="Z50" s="29"/>
      <c r="AA50" s="29"/>
      <c r="AB50" s="29"/>
      <c r="AC50" s="29"/>
      <c r="AD50" s="29"/>
      <c r="AE50" s="29"/>
      <c r="AF50" s="29"/>
      <c r="AG50" s="29"/>
      <c r="AH50" s="29"/>
      <c r="AI50" s="29"/>
      <c r="AJ50" s="29"/>
      <c r="AK50" s="29"/>
    </row>
    <row r="51" spans="1:37" ht="16.5" customHeight="1" x14ac:dyDescent="0.35">
      <c r="A51" s="46" t="str">
        <f>A45</f>
        <v>Kompensasjon for forventet lønns- og prisutvikling</v>
      </c>
      <c r="B51" s="47"/>
      <c r="C51" s="47"/>
      <c r="D51" s="48">
        <f>'Tabell 2.2'!D127</f>
        <v>7682.7090572490088</v>
      </c>
      <c r="E51" s="48">
        <f>'Tabell 2.2'!E127</f>
        <v>6912.1864333014846</v>
      </c>
      <c r="F51" s="48">
        <f>'Tabell 2.2'!F127</f>
        <v>4423.1981274503041</v>
      </c>
      <c r="G51" s="48">
        <f>'Tabell 2.2'!G127</f>
        <v>3605.2160406088269</v>
      </c>
      <c r="H51" s="48">
        <f>'Tabell 2.2'!H127</f>
        <v>3894.7717118226956</v>
      </c>
      <c r="I51" s="48">
        <f>'Tabell 2.2'!I127</f>
        <v>1606.4224998600853</v>
      </c>
      <c r="J51" s="48">
        <f>'Tabell 2.2'!J127</f>
        <v>2008.9511139716319</v>
      </c>
      <c r="K51" s="48">
        <f>'Tabell 2.2'!K127</f>
        <v>2982.4988798532454</v>
      </c>
      <c r="L51" s="48">
        <f>'Tabell 2.2'!L127</f>
        <v>4096.8491729151046</v>
      </c>
      <c r="M51" s="48">
        <f>'Tabell 2.2'!M127</f>
        <v>3540.418178053932</v>
      </c>
      <c r="N51" s="48">
        <f>'Tabell 2.2'!N127</f>
        <v>5042.25153545582</v>
      </c>
      <c r="O51" s="48">
        <f>'Tabell 2.2'!O127</f>
        <v>5905.8364697434372</v>
      </c>
      <c r="P51" s="48">
        <f>'Tabell 2.2'!P127</f>
        <v>3319.3163209086492</v>
      </c>
      <c r="Q51" s="48">
        <f>'Tabell 2.2'!Q127</f>
        <v>2378.3726049292191</v>
      </c>
      <c r="R51" s="48">
        <f>'Tabell 2.2'!R127</f>
        <v>5879.0018538765562</v>
      </c>
      <c r="S51" s="48">
        <f>SUM(D51:R51)</f>
        <v>63278</v>
      </c>
      <c r="V51" s="29"/>
      <c r="W51" s="29"/>
      <c r="X51" s="29"/>
      <c r="Y51" s="29"/>
      <c r="Z51" s="29"/>
      <c r="AA51" s="29"/>
      <c r="AB51" s="29"/>
      <c r="AC51" s="29"/>
      <c r="AD51" s="29"/>
      <c r="AE51" s="29"/>
      <c r="AF51" s="29"/>
      <c r="AG51" s="29"/>
      <c r="AH51" s="29"/>
      <c r="AI51" s="29"/>
      <c r="AJ51" s="29"/>
      <c r="AK51" s="29"/>
    </row>
    <row r="52" spans="1:37" ht="16.5" customHeight="1" thickBot="1" x14ac:dyDescent="0.4">
      <c r="A52" s="179" t="str">
        <f>A46</f>
        <v xml:space="preserve">Bydelsfordelt budsjett </v>
      </c>
      <c r="B52" s="180"/>
      <c r="C52" s="180"/>
      <c r="D52" s="181">
        <f>SUM(D49:D51)</f>
        <v>272473.87734538381</v>
      </c>
      <c r="E52" s="181">
        <f t="shared" ref="E52:R52" si="23">SUM(E49:E51)</f>
        <v>253076.93533553198</v>
      </c>
      <c r="F52" s="181">
        <f t="shared" si="23"/>
        <v>162601.73702742707</v>
      </c>
      <c r="G52" s="181">
        <f t="shared" si="23"/>
        <v>129737.7716224964</v>
      </c>
      <c r="H52" s="181">
        <f t="shared" si="23"/>
        <v>141576.44043476321</v>
      </c>
      <c r="I52" s="181">
        <f t="shared" si="23"/>
        <v>61913.180569257165</v>
      </c>
      <c r="J52" s="181">
        <f t="shared" si="23"/>
        <v>74371.35000612936</v>
      </c>
      <c r="K52" s="181">
        <f t="shared" si="23"/>
        <v>104823.4408078275</v>
      </c>
      <c r="L52" s="181">
        <f t="shared" si="23"/>
        <v>145382.23893167326</v>
      </c>
      <c r="M52" s="181">
        <f t="shared" si="23"/>
        <v>121250.91490576483</v>
      </c>
      <c r="N52" s="181">
        <f t="shared" si="23"/>
        <v>175064.95296691163</v>
      </c>
      <c r="O52" s="181">
        <f t="shared" si="23"/>
        <v>204847.7430775142</v>
      </c>
      <c r="P52" s="181">
        <f t="shared" si="23"/>
        <v>121028.13445773775</v>
      </c>
      <c r="Q52" s="181">
        <f t="shared" si="23"/>
        <v>87467.273644410307</v>
      </c>
      <c r="R52" s="181">
        <f t="shared" si="23"/>
        <v>197522.99125750133</v>
      </c>
      <c r="S52" s="181">
        <f>SUM(S49:S51)</f>
        <v>2253138.9823903297</v>
      </c>
      <c r="V52" s="29"/>
      <c r="W52" s="29"/>
      <c r="X52" s="29"/>
      <c r="Y52" s="29"/>
      <c r="Z52" s="29"/>
      <c r="AA52" s="29"/>
      <c r="AB52" s="29"/>
      <c r="AC52" s="29"/>
      <c r="AD52" s="29"/>
      <c r="AE52" s="29"/>
      <c r="AF52" s="29"/>
      <c r="AG52" s="29"/>
      <c r="AH52" s="29"/>
      <c r="AI52" s="29"/>
      <c r="AJ52" s="29"/>
      <c r="AK52" s="29"/>
    </row>
    <row r="53" spans="1:37" ht="16.5" customHeight="1" x14ac:dyDescent="0.35">
      <c r="A53" s="56"/>
      <c r="B53" s="37"/>
      <c r="C53" s="37"/>
      <c r="D53" s="57"/>
      <c r="E53" s="57"/>
      <c r="F53" s="57"/>
      <c r="G53" s="57"/>
      <c r="H53" s="57"/>
      <c r="I53" s="57"/>
      <c r="J53" s="57"/>
      <c r="K53" s="57"/>
      <c r="L53" s="57"/>
      <c r="M53" s="57"/>
      <c r="N53" s="57"/>
      <c r="O53" s="57"/>
      <c r="P53" s="57"/>
      <c r="Q53" s="57"/>
      <c r="R53" s="57"/>
      <c r="S53" s="57"/>
    </row>
    <row r="54" spans="1:37" ht="16.5" customHeight="1" thickBot="1" x14ac:dyDescent="0.4">
      <c r="A54" s="182" t="s">
        <v>118</v>
      </c>
      <c r="B54" s="180"/>
      <c r="C54" s="180"/>
      <c r="D54" s="181">
        <f>ROUND(D52,0)</f>
        <v>272474</v>
      </c>
      <c r="E54" s="181">
        <f>ROUND(E52,0)</f>
        <v>253077</v>
      </c>
      <c r="F54" s="181">
        <f>ROUND(F52,0)+1</f>
        <v>162603</v>
      </c>
      <c r="G54" s="181">
        <f>ROUND(G52,0)</f>
        <v>129738</v>
      </c>
      <c r="H54" s="181">
        <f t="shared" ref="H54:Q54" si="24">ROUND(H52,0)</f>
        <v>141576</v>
      </c>
      <c r="I54" s="181">
        <f>ROUND(I52,0)</f>
        <v>61913</v>
      </c>
      <c r="J54" s="181">
        <f>ROUND(J52,0)</f>
        <v>74371</v>
      </c>
      <c r="K54" s="181">
        <f t="shared" si="24"/>
        <v>104823</v>
      </c>
      <c r="L54" s="181">
        <f>ROUND(L52,0)</f>
        <v>145382</v>
      </c>
      <c r="M54" s="181">
        <f>ROUND(M52,0)</f>
        <v>121251</v>
      </c>
      <c r="N54" s="181">
        <f>ROUND(N52,0)</f>
        <v>175065</v>
      </c>
      <c r="O54" s="181">
        <f t="shared" si="24"/>
        <v>204848</v>
      </c>
      <c r="P54" s="181">
        <f>ROUND(P52,0)</f>
        <v>121028</v>
      </c>
      <c r="Q54" s="181">
        <f t="shared" si="24"/>
        <v>87467</v>
      </c>
      <c r="R54" s="181">
        <f>ROUND(R52,0)</f>
        <v>197523</v>
      </c>
      <c r="S54" s="181">
        <f>SUM(D54:R54)</f>
        <v>2253139</v>
      </c>
    </row>
    <row r="55" spans="1:37" ht="16.5" customHeight="1" thickBot="1" x14ac:dyDescent="0.4">
      <c r="A55" s="17"/>
      <c r="B55" s="17"/>
      <c r="C55" s="17"/>
      <c r="D55" s="252"/>
      <c r="E55" s="252"/>
      <c r="F55" s="252"/>
      <c r="G55" s="252"/>
      <c r="H55" s="252"/>
      <c r="I55" s="252"/>
      <c r="J55" s="252"/>
      <c r="K55" s="252"/>
      <c r="L55" s="252"/>
      <c r="M55" s="252"/>
      <c r="N55" s="252"/>
      <c r="O55" s="252"/>
      <c r="P55" s="252"/>
      <c r="Q55" s="252"/>
      <c r="R55" s="252"/>
      <c r="S55" s="17"/>
    </row>
    <row r="56" spans="1:37" ht="16.5" customHeight="1" x14ac:dyDescent="0.35">
      <c r="A56" s="183" t="str">
        <f>'Tabell 1.1'!A12</f>
        <v>Inndekking av merforbruk</v>
      </c>
      <c r="B56" s="183"/>
      <c r="C56" s="183"/>
      <c r="D56" s="184"/>
      <c r="E56" s="184"/>
      <c r="F56" s="184"/>
      <c r="G56" s="184"/>
      <c r="H56" s="184"/>
      <c r="I56" s="184"/>
      <c r="J56" s="184"/>
      <c r="K56" s="184"/>
      <c r="L56" s="184"/>
      <c r="M56" s="184"/>
      <c r="N56" s="184"/>
      <c r="O56" s="184"/>
      <c r="P56" s="184"/>
      <c r="Q56" s="184"/>
      <c r="R56" s="184"/>
      <c r="S56" s="184"/>
    </row>
    <row r="57" spans="1:37" ht="16.5" customHeight="1" x14ac:dyDescent="0.35">
      <c r="A57" s="46" t="str">
        <f t="shared" ref="A57" si="25">A50</f>
        <v>Særskilte tildelinger</v>
      </c>
      <c r="B57" s="47"/>
      <c r="C57" s="47"/>
      <c r="D57" s="48">
        <f>'Tabell 2.3'!D95</f>
        <v>0</v>
      </c>
      <c r="E57" s="48">
        <f>'Tabell 2.3'!E95</f>
        <v>0</v>
      </c>
      <c r="F57" s="48">
        <f>'Tabell 2.3'!F95</f>
        <v>0</v>
      </c>
      <c r="G57" s="48">
        <f>'Tabell 2.3'!G95</f>
        <v>-24858</v>
      </c>
      <c r="H57" s="48">
        <f>'Tabell 2.3'!H95</f>
        <v>0</v>
      </c>
      <c r="I57" s="48">
        <f>'Tabell 2.3'!I95</f>
        <v>-14449</v>
      </c>
      <c r="J57" s="48">
        <f>'Tabell 2.3'!J95</f>
        <v>-38484</v>
      </c>
      <c r="K57" s="48">
        <f>'Tabell 2.3'!K95</f>
        <v>0</v>
      </c>
      <c r="L57" s="48">
        <f>'Tabell 2.3'!L95</f>
        <v>0</v>
      </c>
      <c r="M57" s="48">
        <f>'Tabell 2.3'!M95</f>
        <v>0</v>
      </c>
      <c r="N57" s="48">
        <f>'Tabell 2.3'!N95</f>
        <v>0</v>
      </c>
      <c r="O57" s="48">
        <f>'Tabell 2.3'!O95</f>
        <v>0</v>
      </c>
      <c r="P57" s="48">
        <f>'Tabell 2.3'!P95</f>
        <v>0</v>
      </c>
      <c r="Q57" s="48">
        <f>'Tabell 2.3'!Q95</f>
        <v>0</v>
      </c>
      <c r="R57" s="48">
        <f>'Tabell 2.3'!R95</f>
        <v>-37227</v>
      </c>
      <c r="S57" s="48">
        <f>'Tabell 2.3'!S95</f>
        <v>-115018</v>
      </c>
    </row>
    <row r="58" spans="1:37" ht="16.5" customHeight="1" thickBot="1" x14ac:dyDescent="0.4">
      <c r="A58" s="185" t="str">
        <f>A52</f>
        <v xml:space="preserve">Bydelsfordelt budsjett </v>
      </c>
      <c r="B58" s="185"/>
      <c r="C58" s="185"/>
      <c r="D58" s="186">
        <f t="shared" ref="D58:S58" si="26">SUM(D57:D57)</f>
        <v>0</v>
      </c>
      <c r="E58" s="186">
        <f t="shared" si="26"/>
        <v>0</v>
      </c>
      <c r="F58" s="186">
        <f t="shared" si="26"/>
        <v>0</v>
      </c>
      <c r="G58" s="186">
        <f t="shared" si="26"/>
        <v>-24858</v>
      </c>
      <c r="H58" s="186">
        <f t="shared" si="26"/>
        <v>0</v>
      </c>
      <c r="I58" s="186">
        <f t="shared" si="26"/>
        <v>-14449</v>
      </c>
      <c r="J58" s="186">
        <f t="shared" si="26"/>
        <v>-38484</v>
      </c>
      <c r="K58" s="186">
        <f t="shared" si="26"/>
        <v>0</v>
      </c>
      <c r="L58" s="186">
        <f t="shared" si="26"/>
        <v>0</v>
      </c>
      <c r="M58" s="186">
        <f t="shared" si="26"/>
        <v>0</v>
      </c>
      <c r="N58" s="186">
        <f t="shared" si="26"/>
        <v>0</v>
      </c>
      <c r="O58" s="186">
        <f t="shared" si="26"/>
        <v>0</v>
      </c>
      <c r="P58" s="186">
        <f t="shared" si="26"/>
        <v>0</v>
      </c>
      <c r="Q58" s="186">
        <f t="shared" si="26"/>
        <v>0</v>
      </c>
      <c r="R58" s="186">
        <f t="shared" si="26"/>
        <v>-37227</v>
      </c>
      <c r="S58" s="186">
        <f t="shared" si="26"/>
        <v>-115018</v>
      </c>
    </row>
    <row r="61" spans="1:37" x14ac:dyDescent="0.35">
      <c r="D61" s="29"/>
      <c r="E61" s="29"/>
      <c r="F61" s="29"/>
      <c r="G61" s="29"/>
      <c r="H61" s="29"/>
      <c r="I61" s="29"/>
      <c r="J61" s="29"/>
      <c r="K61" s="29"/>
      <c r="L61" s="29"/>
      <c r="M61" s="29"/>
      <c r="N61" s="29"/>
      <c r="O61" s="29"/>
      <c r="P61" s="29"/>
      <c r="Q61" s="29"/>
      <c r="R61" s="29"/>
      <c r="S61" s="29"/>
    </row>
  </sheetData>
  <phoneticPr fontId="44" type="noConversion"/>
  <pageMargins left="0.51181102362204722" right="0.39370078740157483" top="0.74803149606299213" bottom="0.74803149606299213" header="0.31496062992125984" footer="0.31496062992125984"/>
  <pageSetup paperSize="9" scale="31"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topLeftCell="A30"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V346"/>
  <sheetViews>
    <sheetView topLeftCell="G3" zoomScale="80" zoomScaleNormal="80" zoomScaleSheetLayoutView="30" workbookViewId="0">
      <selection activeCell="S127" sqref="S127"/>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3.7109375" style="18" bestFit="1" customWidth="1"/>
    <col min="7" max="7" width="16.5703125" style="18" customWidth="1"/>
    <col min="8" max="8" width="14.42578125" style="18" bestFit="1" customWidth="1"/>
    <col min="9" max="9" width="14.5703125" style="18" bestFit="1" customWidth="1"/>
    <col min="10" max="10" width="14.85546875" style="18" bestFit="1" customWidth="1"/>
    <col min="11" max="11" width="15.42578125" style="18" bestFit="1" customWidth="1"/>
    <col min="12" max="13" width="14.140625" style="18" bestFit="1" customWidth="1"/>
    <col min="14" max="14" width="14.42578125" style="18" bestFit="1" customWidth="1"/>
    <col min="15" max="15" width="14.140625" style="18" bestFit="1" customWidth="1"/>
    <col min="16" max="16" width="14.7109375" style="18" bestFit="1" customWidth="1"/>
    <col min="17" max="17" width="14.42578125" style="18" bestFit="1" customWidth="1"/>
    <col min="18"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
      <c r="A3" s="51"/>
      <c r="B3" s="51"/>
      <c r="C3" s="51"/>
      <c r="D3" s="51"/>
      <c r="E3" s="51"/>
      <c r="F3" s="51"/>
      <c r="G3" s="51"/>
      <c r="H3" s="51"/>
      <c r="I3" s="51"/>
      <c r="J3" s="51"/>
      <c r="K3" s="51"/>
      <c r="L3" s="51"/>
      <c r="M3" s="51"/>
      <c r="N3" s="51"/>
      <c r="O3" s="51"/>
      <c r="P3" s="51"/>
      <c r="Q3" s="51"/>
      <c r="R3" s="51"/>
      <c r="S3" s="51"/>
    </row>
    <row r="4" spans="1:19" ht="16.5" customHeight="1" x14ac:dyDescent="0.35">
      <c r="A4" s="147" t="s">
        <v>113</v>
      </c>
      <c r="B4" s="148"/>
      <c r="C4" s="148"/>
      <c r="D4" s="149"/>
      <c r="E4" s="149"/>
      <c r="F4" s="149"/>
      <c r="G4" s="149"/>
      <c r="H4" s="149"/>
      <c r="I4" s="149"/>
      <c r="J4" s="149"/>
      <c r="K4" s="149"/>
      <c r="L4" s="149"/>
      <c r="M4" s="149"/>
      <c r="N4" s="149"/>
      <c r="O4" s="149"/>
      <c r="P4" s="149"/>
      <c r="Q4" s="149"/>
      <c r="R4" s="149"/>
      <c r="S4" s="149"/>
    </row>
    <row r="5" spans="1:19" ht="16.5" customHeight="1" x14ac:dyDescent="0.35">
      <c r="A5" s="58" t="str">
        <f>A23</f>
        <v>Bydelsfordelt Dok3 2025</v>
      </c>
      <c r="B5" s="58"/>
      <c r="C5" s="58"/>
      <c r="D5" s="58">
        <f t="shared" ref="D5:R5" si="0">D116+D100+D84+D52+D68+D39+D23+D134</f>
        <v>2729159.4833105635</v>
      </c>
      <c r="E5" s="58">
        <f t="shared" si="0"/>
        <v>2385919.926012469</v>
      </c>
      <c r="F5" s="58">
        <f t="shared" si="0"/>
        <v>1945194.3284564759</v>
      </c>
      <c r="G5" s="58">
        <f t="shared" si="0"/>
        <v>1437567.4946622839</v>
      </c>
      <c r="H5" s="58">
        <f t="shared" si="0"/>
        <v>2061433.1974265999</v>
      </c>
      <c r="I5" s="58">
        <f t="shared" si="0"/>
        <v>1585763.8796327116</v>
      </c>
      <c r="J5" s="58">
        <f t="shared" si="0"/>
        <v>2116420.2110938793</v>
      </c>
      <c r="K5" s="58">
        <f t="shared" si="0"/>
        <v>2283902.8225503424</v>
      </c>
      <c r="L5" s="58">
        <f t="shared" si="0"/>
        <v>1776290.4274263224</v>
      </c>
      <c r="M5" s="58">
        <f t="shared" si="0"/>
        <v>1593360.4802372099</v>
      </c>
      <c r="N5" s="58">
        <f t="shared" si="0"/>
        <v>1977833.5638555123</v>
      </c>
      <c r="O5" s="58">
        <f t="shared" si="0"/>
        <v>2792176.6513342368</v>
      </c>
      <c r="P5" s="58">
        <f t="shared" si="0"/>
        <v>2497989.7194872047</v>
      </c>
      <c r="Q5" s="58">
        <f t="shared" si="0"/>
        <v>2314269.8677193676</v>
      </c>
      <c r="R5" s="58">
        <f t="shared" si="0"/>
        <v>2143811.0954736201</v>
      </c>
      <c r="S5" s="58">
        <f>SUM(D5:R5)</f>
        <v>31641093.148678802</v>
      </c>
    </row>
    <row r="6" spans="1:19" ht="16.5" customHeight="1" x14ac:dyDescent="0.35">
      <c r="A6" s="54" t="str">
        <f t="shared" ref="A6:A10" si="1">A24</f>
        <v>Effekt av oppdaterte kriterieandeler</v>
      </c>
      <c r="B6" s="54"/>
      <c r="C6" s="54"/>
      <c r="D6" s="52">
        <f t="shared" ref="D6:R6" si="2">D24+D53+D69+D85+D101+D117</f>
        <v>-14944.692470250633</v>
      </c>
      <c r="E6" s="52">
        <f t="shared" si="2"/>
        <v>-2781.3681269707681</v>
      </c>
      <c r="F6" s="52">
        <f t="shared" si="2"/>
        <v>13771.715598529699</v>
      </c>
      <c r="G6" s="52">
        <f t="shared" si="2"/>
        <v>-2204.1600035627189</v>
      </c>
      <c r="H6" s="52">
        <f t="shared" si="2"/>
        <v>3828.8204431967033</v>
      </c>
      <c r="I6" s="52">
        <f t="shared" si="2"/>
        <v>-10450.074307106426</v>
      </c>
      <c r="J6" s="52">
        <f t="shared" si="2"/>
        <v>19214.06795729505</v>
      </c>
      <c r="K6" s="52">
        <f t="shared" si="2"/>
        <v>16323.29423403351</v>
      </c>
      <c r="L6" s="52">
        <f t="shared" si="2"/>
        <v>-14870.668540847026</v>
      </c>
      <c r="M6" s="52">
        <f t="shared" si="2"/>
        <v>-11241.338293159048</v>
      </c>
      <c r="N6" s="52">
        <f t="shared" si="2"/>
        <v>19598.019968200661</v>
      </c>
      <c r="O6" s="52">
        <f t="shared" si="2"/>
        <v>4892.8550159476217</v>
      </c>
      <c r="P6" s="52">
        <f t="shared" si="2"/>
        <v>-34142.143184959008</v>
      </c>
      <c r="Q6" s="52">
        <f t="shared" si="2"/>
        <v>-3127.6505974261963</v>
      </c>
      <c r="R6" s="52">
        <f t="shared" si="2"/>
        <v>16133.322307078177</v>
      </c>
      <c r="S6" s="52">
        <f>SUM(D6:R6)</f>
        <v>-3.9835867937654257E-10</v>
      </c>
    </row>
    <row r="7" spans="1:19" ht="16.5" customHeight="1" x14ac:dyDescent="0.35">
      <c r="A7" s="52" t="str">
        <f t="shared" si="1"/>
        <v>Effekt av oppdaterte regnskapsandeler</v>
      </c>
      <c r="B7" s="52"/>
      <c r="C7" s="52"/>
      <c r="D7" s="52">
        <f t="shared" ref="D7:R7" si="3">D25+D54+D70+D86+D102+D118</f>
        <v>-2458.4777812000339</v>
      </c>
      <c r="E7" s="52">
        <f t="shared" si="3"/>
        <v>-3749.5031108166309</v>
      </c>
      <c r="F7" s="52">
        <f t="shared" si="3"/>
        <v>-6736.2031716388892</v>
      </c>
      <c r="G7" s="52">
        <f t="shared" si="3"/>
        <v>1573.2868282955151</v>
      </c>
      <c r="H7" s="52">
        <f t="shared" si="3"/>
        <v>-1972.7627332873385</v>
      </c>
      <c r="I7" s="52">
        <f t="shared" si="3"/>
        <v>-134.66407532383982</v>
      </c>
      <c r="J7" s="52">
        <f t="shared" si="3"/>
        <v>735.43024501333502</v>
      </c>
      <c r="K7" s="52">
        <f t="shared" si="3"/>
        <v>913.70221859104515</v>
      </c>
      <c r="L7" s="52">
        <f t="shared" si="3"/>
        <v>-2911.8180513961379</v>
      </c>
      <c r="M7" s="52">
        <f t="shared" si="3"/>
        <v>506.16247554249412</v>
      </c>
      <c r="N7" s="52">
        <f t="shared" si="3"/>
        <v>5918.6711285509446</v>
      </c>
      <c r="O7" s="52">
        <f t="shared" si="3"/>
        <v>8087.9617138384074</v>
      </c>
      <c r="P7" s="52">
        <f t="shared" si="3"/>
        <v>8259.6654409569928</v>
      </c>
      <c r="Q7" s="52">
        <f t="shared" si="3"/>
        <v>435.0823909445462</v>
      </c>
      <c r="R7" s="52">
        <f t="shared" si="3"/>
        <v>-8466.5335180703933</v>
      </c>
      <c r="S7" s="52">
        <f t="shared" ref="S7:S8" si="4">SUM(D7:R7)</f>
        <v>1.6370904631912708E-11</v>
      </c>
    </row>
    <row r="8" spans="1:19" ht="16.5" customHeight="1" x14ac:dyDescent="0.35">
      <c r="A8" s="59" t="str">
        <f t="shared" si="1"/>
        <v>Effekt av endringer i fordelingssystemet</v>
      </c>
      <c r="B8" s="59"/>
      <c r="C8" s="59"/>
      <c r="D8" s="59">
        <f t="shared" ref="D8:R8" si="5">D26+D55+D71+D87+D103+D119</f>
        <v>-9173.2262117479804</v>
      </c>
      <c r="E8" s="59">
        <f t="shared" si="5"/>
        <v>-22945.999588275838</v>
      </c>
      <c r="F8" s="59">
        <f t="shared" si="5"/>
        <v>-11180.123623016872</v>
      </c>
      <c r="G8" s="59">
        <f t="shared" si="5"/>
        <v>-6268.8105694543056</v>
      </c>
      <c r="H8" s="59">
        <f t="shared" si="5"/>
        <v>491.91687417208118</v>
      </c>
      <c r="I8" s="59">
        <f t="shared" si="5"/>
        <v>8491.7939008520807</v>
      </c>
      <c r="J8" s="59">
        <f t="shared" si="5"/>
        <v>19227.805234975014</v>
      </c>
      <c r="K8" s="59">
        <f t="shared" si="5"/>
        <v>23507.546887201715</v>
      </c>
      <c r="L8" s="59">
        <f t="shared" si="5"/>
        <v>-4457.5328117315476</v>
      </c>
      <c r="M8" s="59">
        <f t="shared" si="5"/>
        <v>595.46550596819407</v>
      </c>
      <c r="N8" s="59">
        <f t="shared" si="5"/>
        <v>-13853.626686336913</v>
      </c>
      <c r="O8" s="59">
        <f t="shared" si="5"/>
        <v>-20833.201014464928</v>
      </c>
      <c r="P8" s="59">
        <f t="shared" si="5"/>
        <v>16685.333265120164</v>
      </c>
      <c r="Q8" s="59">
        <f t="shared" si="5"/>
        <v>19153.442025096672</v>
      </c>
      <c r="R8" s="59">
        <f t="shared" si="5"/>
        <v>559.21681164228039</v>
      </c>
      <c r="S8" s="59">
        <f t="shared" si="4"/>
        <v>-1.9235812942497432E-10</v>
      </c>
    </row>
    <row r="9" spans="1:19" ht="16.5" customHeight="1" x14ac:dyDescent="0.35">
      <c r="A9" s="50" t="str">
        <f t="shared" si="1"/>
        <v>Reelle endringer</v>
      </c>
      <c r="B9" s="50"/>
      <c r="C9" s="50"/>
      <c r="D9" s="50">
        <f t="shared" ref="D9:R9" si="6">SUM(D10:D14)</f>
        <v>-272974.97519757983</v>
      </c>
      <c r="E9" s="50">
        <f t="shared" si="6"/>
        <v>-200444.48900915359</v>
      </c>
      <c r="F9" s="50">
        <f t="shared" si="6"/>
        <v>-223158.87429121157</v>
      </c>
      <c r="G9" s="50">
        <f t="shared" si="6"/>
        <v>-249087.96133069816</v>
      </c>
      <c r="H9" s="50">
        <f t="shared" si="6"/>
        <v>-231464.70192067567</v>
      </c>
      <c r="I9" s="50">
        <f t="shared" si="6"/>
        <v>-186768.53058994902</v>
      </c>
      <c r="J9" s="50">
        <f t="shared" si="6"/>
        <v>-368326.44894765224</v>
      </c>
      <c r="K9" s="50">
        <f t="shared" si="6"/>
        <v>-428567.86954745068</v>
      </c>
      <c r="L9" s="50">
        <f t="shared" si="6"/>
        <v>-149363.71141775319</v>
      </c>
      <c r="M9" s="50">
        <f t="shared" si="6"/>
        <v>-32058.741355795719</v>
      </c>
      <c r="N9" s="50">
        <f t="shared" si="6"/>
        <v>-53593.675470318383</v>
      </c>
      <c r="O9" s="50">
        <f t="shared" si="6"/>
        <v>-261796.33323569369</v>
      </c>
      <c r="P9" s="50">
        <f t="shared" si="6"/>
        <v>-128051.33946251721</v>
      </c>
      <c r="Q9" s="50">
        <f t="shared" si="6"/>
        <v>-226492.84262869688</v>
      </c>
      <c r="R9" s="50">
        <f t="shared" si="6"/>
        <v>-189028.57559485518</v>
      </c>
      <c r="S9" s="50">
        <f>SUM(D9:R9)</f>
        <v>-3201179.0700000008</v>
      </c>
    </row>
    <row r="10" spans="1:19" ht="16.5" customHeight="1" x14ac:dyDescent="0.35">
      <c r="A10" s="52" t="str">
        <f t="shared" si="1"/>
        <v xml:space="preserve"> - herav nye tiltak</v>
      </c>
      <c r="B10" s="52"/>
      <c r="C10" s="52"/>
      <c r="D10" s="52">
        <f t="shared" ref="D10:R10" si="7">D121+D105+D89+D57+D73+D41+D28</f>
        <v>29254.662510623108</v>
      </c>
      <c r="E10" s="52">
        <f t="shared" si="7"/>
        <v>25993.81816366336</v>
      </c>
      <c r="F10" s="52">
        <f t="shared" si="7"/>
        <v>19154.904662854704</v>
      </c>
      <c r="G10" s="52">
        <f t="shared" si="7"/>
        <v>14782.511538911549</v>
      </c>
      <c r="H10" s="52">
        <f t="shared" si="7"/>
        <v>21971.447539734214</v>
      </c>
      <c r="I10" s="52">
        <f t="shared" si="7"/>
        <v>13825.998675707493</v>
      </c>
      <c r="J10" s="52">
        <f t="shared" si="7"/>
        <v>18610.088828417182</v>
      </c>
      <c r="K10" s="52">
        <f t="shared" si="7"/>
        <v>19605.742916473224</v>
      </c>
      <c r="L10" s="52">
        <f t="shared" si="7"/>
        <v>18338.764760139486</v>
      </c>
      <c r="M10" s="52">
        <f t="shared" si="7"/>
        <v>17468.214243827661</v>
      </c>
      <c r="N10" s="52">
        <f t="shared" si="7"/>
        <v>22588.186005110038</v>
      </c>
      <c r="O10" s="52">
        <f t="shared" si="7"/>
        <v>29280.036735056463</v>
      </c>
      <c r="P10" s="52">
        <f t="shared" si="7"/>
        <v>23573.896982162507</v>
      </c>
      <c r="Q10" s="52">
        <f t="shared" si="7"/>
        <v>20539.430537492892</v>
      </c>
      <c r="R10" s="52">
        <f t="shared" si="7"/>
        <v>24712.295899826135</v>
      </c>
      <c r="S10" s="52">
        <f>SUM(D10:R10)</f>
        <v>319700.00000000006</v>
      </c>
    </row>
    <row r="11" spans="1:19" ht="16.5" customHeight="1" x14ac:dyDescent="0.35">
      <c r="A11" s="52" t="str">
        <f t="shared" ref="A11:A18" si="8">A29</f>
        <v xml:space="preserve"> - herav andre tekniske justeringer</v>
      </c>
      <c r="B11" s="52"/>
      <c r="C11" s="52"/>
      <c r="D11" s="52">
        <f>D122+D106+D90+D58+D74+D42+D29+D135</f>
        <v>-249307.89681836346</v>
      </c>
      <c r="E11" s="52">
        <f t="shared" ref="E11:R11" si="9">E122+E106+E90+E58+E74+E42+E29+E135</f>
        <v>-178850.45195791984</v>
      </c>
      <c r="F11" s="52">
        <f t="shared" si="9"/>
        <v>-204088.72690653216</v>
      </c>
      <c r="G11" s="52">
        <f t="shared" si="9"/>
        <v>-238260.67113664094</v>
      </c>
      <c r="H11" s="52">
        <f t="shared" si="9"/>
        <v>-213927.4266333277</v>
      </c>
      <c r="I11" s="52">
        <f t="shared" si="9"/>
        <v>-167971.68921582674</v>
      </c>
      <c r="J11" s="52">
        <f t="shared" si="9"/>
        <v>-345973.99637837399</v>
      </c>
      <c r="K11" s="52">
        <f t="shared" si="9"/>
        <v>-407204.8337473594</v>
      </c>
      <c r="L11" s="52">
        <f t="shared" si="9"/>
        <v>-132344.55910394332</v>
      </c>
      <c r="M11" s="52">
        <f t="shared" si="9"/>
        <v>-14599.685723472503</v>
      </c>
      <c r="N11" s="52">
        <f t="shared" si="9"/>
        <v>-33418.911552484358</v>
      </c>
      <c r="O11" s="52">
        <f t="shared" si="9"/>
        <v>-236556.31609427443</v>
      </c>
      <c r="P11" s="52">
        <f t="shared" si="9"/>
        <v>-97568.299618468955</v>
      </c>
      <c r="Q11" s="52">
        <f t="shared" si="9"/>
        <v>-198180.59794325722</v>
      </c>
      <c r="R11" s="52">
        <f t="shared" si="9"/>
        <v>-170660.00716975605</v>
      </c>
      <c r="S11" s="52">
        <f>SUM(D11:R11)</f>
        <v>-2888914.0700000012</v>
      </c>
    </row>
    <row r="12" spans="1:19" ht="16.5" customHeight="1" x14ac:dyDescent="0.35">
      <c r="A12" s="52" t="str">
        <f t="shared" si="8"/>
        <v xml:space="preserve"> - herav endring i løpende pensjonsutgifter</v>
      </c>
      <c r="B12" s="52"/>
      <c r="C12" s="52"/>
      <c r="D12" s="52">
        <f t="shared" ref="D12:R12" si="10">D123+D107+D91+D59+D75+D43+D30</f>
        <v>-11092.725282886684</v>
      </c>
      <c r="E12" s="52">
        <f t="shared" si="10"/>
        <v>-9836.2775405466855</v>
      </c>
      <c r="F12" s="52">
        <f t="shared" si="10"/>
        <v>-7959.2885623251259</v>
      </c>
      <c r="G12" s="52">
        <f t="shared" si="10"/>
        <v>-5392.5236946392997</v>
      </c>
      <c r="H12" s="52">
        <f t="shared" si="10"/>
        <v>-8617.2366658548381</v>
      </c>
      <c r="I12" s="52">
        <f t="shared" si="10"/>
        <v>-6865.5018339932094</v>
      </c>
      <c r="J12" s="52">
        <f t="shared" si="10"/>
        <v>-8784.8558244947126</v>
      </c>
      <c r="K12" s="52">
        <f t="shared" si="10"/>
        <v>-8687.640469920063</v>
      </c>
      <c r="L12" s="52">
        <f t="shared" si="10"/>
        <v>-7438.5743205794297</v>
      </c>
      <c r="M12" s="52">
        <f t="shared" si="10"/>
        <v>-7431.5623645933802</v>
      </c>
      <c r="N12" s="52">
        <f t="shared" si="10"/>
        <v>-9161.9976665456725</v>
      </c>
      <c r="O12" s="52">
        <f t="shared" si="10"/>
        <v>-11845.000429748554</v>
      </c>
      <c r="P12" s="52">
        <f t="shared" si="10"/>
        <v>-11443.008358649682</v>
      </c>
      <c r="Q12" s="52">
        <f t="shared" si="10"/>
        <v>-10317.496861911834</v>
      </c>
      <c r="R12" s="52">
        <f t="shared" si="10"/>
        <v>-9290.3101233108227</v>
      </c>
      <c r="S12" s="52">
        <f>SUM(D12:R12)</f>
        <v>-134164</v>
      </c>
    </row>
    <row r="13" spans="1:19" ht="16.5" customHeight="1" x14ac:dyDescent="0.35">
      <c r="A13" s="52" t="str">
        <f t="shared" si="8"/>
        <v xml:space="preserve"> - herav innsparingstiltak</v>
      </c>
      <c r="B13" s="52"/>
      <c r="C13" s="52"/>
      <c r="D13" s="52">
        <f t="shared" ref="D13:R13" si="11">D124+D108+D92+D60+D76+D44+D31</f>
        <v>-3351.3384780849638</v>
      </c>
      <c r="E13" s="52">
        <f t="shared" si="11"/>
        <v>-2955.58037833052</v>
      </c>
      <c r="F13" s="52">
        <f t="shared" si="11"/>
        <v>-2596.879048348238</v>
      </c>
      <c r="G13" s="52">
        <f t="shared" si="11"/>
        <v>-2117.4216879240416</v>
      </c>
      <c r="H13" s="52">
        <f t="shared" si="11"/>
        <v>-3172.5192995393727</v>
      </c>
      <c r="I13" s="52">
        <f t="shared" si="11"/>
        <v>-2436.4321805495906</v>
      </c>
      <c r="J13" s="52">
        <f t="shared" si="11"/>
        <v>-3058.0912713366215</v>
      </c>
      <c r="K13" s="52">
        <f t="shared" si="11"/>
        <v>-3012.2444394024833</v>
      </c>
      <c r="L13" s="52">
        <f t="shared" si="11"/>
        <v>-2484.024271837985</v>
      </c>
      <c r="M13" s="52">
        <f t="shared" si="11"/>
        <v>-2510.6449028356269</v>
      </c>
      <c r="N13" s="52">
        <f t="shared" si="11"/>
        <v>-2947.0138770470803</v>
      </c>
      <c r="O13" s="52">
        <f t="shared" si="11"/>
        <v>-3810.2697422272199</v>
      </c>
      <c r="P13" s="52">
        <f t="shared" si="11"/>
        <v>-3525.4042746812893</v>
      </c>
      <c r="Q13" s="52">
        <f t="shared" si="11"/>
        <v>-3286.097684508688</v>
      </c>
      <c r="R13" s="52">
        <f t="shared" si="11"/>
        <v>-3027.0384633462809</v>
      </c>
      <c r="S13" s="52">
        <f>SUM(D13:R13)</f>
        <v>-44291</v>
      </c>
    </row>
    <row r="14" spans="1:19" ht="16.5" customHeight="1" x14ac:dyDescent="0.35">
      <c r="A14" s="52" t="str">
        <f t="shared" si="8"/>
        <v xml:space="preserve"> - herav uspesifiserte rammeendringer</v>
      </c>
      <c r="B14" s="52"/>
      <c r="C14" s="52"/>
      <c r="D14" s="52">
        <f t="shared" ref="D14:R14" si="12">D125+D109+D93+D61+D77+D45+D32</f>
        <v>-38477.677128867843</v>
      </c>
      <c r="E14" s="52">
        <f t="shared" si="12"/>
        <v>-34795.997296019894</v>
      </c>
      <c r="F14" s="52">
        <f t="shared" si="12"/>
        <v>-27668.884436860768</v>
      </c>
      <c r="G14" s="52">
        <f t="shared" si="12"/>
        <v>-18099.856350405447</v>
      </c>
      <c r="H14" s="52">
        <f t="shared" si="12"/>
        <v>-27718.966861687983</v>
      </c>
      <c r="I14" s="52">
        <f t="shared" si="12"/>
        <v>-23320.906035286964</v>
      </c>
      <c r="J14" s="52">
        <f t="shared" si="12"/>
        <v>-29119.594301864108</v>
      </c>
      <c r="K14" s="52">
        <f t="shared" si="12"/>
        <v>-29268.893807241962</v>
      </c>
      <c r="L14" s="52">
        <f t="shared" si="12"/>
        <v>-25435.318481531955</v>
      </c>
      <c r="M14" s="52">
        <f t="shared" si="12"/>
        <v>-24985.06260872187</v>
      </c>
      <c r="N14" s="52">
        <f t="shared" si="12"/>
        <v>-30653.938379351312</v>
      </c>
      <c r="O14" s="52">
        <f t="shared" si="12"/>
        <v>-38864.783704499947</v>
      </c>
      <c r="P14" s="52">
        <f t="shared" si="12"/>
        <v>-39088.524192879791</v>
      </c>
      <c r="Q14" s="52">
        <f t="shared" si="12"/>
        <v>-35248.080676512007</v>
      </c>
      <c r="R14" s="52">
        <f t="shared" si="12"/>
        <v>-30763.515738268143</v>
      </c>
      <c r="S14" s="52">
        <f t="shared" ref="S14" si="13">SUM(D14:R14)</f>
        <v>-453509.99999999988</v>
      </c>
    </row>
    <row r="15" spans="1:19" ht="16.5" customHeight="1" x14ac:dyDescent="0.35">
      <c r="A15" s="352" t="str">
        <f t="shared" si="8"/>
        <v>Vridningseffekter knyttet til endringer i særskilte tildelinger</v>
      </c>
      <c r="B15" s="352"/>
      <c r="C15" s="352"/>
      <c r="D15" s="352">
        <f t="shared" ref="D15:R15" si="14">D126+D110+D94+D62+D78+D46+D33</f>
        <v>25079.429038774928</v>
      </c>
      <c r="E15" s="352">
        <f t="shared" si="14"/>
        <v>26737.96293278451</v>
      </c>
      <c r="F15" s="352">
        <f t="shared" si="14"/>
        <v>4365.7807922271604</v>
      </c>
      <c r="G15" s="352">
        <f t="shared" si="14"/>
        <v>-6105.3060273347182</v>
      </c>
      <c r="H15" s="352">
        <f t="shared" si="14"/>
        <v>-11798.626028797582</v>
      </c>
      <c r="I15" s="352">
        <f t="shared" si="14"/>
        <v>-13309.968859310065</v>
      </c>
      <c r="J15" s="352">
        <f t="shared" si="14"/>
        <v>-29521.441677403018</v>
      </c>
      <c r="K15" s="352">
        <f t="shared" si="14"/>
        <v>-28087.161222860719</v>
      </c>
      <c r="L15" s="352">
        <f t="shared" si="14"/>
        <v>-6222.2007080940275</v>
      </c>
      <c r="M15" s="352">
        <f t="shared" si="14"/>
        <v>13876.967521743623</v>
      </c>
      <c r="N15" s="352">
        <f t="shared" si="14"/>
        <v>33498.981343151274</v>
      </c>
      <c r="O15" s="352">
        <f t="shared" si="14"/>
        <v>19125.330915965256</v>
      </c>
      <c r="P15" s="352">
        <f t="shared" si="14"/>
        <v>-11629.238760775275</v>
      </c>
      <c r="Q15" s="352">
        <f t="shared" si="14"/>
        <v>-29727.653148043042</v>
      </c>
      <c r="R15" s="352">
        <f t="shared" si="14"/>
        <v>13717.143887966937</v>
      </c>
      <c r="S15" s="352">
        <f>SUM(D15:R15)</f>
        <v>-4.7584762796759605E-9</v>
      </c>
    </row>
    <row r="16" spans="1:19" ht="16.5" customHeight="1" x14ac:dyDescent="0.35">
      <c r="A16" s="50" t="str">
        <f t="shared" si="8"/>
        <v>Kompensasjon for forventet lønns- og prisutvikling</v>
      </c>
      <c r="B16" s="50"/>
      <c r="C16" s="50"/>
      <c r="D16" s="50">
        <f t="shared" ref="D16:S16" si="15">SUM(D17:D17)</f>
        <v>80818.434545217329</v>
      </c>
      <c r="E16" s="50">
        <f t="shared" si="15"/>
        <v>71400.854343027575</v>
      </c>
      <c r="F16" s="50">
        <f t="shared" si="15"/>
        <v>56932.061506232276</v>
      </c>
      <c r="G16" s="50">
        <f t="shared" si="15"/>
        <v>39399.20062984676</v>
      </c>
      <c r="H16" s="50">
        <f t="shared" si="15"/>
        <v>61918.512529914806</v>
      </c>
      <c r="I16" s="50">
        <f t="shared" si="15"/>
        <v>47241.760191545654</v>
      </c>
      <c r="J16" s="50">
        <f t="shared" si="15"/>
        <v>60646.401395254099</v>
      </c>
      <c r="K16" s="50">
        <f t="shared" si="15"/>
        <v>60684.150427199842</v>
      </c>
      <c r="L16" s="50">
        <f t="shared" si="15"/>
        <v>53299.097198711133</v>
      </c>
      <c r="M16" s="50">
        <f t="shared" si="15"/>
        <v>53119.039672423132</v>
      </c>
      <c r="N16" s="50">
        <f t="shared" si="15"/>
        <v>66187.105622900097</v>
      </c>
      <c r="O16" s="50">
        <f t="shared" si="15"/>
        <v>85368.143435228616</v>
      </c>
      <c r="P16" s="50">
        <f t="shared" si="15"/>
        <v>79410.146896754421</v>
      </c>
      <c r="Q16" s="50">
        <f t="shared" si="15"/>
        <v>70875.563928903619</v>
      </c>
      <c r="R16" s="50">
        <f t="shared" si="15"/>
        <v>67945.527676840531</v>
      </c>
      <c r="S16" s="50">
        <f t="shared" si="15"/>
        <v>955245.99999999988</v>
      </c>
    </row>
    <row r="17" spans="1:19" ht="16.5" customHeight="1" x14ac:dyDescent="0.35">
      <c r="A17" s="52" t="str">
        <f t="shared" si="8"/>
        <v xml:space="preserve"> - herav generell lønns- og priskompensasjon</v>
      </c>
      <c r="B17" s="52"/>
      <c r="C17" s="52"/>
      <c r="D17" s="52">
        <f t="shared" ref="D17:R17" si="16">D128+D112+D96+D64+D80+D48+D35</f>
        <v>80818.434545217329</v>
      </c>
      <c r="E17" s="52">
        <f t="shared" si="16"/>
        <v>71400.854343027575</v>
      </c>
      <c r="F17" s="52">
        <f t="shared" si="16"/>
        <v>56932.061506232276</v>
      </c>
      <c r="G17" s="52">
        <f t="shared" si="16"/>
        <v>39399.20062984676</v>
      </c>
      <c r="H17" s="52">
        <f t="shared" si="16"/>
        <v>61918.512529914806</v>
      </c>
      <c r="I17" s="52">
        <f t="shared" si="16"/>
        <v>47241.760191545654</v>
      </c>
      <c r="J17" s="52">
        <f t="shared" si="16"/>
        <v>60646.401395254099</v>
      </c>
      <c r="K17" s="52">
        <f t="shared" si="16"/>
        <v>60684.150427199842</v>
      </c>
      <c r="L17" s="52">
        <f t="shared" si="16"/>
        <v>53299.097198711133</v>
      </c>
      <c r="M17" s="52">
        <f t="shared" si="16"/>
        <v>53119.039672423132</v>
      </c>
      <c r="N17" s="52">
        <f t="shared" si="16"/>
        <v>66187.105622900097</v>
      </c>
      <c r="O17" s="52">
        <f t="shared" si="16"/>
        <v>85368.143435228616</v>
      </c>
      <c r="P17" s="52">
        <f t="shared" si="16"/>
        <v>79410.146896754421</v>
      </c>
      <c r="Q17" s="52">
        <f t="shared" si="16"/>
        <v>70875.563928903619</v>
      </c>
      <c r="R17" s="52">
        <f t="shared" si="16"/>
        <v>67945.527676840531</v>
      </c>
      <c r="S17" s="52">
        <f>SUM(D17:R17)</f>
        <v>955245.99999999988</v>
      </c>
    </row>
    <row r="18" spans="1:19" ht="16.5" customHeight="1" thickBot="1" x14ac:dyDescent="0.4">
      <c r="A18" s="150" t="str">
        <f t="shared" si="8"/>
        <v>Bydelsfordelt budsjett 2026</v>
      </c>
      <c r="B18" s="151"/>
      <c r="C18" s="151"/>
      <c r="D18" s="151">
        <f t="shared" ref="D18:S18" si="17">D5+SUM(D6:D8)+D9+D16+D15</f>
        <v>2535505.9752337779</v>
      </c>
      <c r="E18" s="151">
        <f t="shared" si="17"/>
        <v>2254137.3834530641</v>
      </c>
      <c r="F18" s="151">
        <f t="shared" si="17"/>
        <v>1779188.6852675977</v>
      </c>
      <c r="G18" s="151">
        <f t="shared" si="17"/>
        <v>1214873.7441893762</v>
      </c>
      <c r="H18" s="151">
        <f t="shared" si="17"/>
        <v>1882436.3565911229</v>
      </c>
      <c r="I18" s="151">
        <f t="shared" si="17"/>
        <v>1430834.1958934199</v>
      </c>
      <c r="J18" s="151">
        <f t="shared" si="17"/>
        <v>1818396.0253013615</v>
      </c>
      <c r="K18" s="151">
        <f t="shared" si="17"/>
        <v>1928676.4855470571</v>
      </c>
      <c r="L18" s="151">
        <f t="shared" si="17"/>
        <v>1651763.5930952115</v>
      </c>
      <c r="M18" s="151">
        <f t="shared" si="17"/>
        <v>1618158.0357639326</v>
      </c>
      <c r="N18" s="151">
        <f t="shared" si="17"/>
        <v>2035589.0397616602</v>
      </c>
      <c r="O18" s="151">
        <f t="shared" si="17"/>
        <v>2627021.4081650581</v>
      </c>
      <c r="P18" s="151">
        <f t="shared" si="17"/>
        <v>2428522.1436817846</v>
      </c>
      <c r="Q18" s="151">
        <f t="shared" si="17"/>
        <v>2145385.8096901462</v>
      </c>
      <c r="R18" s="151">
        <f>R5+SUM(R6:R8)+R9+R16+R15</f>
        <v>2044671.1970442221</v>
      </c>
      <c r="S18" s="151">
        <f t="shared" si="17"/>
        <v>29395160.078678798</v>
      </c>
    </row>
    <row r="19" spans="1:19" ht="16.5" customHeight="1" x14ac:dyDescent="0.35">
      <c r="A19" s="49"/>
      <c r="B19" s="50"/>
      <c r="C19" s="50"/>
      <c r="D19" s="50"/>
      <c r="E19" s="50"/>
      <c r="F19" s="50"/>
      <c r="G19" s="50"/>
      <c r="H19" s="50"/>
      <c r="I19" s="50"/>
      <c r="J19" s="50"/>
      <c r="K19" s="50"/>
      <c r="L19" s="50"/>
      <c r="M19" s="50"/>
      <c r="N19" s="50"/>
      <c r="O19" s="50"/>
      <c r="P19" s="50"/>
      <c r="Q19" s="50"/>
      <c r="R19" s="50"/>
      <c r="S19" s="50"/>
    </row>
    <row r="20" spans="1:19" ht="16.5" customHeight="1" thickBot="1" x14ac:dyDescent="0.4">
      <c r="A20" s="150" t="s">
        <v>115</v>
      </c>
      <c r="B20" s="150"/>
      <c r="C20" s="150"/>
      <c r="D20" s="151">
        <f>'Tabell 2.1'!D10</f>
        <v>2535506</v>
      </c>
      <c r="E20" s="151">
        <f>'Tabell 2.1'!E10</f>
        <v>2254137</v>
      </c>
      <c r="F20" s="151">
        <f>'Tabell 2.1'!F10</f>
        <v>1779189</v>
      </c>
      <c r="G20" s="151">
        <f>'Tabell 2.1'!G10</f>
        <v>1214874</v>
      </c>
      <c r="H20" s="151">
        <f>'Tabell 2.1'!H10</f>
        <v>1882436</v>
      </c>
      <c r="I20" s="151">
        <f>'Tabell 2.1'!I10</f>
        <v>1430834</v>
      </c>
      <c r="J20" s="151">
        <f>'Tabell 2.1'!J10</f>
        <v>1818396</v>
      </c>
      <c r="K20" s="151">
        <f>'Tabell 2.1'!K10</f>
        <v>1928676</v>
      </c>
      <c r="L20" s="151">
        <f>'Tabell 2.1'!L10</f>
        <v>1651764</v>
      </c>
      <c r="M20" s="151">
        <f>'Tabell 2.1'!M10</f>
        <v>1618158</v>
      </c>
      <c r="N20" s="151">
        <f>'Tabell 2.1'!N10</f>
        <v>2035590</v>
      </c>
      <c r="O20" s="151">
        <f>'Tabell 2.1'!O10</f>
        <v>2627021</v>
      </c>
      <c r="P20" s="151">
        <f>'Tabell 2.1'!P10</f>
        <v>2428522</v>
      </c>
      <c r="Q20" s="151">
        <f>'Tabell 2.1'!Q10</f>
        <v>2145386</v>
      </c>
      <c r="R20" s="151">
        <f>'Tabell 2.1'!R10</f>
        <v>2044671</v>
      </c>
      <c r="S20" s="151">
        <f>'Tabell 2.1'!S10</f>
        <v>29395160</v>
      </c>
    </row>
    <row r="21" spans="1:19" ht="16.5" customHeight="1" thickBot="1" x14ac:dyDescent="0.4">
      <c r="A21" s="51"/>
      <c r="B21" s="51"/>
      <c r="C21" s="51"/>
      <c r="D21" s="51"/>
      <c r="E21" s="51"/>
      <c r="F21" s="51"/>
      <c r="G21" s="51"/>
      <c r="H21" s="51"/>
      <c r="I21" s="51"/>
      <c r="J21" s="51"/>
      <c r="K21" s="51"/>
      <c r="L21" s="51"/>
      <c r="M21" s="51"/>
      <c r="N21" s="51"/>
      <c r="O21" s="51"/>
      <c r="P21" s="51"/>
      <c r="Q21" s="51"/>
      <c r="R21" s="51"/>
      <c r="S21" s="51"/>
    </row>
    <row r="22" spans="1:19" ht="16.5" customHeight="1" x14ac:dyDescent="0.35">
      <c r="A22" s="152" t="str">
        <f>'Tabell 2.1'!A12</f>
        <v>FO1 Administrasjon og fellestjenester</v>
      </c>
      <c r="B22" s="153"/>
      <c r="C22" s="153"/>
      <c r="D22" s="154"/>
      <c r="E22" s="154"/>
      <c r="F22" s="154"/>
      <c r="G22" s="154"/>
      <c r="H22" s="154"/>
      <c r="I22" s="154"/>
      <c r="J22" s="154"/>
      <c r="K22" s="154"/>
      <c r="L22" s="154"/>
      <c r="M22" s="154"/>
      <c r="N22" s="154"/>
      <c r="O22" s="154"/>
      <c r="P22" s="154"/>
      <c r="Q22" s="154"/>
      <c r="R22" s="154"/>
      <c r="S22" s="154"/>
    </row>
    <row r="23" spans="1:19" ht="16.5" customHeight="1" x14ac:dyDescent="0.35">
      <c r="A23" s="58" t="s">
        <v>119</v>
      </c>
      <c r="B23" s="58"/>
      <c r="C23" s="58"/>
      <c r="D23" s="58">
        <f>'Tabell 2.1 DOK32025'!D16</f>
        <v>34661.025800996074</v>
      </c>
      <c r="E23" s="58">
        <f>'Tabell 2.1 DOK32025'!E16</f>
        <v>32789.123106195468</v>
      </c>
      <c r="F23" s="58">
        <f>'Tabell 2.1 DOK32025'!F16</f>
        <v>29363.519700958866</v>
      </c>
      <c r="G23" s="58">
        <f>'Tabell 2.1 DOK32025'!G16</f>
        <v>25727.367202606107</v>
      </c>
      <c r="H23" s="58">
        <f>'Tabell 2.1 DOK32025'!H16</f>
        <v>28501.713335948643</v>
      </c>
      <c r="I23" s="58">
        <f>'Tabell 2.1 DOK32025'!I16</f>
        <v>25016.974237009992</v>
      </c>
      <c r="J23" s="58">
        <f>'Tabell 2.1 DOK32025'!J16</f>
        <v>29307.983354498483</v>
      </c>
      <c r="K23" s="58">
        <f>'Tabell 2.1 DOK32025'!K16</f>
        <v>30181.625643876378</v>
      </c>
      <c r="L23" s="58">
        <f>'Tabell 2.1 DOK32025'!L16</f>
        <v>26028.171204441602</v>
      </c>
      <c r="M23" s="58">
        <f>'Tabell 2.1 DOK32025'!M16</f>
        <v>27287.359444817277</v>
      </c>
      <c r="N23" s="58">
        <f>'Tabell 2.1 DOK32025'!N16</f>
        <v>27380.375157457005</v>
      </c>
      <c r="O23" s="58">
        <f>'Tabell 2.1 DOK32025'!O16</f>
        <v>32863.619730512495</v>
      </c>
      <c r="P23" s="58">
        <f>'Tabell 2.1 DOK32025'!P16</f>
        <v>31605.955683908083</v>
      </c>
      <c r="Q23" s="58">
        <f>'Tabell 2.1 DOK32025'!Q16</f>
        <v>30317.433249331669</v>
      </c>
      <c r="R23" s="58">
        <f>'Tabell 2.1 DOK32025'!R16</f>
        <v>26282.332514745853</v>
      </c>
      <c r="S23" s="58">
        <f>'Tabell 2.1 DOK32025'!S16</f>
        <v>437314.57936730399</v>
      </c>
    </row>
    <row r="24" spans="1:19" ht="16.5" customHeight="1" x14ac:dyDescent="0.35">
      <c r="A24" s="52" t="s">
        <v>120</v>
      </c>
      <c r="B24" s="52"/>
      <c r="C24" s="52"/>
      <c r="D24" s="52">
        <f>($S$23-'Tabell 2.3 DOK32025'!$S$13)*('Tabell 4.1 DOK32025'!X7-'Tabell 4.1 DOK32025'!D7)/100</f>
        <v>62.871877797375284</v>
      </c>
      <c r="E24" s="52">
        <f>($S$23-'Tabell 2.3 DOK32025'!$S$13)*('Tabell 4.1 DOK32025'!Y7-'Tabell 4.1 DOK32025'!E7)/100</f>
        <v>-107.93620225840459</v>
      </c>
      <c r="F24" s="52">
        <f>($S$23-'Tabell 2.3 DOK32025'!$S$13)*('Tabell 4.1 DOK32025'!Z7-'Tabell 4.1 DOK32025'!F7)/100</f>
        <v>-58.426075093857662</v>
      </c>
      <c r="G24" s="52">
        <f>($S$23-'Tabell 2.3 DOK32025'!$S$13)*('Tabell 4.1 DOK32025'!AA7-'Tabell 4.1 DOK32025'!G7)/100</f>
        <v>-45.437824702585793</v>
      </c>
      <c r="H24" s="52">
        <f>($S$23-'Tabell 2.3 DOK32025'!$S$13)*('Tabell 4.1 DOK32025'!AB7-'Tabell 4.1 DOK32025'!H7)/100</f>
        <v>-50.396733832501674</v>
      </c>
      <c r="I24" s="52">
        <f>($S$23-'Tabell 2.3 DOK32025'!$S$13)*('Tabell 4.1 DOK32025'!AC7-'Tabell 4.1 DOK32025'!I7)/100</f>
        <v>191.42241436327586</v>
      </c>
      <c r="J24" s="52">
        <f>($S$23-'Tabell 2.3 DOK32025'!$S$13)*('Tabell 4.1 DOK32025'!AD7-'Tabell 4.1 DOK32025'!J7)/100</f>
        <v>58.75105738965928</v>
      </c>
      <c r="K24" s="52">
        <f>($S$23-'Tabell 2.3 DOK32025'!$S$13)*('Tabell 4.1 DOK32025'!AE7-'Tabell 4.1 DOK32025'!K7)/100</f>
        <v>79.721108248513389</v>
      </c>
      <c r="L24" s="52">
        <f>($S$23-'Tabell 2.3 DOK32025'!$S$13)*('Tabell 4.1 DOK32025'!AF7-'Tabell 4.1 DOK32025'!L7)/100</f>
        <v>35.752816478159986</v>
      </c>
      <c r="M24" s="52">
        <f>($S$23-'Tabell 2.3 DOK32025'!$S$13)*('Tabell 4.1 DOK32025'!AG7-'Tabell 4.1 DOK32025'!M7)/100</f>
        <v>25.057237847826695</v>
      </c>
      <c r="N24" s="52">
        <f>($S$23-'Tabell 2.3 DOK32025'!$S$13)*('Tabell 4.1 DOK32025'!AH7-'Tabell 4.1 DOK32025'!N7)/100</f>
        <v>-105.23529069937629</v>
      </c>
      <c r="O24" s="52">
        <f>($S$23-'Tabell 2.3 DOK32025'!$S$13)*('Tabell 4.1 DOK32025'!AI7-'Tabell 4.1 DOK32025'!O7)/100</f>
        <v>-50.918753654939465</v>
      </c>
      <c r="P24" s="52">
        <f>($S$23-'Tabell 2.3 DOK32025'!$S$13)*('Tabell 4.1 DOK32025'!AJ7-'Tabell 4.1 DOK32025'!P7)/100</f>
        <v>-38.284026470148298</v>
      </c>
      <c r="Q24" s="52">
        <f>($S$23-'Tabell 2.3 DOK32025'!$S$13)*('Tabell 4.1 DOK32025'!AK7-'Tabell 4.1 DOK32025'!Q7)/100</f>
        <v>37.928409376089967</v>
      </c>
      <c r="R24" s="52">
        <f>($S$23-'Tabell 2.3 DOK32025'!$S$13)*('Tabell 4.1 DOK32025'!AL7-'Tabell 4.1 DOK32025'!R7)/100</f>
        <v>-34.870014789094192</v>
      </c>
      <c r="S24" s="52">
        <f>($S$23-'Tabell 2.3 DOK32025'!$S$13)*('Tabell 4.1 DOK32025'!AM7-'Tabell 4.1 DOK32025'!S7)/100</f>
        <v>0</v>
      </c>
    </row>
    <row r="25" spans="1:19" ht="16.5" customHeight="1" x14ac:dyDescent="0.35">
      <c r="A25" s="52" t="s">
        <v>121</v>
      </c>
      <c r="B25" s="52"/>
      <c r="C25" s="52"/>
      <c r="D25" s="52">
        <v>0</v>
      </c>
      <c r="E25" s="52">
        <v>0</v>
      </c>
      <c r="F25" s="52">
        <v>0</v>
      </c>
      <c r="G25" s="52">
        <v>0</v>
      </c>
      <c r="H25" s="52">
        <v>0</v>
      </c>
      <c r="I25" s="52">
        <v>0</v>
      </c>
      <c r="J25" s="52">
        <v>0</v>
      </c>
      <c r="K25" s="52">
        <v>0</v>
      </c>
      <c r="L25" s="52">
        <v>0</v>
      </c>
      <c r="M25" s="52">
        <v>0</v>
      </c>
      <c r="N25" s="52">
        <v>0</v>
      </c>
      <c r="O25" s="52">
        <v>0</v>
      </c>
      <c r="P25" s="52">
        <v>0</v>
      </c>
      <c r="Q25" s="52">
        <v>0</v>
      </c>
      <c r="R25" s="52">
        <v>0</v>
      </c>
      <c r="S25" s="52">
        <f t="shared" ref="S25" si="18">SUM(D25:R25)</f>
        <v>0</v>
      </c>
    </row>
    <row r="26" spans="1:19" ht="16.5" customHeight="1" x14ac:dyDescent="0.35">
      <c r="A26" s="59" t="s">
        <v>122</v>
      </c>
      <c r="B26" s="59"/>
      <c r="C26" s="59"/>
      <c r="D26" s="59">
        <f>($S$23-'Tabell 2.3 DOK32025'!$S$14)*('Tabell 4.1'!D7-'Tabell 4.1 DOK32025'!X7)/100</f>
        <v>0</v>
      </c>
      <c r="E26" s="59">
        <f>($S$23-'Tabell 2.3 DOK32025'!$S$14)*('Tabell 4.1'!E7-'Tabell 4.1 DOK32025'!Y7)/100</f>
        <v>0</v>
      </c>
      <c r="F26" s="59">
        <f>($S$23-'Tabell 2.3 DOK32025'!$S$14)*('Tabell 4.1'!F7-'Tabell 4.1 DOK32025'!Z7)/100</f>
        <v>0</v>
      </c>
      <c r="G26" s="59">
        <f>($S$23-'Tabell 2.3 DOK32025'!$S$14)*('Tabell 4.1'!G7-'Tabell 4.1 DOK32025'!AA7)/100</f>
        <v>0</v>
      </c>
      <c r="H26" s="59">
        <f>($S$23-'Tabell 2.3 DOK32025'!$S$14)*('Tabell 4.1'!H7-'Tabell 4.1 DOK32025'!AB7)/100</f>
        <v>0</v>
      </c>
      <c r="I26" s="59">
        <f>($S$23-'Tabell 2.3 DOK32025'!$S$14)*('Tabell 4.1'!I7-'Tabell 4.1 DOK32025'!AC7)/100</f>
        <v>0</v>
      </c>
      <c r="J26" s="59">
        <f>($S$23-'Tabell 2.3 DOK32025'!$S$14)*('Tabell 4.1'!J7-'Tabell 4.1 DOK32025'!AD7)/100</f>
        <v>0</v>
      </c>
      <c r="K26" s="59">
        <f>($S$23-'Tabell 2.3 DOK32025'!$S$14)*('Tabell 4.1'!K7-'Tabell 4.1 DOK32025'!AE7)/100</f>
        <v>0</v>
      </c>
      <c r="L26" s="59">
        <f>($S$23-'Tabell 2.3 DOK32025'!$S$14)*('Tabell 4.1'!L7-'Tabell 4.1 DOK32025'!AF7)/100</f>
        <v>0</v>
      </c>
      <c r="M26" s="59">
        <f>($S$23-'Tabell 2.3 DOK32025'!$S$14)*('Tabell 4.1'!M7-'Tabell 4.1 DOK32025'!AG7)/100</f>
        <v>0</v>
      </c>
      <c r="N26" s="59">
        <f>($S$23-'Tabell 2.3 DOK32025'!$S$14)*('Tabell 4.1'!N7-'Tabell 4.1 DOK32025'!AH7)/100</f>
        <v>0</v>
      </c>
      <c r="O26" s="59">
        <f>($S$23-'Tabell 2.3 DOK32025'!$S$14)*('Tabell 4.1'!O7-'Tabell 4.1 DOK32025'!AI7)/100</f>
        <v>0</v>
      </c>
      <c r="P26" s="59">
        <f>($S$23-'Tabell 2.3 DOK32025'!$S$14)*('Tabell 4.1'!P7-'Tabell 4.1 DOK32025'!AJ7)/100</f>
        <v>0</v>
      </c>
      <c r="Q26" s="59">
        <f>($S$23-'Tabell 2.3 DOK32025'!$S$14)*('Tabell 4.1'!Q7-'Tabell 4.1 DOK32025'!AK7)/100</f>
        <v>0</v>
      </c>
      <c r="R26" s="59">
        <f>($S$23-'Tabell 2.3 DOK32025'!$S$14)*('Tabell 4.1'!R7-'Tabell 4.1 DOK32025'!AL7)/100</f>
        <v>0</v>
      </c>
      <c r="S26" s="59">
        <f>($S$23-'Tabell 2.3 DOK32025'!$S$14)*('Tabell 4.1'!S7-'Tabell 4.1 DOK32025'!AM7)/100</f>
        <v>0</v>
      </c>
    </row>
    <row r="27" spans="1:19" ht="16.5" customHeight="1" x14ac:dyDescent="0.35">
      <c r="A27" s="50" t="s">
        <v>123</v>
      </c>
      <c r="B27" s="50"/>
      <c r="C27" s="50"/>
      <c r="D27" s="50">
        <f t="shared" ref="D27:S27" si="19">SUM(D28:D32)</f>
        <v>5257.0000406028366</v>
      </c>
      <c r="E27" s="50">
        <f t="shared" si="19"/>
        <v>4882.4727611879625</v>
      </c>
      <c r="F27" s="50">
        <f t="shared" si="19"/>
        <v>4459.6889929048648</v>
      </c>
      <c r="G27" s="50">
        <f t="shared" si="19"/>
        <v>3908.6005445829915</v>
      </c>
      <c r="H27" s="50">
        <f t="shared" si="19"/>
        <v>4626.5732725636944</v>
      </c>
      <c r="I27" s="50">
        <f t="shared" si="19"/>
        <v>4162.1065020213218</v>
      </c>
      <c r="J27" s="50">
        <f t="shared" si="19"/>
        <v>4802.9623323540909</v>
      </c>
      <c r="K27" s="50">
        <f t="shared" si="19"/>
        <v>4956.1181704123446</v>
      </c>
      <c r="L27" s="50">
        <f t="shared" si="19"/>
        <v>4282.6764504321136</v>
      </c>
      <c r="M27" s="50">
        <f t="shared" si="19"/>
        <v>4091.316088031459</v>
      </c>
      <c r="N27" s="50">
        <f t="shared" si="19"/>
        <v>4491.4375338632826</v>
      </c>
      <c r="O27" s="50">
        <f t="shared" si="19"/>
        <v>5418.9952847405275</v>
      </c>
      <c r="P27" s="50">
        <f t="shared" si="19"/>
        <v>5207.9386438059028</v>
      </c>
      <c r="Q27" s="50">
        <f t="shared" si="19"/>
        <v>5003.6488411752798</v>
      </c>
      <c r="R27" s="50">
        <f t="shared" si="19"/>
        <v>4694.2337936671138</v>
      </c>
      <c r="S27" s="50">
        <f t="shared" si="19"/>
        <v>70245.769252345795</v>
      </c>
    </row>
    <row r="28" spans="1:19" ht="16.5" customHeight="1" x14ac:dyDescent="0.35">
      <c r="A28" s="52" t="s">
        <v>473</v>
      </c>
      <c r="B28" s="52"/>
      <c r="C28" s="52"/>
      <c r="D28" s="52">
        <f>$S28*'Tabell 3.1'!D$7/100</f>
        <v>0</v>
      </c>
      <c r="E28" s="52">
        <f>$S28*'Tabell 3.1'!E$7/100</f>
        <v>0</v>
      </c>
      <c r="F28" s="52">
        <f>$S28*'Tabell 3.1'!F$7/100</f>
        <v>0</v>
      </c>
      <c r="G28" s="52">
        <f>$S28*'Tabell 3.1'!G$7/100</f>
        <v>0</v>
      </c>
      <c r="H28" s="52">
        <f>$S28*'Tabell 3.1'!H$7/100</f>
        <v>0</v>
      </c>
      <c r="I28" s="52">
        <f>$S28*'Tabell 3.1'!I$7/100</f>
        <v>0</v>
      </c>
      <c r="J28" s="52">
        <f>$S28*'Tabell 3.1'!J$7/100</f>
        <v>0</v>
      </c>
      <c r="K28" s="52">
        <f>$S28*'Tabell 3.1'!K$7/100</f>
        <v>0</v>
      </c>
      <c r="L28" s="52">
        <f>$S28*'Tabell 3.1'!L$7/100</f>
        <v>0</v>
      </c>
      <c r="M28" s="52">
        <f>$S28*'Tabell 3.1'!M$7/100</f>
        <v>0</v>
      </c>
      <c r="N28" s="52">
        <f>$S28*'Tabell 3.1'!N$7/100</f>
        <v>0</v>
      </c>
      <c r="O28" s="52">
        <f>$S28*'Tabell 3.1'!O$7/100</f>
        <v>0</v>
      </c>
      <c r="P28" s="52">
        <f>$S28*'Tabell 3.1'!P$7/100</f>
        <v>0</v>
      </c>
      <c r="Q28" s="52">
        <f>$S28*'Tabell 3.1'!Q$7/100</f>
        <v>0</v>
      </c>
      <c r="R28" s="52">
        <f>$S28*'Tabell 3.1'!R$7/100</f>
        <v>0</v>
      </c>
      <c r="S28" s="374">
        <v>0</v>
      </c>
    </row>
    <row r="29" spans="1:19" ht="16.5" customHeight="1" x14ac:dyDescent="0.35">
      <c r="A29" s="52" t="s">
        <v>474</v>
      </c>
      <c r="B29" s="52"/>
      <c r="C29" s="52"/>
      <c r="D29" s="52">
        <f>$S29*'Tabell 3.1'!D$7/100</f>
        <v>6944.2978980734642</v>
      </c>
      <c r="E29" s="52">
        <f>$S29*'Tabell 3.1'!E$7/100</f>
        <v>6449.5615505132228</v>
      </c>
      <c r="F29" s="52">
        <f>$S29*'Tabell 3.1'!F$7/100</f>
        <v>5891.0802093011325</v>
      </c>
      <c r="G29" s="52">
        <f>$S29*'Tabell 3.1'!G$7/100</f>
        <v>5163.1132464370212</v>
      </c>
      <c r="H29" s="52">
        <f>$S29*'Tabell 3.1'!H$7/100</f>
        <v>6111.5280205062882</v>
      </c>
      <c r="I29" s="52">
        <f>$S29*'Tabell 3.1'!I$7/100</f>
        <v>5497.9850124235836</v>
      </c>
      <c r="J29" s="52">
        <f>$S29*'Tabell 3.1'!J$7/100</f>
        <v>6344.5312861872862</v>
      </c>
      <c r="K29" s="52">
        <f>$S29*'Tabell 3.1'!K$7/100</f>
        <v>6546.844346124728</v>
      </c>
      <c r="L29" s="52">
        <f>$S29*'Tabell 3.1'!L$7/100</f>
        <v>5657.253346616686</v>
      </c>
      <c r="M29" s="52">
        <f>$S29*'Tabell 3.1'!M$7/100</f>
        <v>5404.4735573585785</v>
      </c>
      <c r="N29" s="52">
        <f>$S29*'Tabell 3.1'!N$7/100</f>
        <v>5933.0188291492605</v>
      </c>
      <c r="O29" s="52">
        <f>$S29*'Tabell 3.1'!O$7/100</f>
        <v>7158.2874785708345</v>
      </c>
      <c r="P29" s="52">
        <f>$S29*'Tabell 3.1'!P$7/100</f>
        <v>6879.4896515408227</v>
      </c>
      <c r="Q29" s="52">
        <f>$S29*'Tabell 3.1'!Q$7/100</f>
        <v>6609.6305615563006</v>
      </c>
      <c r="R29" s="52">
        <f>$S29*'Tabell 3.1'!R$7/100</f>
        <v>6200.9050056407896</v>
      </c>
      <c r="S29" s="374">
        <v>92792</v>
      </c>
    </row>
    <row r="30" spans="1:19" ht="16.5" customHeight="1" x14ac:dyDescent="0.35">
      <c r="A30" s="52" t="s">
        <v>126</v>
      </c>
      <c r="B30" s="52"/>
      <c r="C30" s="52"/>
      <c r="D30" s="52">
        <f>$S30*'Tabell 3.1'!D$7/100</f>
        <v>-190.55290142410087</v>
      </c>
      <c r="E30" s="52">
        <f>$S30*'Tabell 3.1'!E$7/100</f>
        <v>-176.97723864993898</v>
      </c>
      <c r="F30" s="52">
        <f>$S30*'Tabell 3.1'!F$7/100</f>
        <v>-161.65240070070428</v>
      </c>
      <c r="G30" s="52">
        <f>$S30*'Tabell 3.1'!G$7/100</f>
        <v>-141.6768439272642</v>
      </c>
      <c r="H30" s="52">
        <f>$S30*'Tabell 3.1'!H$7/100</f>
        <v>-167.7015320390054</v>
      </c>
      <c r="I30" s="52">
        <f>$S30*'Tabell 3.1'!I$7/100</f>
        <v>-150.86579111103276</v>
      </c>
      <c r="J30" s="52">
        <f>$S30*'Tabell 3.1'!J$7/100</f>
        <v>-174.09518751987446</v>
      </c>
      <c r="K30" s="52">
        <f>$S30*'Tabell 3.1'!K$7/100</f>
        <v>-179.64669771326098</v>
      </c>
      <c r="L30" s="52">
        <f>$S30*'Tabell 3.1'!L$7/100</f>
        <v>-155.23614555592181</v>
      </c>
      <c r="M30" s="52">
        <f>$S30*'Tabell 3.1'!M$7/100</f>
        <v>-148.29981837475805</v>
      </c>
      <c r="N30" s="52">
        <f>$S30*'Tabell 3.1'!N$7/100</f>
        <v>-162.80320468565432</v>
      </c>
      <c r="O30" s="52">
        <f>$S30*'Tabell 3.1'!O$7/100</f>
        <v>-196.42481764036981</v>
      </c>
      <c r="P30" s="52">
        <f>$S30*'Tabell 3.1'!P$7/100</f>
        <v>-188.77455038065997</v>
      </c>
      <c r="Q30" s="52">
        <f>$S30*'Tabell 3.1'!Q$7/100</f>
        <v>-181.36956382521797</v>
      </c>
      <c r="R30" s="52">
        <f>$S30*'Tabell 3.1'!R$7/100</f>
        <v>-170.15405410644766</v>
      </c>
      <c r="S30" s="374">
        <v>-2546.2307476542114</v>
      </c>
    </row>
    <row r="31" spans="1:19" ht="16.5" customHeight="1" x14ac:dyDescent="0.35">
      <c r="A31" s="52" t="s">
        <v>475</v>
      </c>
      <c r="B31" s="52"/>
      <c r="C31" s="52"/>
      <c r="D31" s="52">
        <f>$S31*'Tabell 3.1'!D$7/100</f>
        <v>-1496.7449560465266</v>
      </c>
      <c r="E31" s="52">
        <f>$S31*'Tabell 3.1'!E$7/100</f>
        <v>-1390.1115506753217</v>
      </c>
      <c r="F31" s="52">
        <f>$S31*'Tabell 3.1'!F$7/100</f>
        <v>-1269.7388156955626</v>
      </c>
      <c r="G31" s="52">
        <f>$S31*'Tabell 3.1'!G$7/100</f>
        <v>-1112.8358579267654</v>
      </c>
      <c r="H31" s="52">
        <f>$S31*'Tabell 3.1'!H$7/100</f>
        <v>-1317.2532159035882</v>
      </c>
      <c r="I31" s="52">
        <f>$S31*'Tabell 3.1'!I$7/100</f>
        <v>-1185.0127192912287</v>
      </c>
      <c r="J31" s="52">
        <f>$S31*'Tabell 3.1'!J$7/100</f>
        <v>-1367.4737663133214</v>
      </c>
      <c r="K31" s="52">
        <f>$S31*'Tabell 3.1'!K$7/100</f>
        <v>-1411.0794779991222</v>
      </c>
      <c r="L31" s="52">
        <f>$S31*'Tabell 3.1'!L$7/100</f>
        <v>-1219.3407506286503</v>
      </c>
      <c r="M31" s="52">
        <f>$S31*'Tabell 3.1'!M$7/100</f>
        <v>-1164.8576509523621</v>
      </c>
      <c r="N31" s="52">
        <f>$S31*'Tabell 3.1'!N$7/100</f>
        <v>-1278.7780906003234</v>
      </c>
      <c r="O31" s="52">
        <f>$S31*'Tabell 3.1'!O$7/100</f>
        <v>-1542.8673761899377</v>
      </c>
      <c r="P31" s="52">
        <f>$S31*'Tabell 3.1'!P$7/100</f>
        <v>-1482.7764573542597</v>
      </c>
      <c r="Q31" s="52">
        <f>$S31*'Tabell 3.1'!Q$7/100</f>
        <v>-1424.6121565558021</v>
      </c>
      <c r="R31" s="52">
        <f>$S31*'Tabell 3.1'!R$7/100</f>
        <v>-1336.5171578672275</v>
      </c>
      <c r="S31" s="374">
        <v>-20000</v>
      </c>
    </row>
    <row r="32" spans="1:19" ht="16.5" customHeight="1" x14ac:dyDescent="0.35">
      <c r="A32" s="59" t="s">
        <v>129</v>
      </c>
      <c r="B32" s="59"/>
      <c r="C32" s="59"/>
      <c r="D32" s="59">
        <f>$S32*'Tabell 3.1'!D$7/100</f>
        <v>0</v>
      </c>
      <c r="E32" s="59">
        <f>$S32*'Tabell 3.1'!E$7/100</f>
        <v>0</v>
      </c>
      <c r="F32" s="59">
        <f>$S32*'Tabell 3.1'!F$7/100</f>
        <v>0</v>
      </c>
      <c r="G32" s="59">
        <f>$S32*'Tabell 3.1'!G$7/100</f>
        <v>0</v>
      </c>
      <c r="H32" s="59">
        <f>$S32*'Tabell 3.1'!H$7/100</f>
        <v>0</v>
      </c>
      <c r="I32" s="59">
        <f>$S32*'Tabell 3.1'!I$7/100</f>
        <v>0</v>
      </c>
      <c r="J32" s="59">
        <f>$S32*'Tabell 3.1'!J$7/100</f>
        <v>0</v>
      </c>
      <c r="K32" s="59">
        <f>$S32*'Tabell 3.1'!K$7/100</f>
        <v>0</v>
      </c>
      <c r="L32" s="59">
        <f>$S32*'Tabell 3.1'!L$7/100</f>
        <v>0</v>
      </c>
      <c r="M32" s="59">
        <f>$S32*'Tabell 3.1'!M$7/100</f>
        <v>0</v>
      </c>
      <c r="N32" s="59">
        <f>$S32*'Tabell 3.1'!N$7/100</f>
        <v>0</v>
      </c>
      <c r="O32" s="59">
        <f>$S32*'Tabell 3.1'!O$7/100</f>
        <v>0</v>
      </c>
      <c r="P32" s="59">
        <f>$S32*'Tabell 3.1'!P$7/100</f>
        <v>0</v>
      </c>
      <c r="Q32" s="59">
        <f>$S32*'Tabell 3.1'!Q$7/100</f>
        <v>0</v>
      </c>
      <c r="R32" s="59">
        <f>$S32*'Tabell 3.1'!R$7/100</f>
        <v>0</v>
      </c>
      <c r="S32" s="374">
        <v>0</v>
      </c>
    </row>
    <row r="33" spans="1:21" ht="16.5" customHeight="1" x14ac:dyDescent="0.35">
      <c r="A33" s="352" t="s">
        <v>131</v>
      </c>
      <c r="B33" s="352"/>
      <c r="C33" s="352"/>
      <c r="D33" s="352">
        <f>'Tabell 2.1'!D13+'Tabell 2.1'!D14-SUM(D23:D27)</f>
        <v>34.426882159161323</v>
      </c>
      <c r="E33" s="352">
        <f>'Tabell 2.1'!E13+'Tabell 2.1'!E14-SUM(E23:E27)</f>
        <v>55.996202863381768</v>
      </c>
      <c r="F33" s="352">
        <f>'Tabell 2.1'!F13+'Tabell 2.1'!F14-SUM(F23:F27)</f>
        <v>121.61386917668278</v>
      </c>
      <c r="G33" s="352">
        <f>'Tabell 2.1'!G13+'Tabell 2.1'!G14-SUM(G23:G27)</f>
        <v>177.06604319680264</v>
      </c>
      <c r="H33" s="352">
        <f>'Tabell 2.1'!H13+'Tabell 2.1'!H14-SUM(H23:H27)</f>
        <v>62.738059011659061</v>
      </c>
      <c r="I33" s="352">
        <f>'Tabell 2.1'!I13+'Tabell 2.1'!I14-SUM(I23:I27)</f>
        <v>72.078584032555227</v>
      </c>
      <c r="J33" s="352">
        <f>'Tabell 2.1'!J13+'Tabell 2.1'!J14-SUM(J23:J27)</f>
        <v>31.837545379319636</v>
      </c>
      <c r="K33" s="352">
        <f>'Tabell 2.1'!K13+'Tabell 2.1'!K14-SUM(K23:K27)</f>
        <v>-47.446956129111641</v>
      </c>
      <c r="L33" s="352">
        <f>'Tabell 2.1'!L13+'Tabell 2.1'!L14-SUM(L23:L27)</f>
        <v>-23.549593473439018</v>
      </c>
      <c r="M33" s="352">
        <f>'Tabell 2.1'!M13+'Tabell 2.1'!M14-SUM(M23:M27)</f>
        <v>-173.18530259677209</v>
      </c>
      <c r="N33" s="352">
        <f>'Tabell 2.1'!N13+'Tabell 2.1'!N14-SUM(N23:N27)</f>
        <v>-99.128376147640665</v>
      </c>
      <c r="O33" s="352">
        <f>'Tabell 2.1'!O13+'Tabell 2.1'!O14-SUM(O23:O27)</f>
        <v>-70.950597621151246</v>
      </c>
      <c r="P33" s="352">
        <f>'Tabell 2.1'!P13+'Tabell 2.1'!P14-SUM(P23:P27)</f>
        <v>-49.60736476953025</v>
      </c>
      <c r="Q33" s="352">
        <f>'Tabell 2.1'!Q13+'Tabell 2.1'!Q14-SUM(Q23:Q27)</f>
        <v>-110.56977877729514</v>
      </c>
      <c r="R33" s="352">
        <f>'Tabell 2.1'!R13+'Tabell 2.1'!R14-SUM(R23:R27)</f>
        <v>18.680783695359423</v>
      </c>
      <c r="S33" s="352">
        <f>SUM(D33:R33)</f>
        <v>-1.8189894035458565E-11</v>
      </c>
      <c r="U33" s="29"/>
    </row>
    <row r="34" spans="1:21" ht="16.5" customHeight="1" x14ac:dyDescent="0.35">
      <c r="A34" s="50" t="s">
        <v>18</v>
      </c>
      <c r="B34" s="50"/>
      <c r="C34" s="50"/>
      <c r="D34" s="50">
        <f t="shared" ref="D34:S34" si="20">SUM(D35:D35)</f>
        <v>1323.4712428918124</v>
      </c>
      <c r="E34" s="50">
        <f t="shared" si="20"/>
        <v>1229.1824697977086</v>
      </c>
      <c r="F34" s="50">
        <f t="shared" si="20"/>
        <v>1122.7449284314453</v>
      </c>
      <c r="G34" s="50">
        <f t="shared" si="20"/>
        <v>984.00615954982379</v>
      </c>
      <c r="H34" s="50">
        <f t="shared" si="20"/>
        <v>1164.7587278062397</v>
      </c>
      <c r="I34" s="50">
        <f t="shared" si="20"/>
        <v>1047.8273202840955</v>
      </c>
      <c r="J34" s="50">
        <f t="shared" si="20"/>
        <v>1209.1653944203308</v>
      </c>
      <c r="K34" s="50">
        <f t="shared" si="20"/>
        <v>1247.7230025210624</v>
      </c>
      <c r="L34" s="50">
        <f t="shared" si="20"/>
        <v>1078.1812975042164</v>
      </c>
      <c r="M34" s="50">
        <f t="shared" si="20"/>
        <v>1030.0055442779369</v>
      </c>
      <c r="N34" s="50">
        <f t="shared" si="20"/>
        <v>1130.737753357773</v>
      </c>
      <c r="O34" s="50">
        <f t="shared" si="20"/>
        <v>1364.2542075951726</v>
      </c>
      <c r="P34" s="50">
        <f t="shared" si="20"/>
        <v>1311.1198357593516</v>
      </c>
      <c r="Q34" s="50">
        <f t="shared" si="20"/>
        <v>1259.6890431191696</v>
      </c>
      <c r="R34" s="50">
        <f t="shared" si="20"/>
        <v>1181.792540487965</v>
      </c>
      <c r="S34" s="50">
        <f t="shared" si="20"/>
        <v>17684.659467804104</v>
      </c>
      <c r="U34" s="29"/>
    </row>
    <row r="35" spans="1:21" ht="16.5" customHeight="1" x14ac:dyDescent="0.35">
      <c r="A35" s="52" t="s">
        <v>132</v>
      </c>
      <c r="B35" s="52"/>
      <c r="C35" s="52"/>
      <c r="D35" s="52">
        <f>$S35*'Tabell 3.1'!D$7/100</f>
        <v>1323.4712428918124</v>
      </c>
      <c r="E35" s="52">
        <f>$S35*'Tabell 3.1'!E$7/100</f>
        <v>1229.1824697977086</v>
      </c>
      <c r="F35" s="52">
        <f>$S35*'Tabell 3.1'!F$7/100</f>
        <v>1122.7449284314453</v>
      </c>
      <c r="G35" s="52">
        <f>$S35*'Tabell 3.1'!G$7/100</f>
        <v>984.00615954982379</v>
      </c>
      <c r="H35" s="52">
        <f>$S35*'Tabell 3.1'!H$7/100</f>
        <v>1164.7587278062397</v>
      </c>
      <c r="I35" s="52">
        <f>$S35*'Tabell 3.1'!I$7/100</f>
        <v>1047.8273202840955</v>
      </c>
      <c r="J35" s="52">
        <f>$S35*'Tabell 3.1'!J$7/100</f>
        <v>1209.1653944203308</v>
      </c>
      <c r="K35" s="52">
        <f>$S35*'Tabell 3.1'!K$7/100</f>
        <v>1247.7230025210624</v>
      </c>
      <c r="L35" s="52">
        <f>$S35*'Tabell 3.1'!L$7/100</f>
        <v>1078.1812975042164</v>
      </c>
      <c r="M35" s="52">
        <f>$S35*'Tabell 3.1'!M$7/100</f>
        <v>1030.0055442779369</v>
      </c>
      <c r="N35" s="52">
        <f>$S35*'Tabell 3.1'!N$7/100</f>
        <v>1130.737753357773</v>
      </c>
      <c r="O35" s="52">
        <f>$S35*'Tabell 3.1'!O$7/100</f>
        <v>1364.2542075951726</v>
      </c>
      <c r="P35" s="52">
        <f>$S35*'Tabell 3.1'!P$7/100</f>
        <v>1311.1198357593516</v>
      </c>
      <c r="Q35" s="52">
        <f>$S35*'Tabell 3.1'!Q$7/100</f>
        <v>1259.6890431191696</v>
      </c>
      <c r="R35" s="52">
        <f>$S35*'Tabell 3.1'!R$7/100</f>
        <v>1181.792540487965</v>
      </c>
      <c r="S35" s="374">
        <v>17684.659467804104</v>
      </c>
    </row>
    <row r="36" spans="1:21" ht="16.5" customHeight="1" thickBot="1" x14ac:dyDescent="0.4">
      <c r="A36" s="155" t="s">
        <v>133</v>
      </c>
      <c r="B36" s="156"/>
      <c r="C36" s="156"/>
      <c r="D36" s="157">
        <f t="shared" ref="D36:S36" si="21">D27+D34+D23+SUM(D24:D26)+D33</f>
        <v>41338.795844447261</v>
      </c>
      <c r="E36" s="157">
        <f t="shared" si="21"/>
        <v>38848.838337786117</v>
      </c>
      <c r="F36" s="157">
        <f t="shared" si="21"/>
        <v>35009.141416378006</v>
      </c>
      <c r="G36" s="157">
        <f t="shared" si="21"/>
        <v>30751.602125233141</v>
      </c>
      <c r="H36" s="157">
        <f t="shared" si="21"/>
        <v>34305.386661497738</v>
      </c>
      <c r="I36" s="157">
        <f t="shared" si="21"/>
        <v>30490.40905771124</v>
      </c>
      <c r="J36" s="157">
        <f t="shared" si="21"/>
        <v>35410.69968404188</v>
      </c>
      <c r="K36" s="157">
        <f t="shared" si="21"/>
        <v>36417.740968929189</v>
      </c>
      <c r="L36" s="157">
        <f t="shared" si="21"/>
        <v>31401.232175382655</v>
      </c>
      <c r="M36" s="157">
        <f t="shared" si="21"/>
        <v>32260.553012377728</v>
      </c>
      <c r="N36" s="157">
        <f t="shared" si="21"/>
        <v>32798.186777831041</v>
      </c>
      <c r="O36" s="157">
        <f t="shared" si="21"/>
        <v>39524.999871572109</v>
      </c>
      <c r="P36" s="157">
        <f t="shared" si="21"/>
        <v>38037.122772233655</v>
      </c>
      <c r="Q36" s="157">
        <f t="shared" si="21"/>
        <v>36508.129764224912</v>
      </c>
      <c r="R36" s="157">
        <f t="shared" si="21"/>
        <v>32142.169617807194</v>
      </c>
      <c r="S36" s="157">
        <f t="shared" si="21"/>
        <v>525245.0080874539</v>
      </c>
    </row>
    <row r="37" spans="1:21" ht="16.5" customHeight="1" thickBot="1" x14ac:dyDescent="0.4">
      <c r="A37" s="52"/>
      <c r="B37" s="52"/>
      <c r="C37" s="52"/>
      <c r="D37" s="52"/>
      <c r="E37" s="52"/>
      <c r="F37" s="52"/>
      <c r="G37" s="52"/>
      <c r="H37" s="52"/>
      <c r="I37" s="52"/>
      <c r="J37" s="52"/>
      <c r="K37" s="52"/>
      <c r="L37" s="52"/>
      <c r="M37" s="52"/>
      <c r="N37" s="52"/>
      <c r="O37" s="52"/>
      <c r="P37" s="52"/>
      <c r="Q37" s="52"/>
      <c r="R37" s="52"/>
      <c r="S37" s="52"/>
    </row>
    <row r="38" spans="1:21" ht="16.5" customHeight="1" x14ac:dyDescent="0.35">
      <c r="A38" s="158" t="str">
        <f>'Tabell 2.1'!A18</f>
        <v>FO2A Barnehager</v>
      </c>
      <c r="B38" s="158"/>
      <c r="C38" s="159"/>
      <c r="D38" s="160"/>
      <c r="E38" s="160"/>
      <c r="F38" s="160"/>
      <c r="G38" s="160"/>
      <c r="H38" s="160"/>
      <c r="I38" s="160"/>
      <c r="J38" s="160"/>
      <c r="K38" s="160"/>
      <c r="L38" s="160"/>
      <c r="M38" s="160"/>
      <c r="N38" s="160"/>
      <c r="O38" s="160"/>
      <c r="P38" s="160"/>
      <c r="Q38" s="160"/>
      <c r="R38" s="160"/>
      <c r="S38" s="160"/>
    </row>
    <row r="39" spans="1:21" ht="16.5" customHeight="1" x14ac:dyDescent="0.35">
      <c r="A39" s="58" t="str">
        <f>A23</f>
        <v>Bydelsfordelt Dok3 2025</v>
      </c>
      <c r="B39" s="58"/>
      <c r="C39" s="58"/>
      <c r="D39" s="58">
        <f>'Tabell 2.1 DOK32025'!D22</f>
        <v>796124.3907685884</v>
      </c>
      <c r="E39" s="58">
        <f>'Tabell 2.1 DOK32025'!E22</f>
        <v>733258.89974919742</v>
      </c>
      <c r="F39" s="58">
        <f>'Tabell 2.1 DOK32025'!F22</f>
        <v>632164.9936347102</v>
      </c>
      <c r="G39" s="58">
        <f>'Tabell 2.1 DOK32025'!G22</f>
        <v>460659.32808582339</v>
      </c>
      <c r="H39" s="58">
        <f>'Tabell 2.1 DOK32025'!H22</f>
        <v>455823.04190140613</v>
      </c>
      <c r="I39" s="58">
        <f>'Tabell 2.1 DOK32025'!I22</f>
        <v>493907.79108824674</v>
      </c>
      <c r="J39" s="58">
        <f>'Tabell 2.1 DOK32025'!J22</f>
        <v>706825.30641796684</v>
      </c>
      <c r="K39" s="58">
        <f>'Tabell 2.1 DOK32025'!K22</f>
        <v>885288.8226020101</v>
      </c>
      <c r="L39" s="58">
        <f>'Tabell 2.1 DOK32025'!L22</f>
        <v>499287.76313672739</v>
      </c>
      <c r="M39" s="58">
        <f>'Tabell 2.1 DOK32025'!M22</f>
        <v>310086.36579618522</v>
      </c>
      <c r="N39" s="58">
        <f>'Tabell 2.1 DOK32025'!N22</f>
        <v>366536.54918733047</v>
      </c>
      <c r="O39" s="58">
        <f>'Tabell 2.1 DOK32025'!O22</f>
        <v>623330.60779118014</v>
      </c>
      <c r="P39" s="58">
        <f>'Tabell 2.1 DOK32025'!P22</f>
        <v>650240.80800187588</v>
      </c>
      <c r="Q39" s="58">
        <f>'Tabell 2.1 DOK32025'!Q22</f>
        <v>712609.22894798825</v>
      </c>
      <c r="R39" s="58">
        <f>'Tabell 2.1 DOK32025'!R22</f>
        <v>477415.09672750643</v>
      </c>
      <c r="S39" s="58">
        <f>'Tabell 2.1 DOK32025'!S22</f>
        <v>8803558.9938367419</v>
      </c>
    </row>
    <row r="40" spans="1:21" ht="16.5" customHeight="1" x14ac:dyDescent="0.35">
      <c r="A40" s="50" t="str">
        <f>A27</f>
        <v>Reelle endringer</v>
      </c>
      <c r="B40" s="52"/>
      <c r="C40" s="52"/>
      <c r="D40" s="50">
        <f t="shared" ref="D40:S40" si="22">SUM(D41:D45)</f>
        <v>-250119.82426750573</v>
      </c>
      <c r="E40" s="50">
        <f t="shared" si="22"/>
        <v>-186945.64731699417</v>
      </c>
      <c r="F40" s="50">
        <f t="shared" si="22"/>
        <v>-214835.77295983981</v>
      </c>
      <c r="G40" s="50">
        <f t="shared" si="22"/>
        <v>-237010.40045437875</v>
      </c>
      <c r="H40" s="50">
        <f t="shared" si="22"/>
        <v>-230839.87161772262</v>
      </c>
      <c r="I40" s="50">
        <f t="shared" si="22"/>
        <v>-181340.22633828755</v>
      </c>
      <c r="J40" s="50">
        <f t="shared" si="22"/>
        <v>-361480.11110824521</v>
      </c>
      <c r="K40" s="50">
        <f t="shared" si="22"/>
        <v>-436913.50502325321</v>
      </c>
      <c r="L40" s="50">
        <f t="shared" si="22"/>
        <v>-143606.05720752582</v>
      </c>
      <c r="M40" s="50">
        <f t="shared" si="22"/>
        <v>-26804.705661092899</v>
      </c>
      <c r="N40" s="50">
        <f t="shared" si="22"/>
        <v>-38789.449545441355</v>
      </c>
      <c r="O40" s="50">
        <f t="shared" si="22"/>
        <v>-250046.71655418305</v>
      </c>
      <c r="P40" s="50">
        <f t="shared" si="22"/>
        <v>-148991.34146961474</v>
      </c>
      <c r="Q40" s="50">
        <f t="shared" si="22"/>
        <v>-235580.25814767869</v>
      </c>
      <c r="R40" s="50">
        <f t="shared" si="22"/>
        <v>-165559.26201899655</v>
      </c>
      <c r="S40" s="50">
        <f t="shared" si="22"/>
        <v>-3108863.1496907594</v>
      </c>
    </row>
    <row r="41" spans="1:21" ht="16.5" customHeight="1" x14ac:dyDescent="0.35">
      <c r="A41" s="52" t="str">
        <f>A28</f>
        <v xml:space="preserve"> - herav nye tiltak</v>
      </c>
      <c r="B41" s="52"/>
      <c r="C41" s="52"/>
      <c r="D41" s="52">
        <f>$S41*'Tabell 3.1'!D12/100</f>
        <v>601.30438067280386</v>
      </c>
      <c r="E41" s="52">
        <f>$S41*'Tabell 3.1'!E12/100</f>
        <v>621.66391458101748</v>
      </c>
      <c r="F41" s="52">
        <f>$S41*'Tabell 3.1'!F12/100</f>
        <v>456.36314579578436</v>
      </c>
      <c r="G41" s="52">
        <f>$S41*'Tabell 3.1'!G12/100</f>
        <v>245.5679189555745</v>
      </c>
      <c r="H41" s="52">
        <f>$S41*'Tabell 3.1'!H12/100</f>
        <v>242.48543912854214</v>
      </c>
      <c r="I41" s="52">
        <f>$S41*'Tabell 3.1'!I12/100</f>
        <v>352.33279730619375</v>
      </c>
      <c r="J41" s="52">
        <f>$S41*'Tabell 3.1'!J12/100</f>
        <v>359.43008443326818</v>
      </c>
      <c r="K41" s="52">
        <f>$S41*'Tabell 3.1'!K12/100</f>
        <v>408.3861985602814</v>
      </c>
      <c r="L41" s="52">
        <f>$S41*'Tabell 3.1'!L12/100</f>
        <v>377.78667558846058</v>
      </c>
      <c r="M41" s="52">
        <f>$S41*'Tabell 3.1'!M12/100</f>
        <v>326.73170942292541</v>
      </c>
      <c r="N41" s="52">
        <f>$S41*'Tabell 3.1'!N12/100</f>
        <v>369.65669080587531</v>
      </c>
      <c r="O41" s="52">
        <f>$S41*'Tabell 3.1'!O12/100</f>
        <v>389.18203697508005</v>
      </c>
      <c r="P41" s="52">
        <f>$S41*'Tabell 3.1'!P12/100</f>
        <v>579.67349111957731</v>
      </c>
      <c r="Q41" s="52">
        <f>$S41*'Tabell 3.1'!Q12/100</f>
        <v>533.70840843109534</v>
      </c>
      <c r="R41" s="52">
        <f>$S41*'Tabell 3.1'!R12/100</f>
        <v>335.72710822351968</v>
      </c>
      <c r="S41" s="374">
        <v>6200</v>
      </c>
    </row>
    <row r="42" spans="1:21" ht="16.5" customHeight="1" x14ac:dyDescent="0.35">
      <c r="A42" s="52" t="s">
        <v>476</v>
      </c>
      <c r="B42" s="52"/>
      <c r="C42" s="52"/>
      <c r="D42" s="52">
        <f>$S42*'Tabell 3.1'!D12/100+('Tabell 2.1 DOK32025'!$S$19+'Tabell 2.1 DOK32025'!$S$21)*('Tabell 3.1'!D12-'Tabell 3.1 DOK32025'!D21)/100</f>
        <v>-234184.27381620611</v>
      </c>
      <c r="E42" s="52">
        <f>$S42*'Tabell 3.1'!E12/100+('Tabell 2.1 DOK32025'!$S$19+'Tabell 2.1 DOK32025'!$S$21)*('Tabell 3.1'!E12-'Tabell 3.1 DOK32025'!E21)/100</f>
        <v>-170470.53588761509</v>
      </c>
      <c r="F42" s="52">
        <f>$S42*'Tabell 3.1'!F12/100+('Tabell 2.1 DOK32025'!$S$19+'Tabell 2.1 DOK32025'!$S$21)*('Tabell 3.1'!F12-'Tabell 3.1 DOK32025'!F21)/100</f>
        <v>-202741.40250837995</v>
      </c>
      <c r="G42" s="52">
        <f>$S42*'Tabell 3.1'!G12/100+('Tabell 2.1 DOK32025'!$S$19+'Tabell 2.1 DOK32025'!$S$21)*('Tabell 3.1'!G12-'Tabell 3.1 DOK32025'!G21)/100</f>
        <v>-230502.44859585637</v>
      </c>
      <c r="H42" s="52">
        <f>$S42*'Tabell 3.1'!H12/100+('Tabell 2.1 DOK32025'!$S$19+'Tabell 2.1 DOK32025'!$S$21)*('Tabell 3.1'!H12-'Tabell 3.1 DOK32025'!H21)/100</f>
        <v>-224413.61052078064</v>
      </c>
      <c r="I42" s="52">
        <f>$S42*'Tabell 3.1'!I12/100+('Tabell 2.1 DOK32025'!$S$19+'Tabell 2.1 DOK32025'!$S$21)*('Tabell 3.1'!I12-'Tabell 3.1 DOK32025'!I21)/100</f>
        <v>-172002.83042436099</v>
      </c>
      <c r="J42" s="52">
        <f>$S42*'Tabell 3.1'!J12/100+('Tabell 2.1 DOK32025'!$S$19+'Tabell 2.1 DOK32025'!$S$21)*('Tabell 3.1'!J12-'Tabell 3.1 DOK32025'!J21)/100</f>
        <v>-351954.62546685938</v>
      </c>
      <c r="K42" s="52">
        <f>$S42*'Tabell 3.1'!K12/100+('Tabell 2.1 DOK32025'!$S$19+'Tabell 2.1 DOK32025'!$S$21)*('Tabell 3.1'!K12-'Tabell 3.1 DOK32025'!K21)/100</f>
        <v>-426090.60221404681</v>
      </c>
      <c r="L42" s="52">
        <f>$S42*'Tabell 3.1'!L12/100+('Tabell 2.1 DOK32025'!$S$19+'Tabell 2.1 DOK32025'!$S$21)*('Tabell 3.1'!L12-'Tabell 3.1 DOK32025'!L21)/100</f>
        <v>-133594.09184992674</v>
      </c>
      <c r="M42" s="52">
        <f>$S42*'Tabell 3.1'!M12/100+('Tabell 2.1 DOK32025'!$S$19+'Tabell 2.1 DOK32025'!$S$21)*('Tabell 3.1'!M12-'Tabell 3.1 DOK32025'!M21)/100</f>
        <v>-18145.780486254429</v>
      </c>
      <c r="N42" s="52">
        <f>$S42*'Tabell 3.1'!N12/100+('Tabell 2.1 DOK32025'!$S$19+'Tabell 2.1 DOK32025'!$S$21)*('Tabell 3.1'!N12-'Tabell 3.1 DOK32025'!N21)/100</f>
        <v>-28992.942093747144</v>
      </c>
      <c r="O42" s="52">
        <f>$S42*'Tabell 3.1'!O12/100+('Tabell 2.1 DOK32025'!$S$19+'Tabell 2.1 DOK32025'!$S$21)*('Tabell 3.1'!O12-'Tabell 3.1 DOK32025'!O21)/100</f>
        <v>-239732.75546509758</v>
      </c>
      <c r="P42" s="52">
        <f>$S42*'Tabell 3.1'!P12/100+('Tabell 2.1 DOK32025'!$S$19+'Tabell 2.1 DOK32025'!$S$21)*('Tabell 3.1'!P12-'Tabell 3.1 DOK32025'!P21)/100</f>
        <v>-133629.04500225623</v>
      </c>
      <c r="Q42" s="52">
        <f>$S42*'Tabell 3.1'!Q12/100+('Tabell 2.1 DOK32025'!$S$19+'Tabell 2.1 DOK32025'!$S$21)*('Tabell 3.1'!Q12-'Tabell 3.1 DOK32025'!Q21)/100</f>
        <v>-221436.11161856091</v>
      </c>
      <c r="R42" s="52">
        <f>$S42*'Tabell 3.1'!R12/100+('Tabell 2.1 DOK32025'!$S$19+'Tabell 2.1 DOK32025'!$S$21)*('Tabell 3.1'!R12-'Tabell 3.1 DOK32025'!R21)/100</f>
        <v>-156661.94405005264</v>
      </c>
      <c r="S42" s="374">
        <v>-2944553</v>
      </c>
    </row>
    <row r="43" spans="1:21" ht="16.5" customHeight="1" x14ac:dyDescent="0.35">
      <c r="A43" s="52" t="str">
        <f t="shared" ref="A43:A49" si="23">A30</f>
        <v xml:space="preserve"> - herav endring i løpende pensjonsutgifter</v>
      </c>
      <c r="B43" s="52"/>
      <c r="C43" s="52"/>
      <c r="D43" s="52">
        <f>$S43*'Tabell 3.1'!D12/100</f>
        <v>-2838.7531019358485</v>
      </c>
      <c r="E43" s="52">
        <f>$S43*'Tabell 3.1'!E12/100</f>
        <v>-2934.870296311251</v>
      </c>
      <c r="F43" s="52">
        <f>$S43*'Tabell 3.1'!F12/100</f>
        <v>-2154.4867081916773</v>
      </c>
      <c r="G43" s="52">
        <f>$S43*'Tabell 3.1'!G12/100</f>
        <v>-1159.3241527545003</v>
      </c>
      <c r="H43" s="52">
        <f>$S43*'Tabell 3.1'!H12/100</f>
        <v>-1144.7717905035354</v>
      </c>
      <c r="I43" s="52">
        <f>$S43*'Tabell 3.1'!I12/100</f>
        <v>-1663.3602771155211</v>
      </c>
      <c r="J43" s="52">
        <f>$S43*'Tabell 3.1'!J12/100</f>
        <v>-1696.8665120522576</v>
      </c>
      <c r="K43" s="52">
        <f>$S43*'Tabell 3.1'!K12/100</f>
        <v>-1927.9879295967046</v>
      </c>
      <c r="L43" s="52">
        <f>$S43*'Tabell 3.1'!L12/100</f>
        <v>-1783.5278299433141</v>
      </c>
      <c r="M43" s="52">
        <f>$S43*'Tabell 3.1'!M12/100</f>
        <v>-1542.4977489559167</v>
      </c>
      <c r="N43" s="52">
        <f>$S43*'Tabell 3.1'!N12/100</f>
        <v>-1745.1462377546261</v>
      </c>
      <c r="O43" s="52">
        <f>$S43*'Tabell 3.1'!O12/100</f>
        <v>-1837.3252385830961</v>
      </c>
      <c r="P43" s="52">
        <f>$S43*'Tabell 3.1'!P12/100</f>
        <v>-2736.6338478766183</v>
      </c>
      <c r="Q43" s="52">
        <f>$S43*'Tabell 3.1'!Q12/100</f>
        <v>-2519.6330654830713</v>
      </c>
      <c r="R43" s="52">
        <f>$S43*'Tabell 3.1'!R12/100</f>
        <v>-1584.9649537013152</v>
      </c>
      <c r="S43" s="374">
        <v>-29270.149690759255</v>
      </c>
    </row>
    <row r="44" spans="1:21" ht="16.5" customHeight="1" x14ac:dyDescent="0.35">
      <c r="A44" s="52" t="str">
        <f t="shared" si="23"/>
        <v xml:space="preserve"> - herav innsparingstiltak</v>
      </c>
      <c r="B44" s="52"/>
      <c r="C44" s="52"/>
      <c r="D44" s="52">
        <f>$S44*'Tabell 3.1'!D12/100</f>
        <v>0</v>
      </c>
      <c r="E44" s="52">
        <f>$S44*'Tabell 3.1'!E12/100</f>
        <v>0</v>
      </c>
      <c r="F44" s="52">
        <f>$S44*'Tabell 3.1'!F12/100</f>
        <v>0</v>
      </c>
      <c r="G44" s="52">
        <f>$S44*'Tabell 3.1'!G12/100</f>
        <v>0</v>
      </c>
      <c r="H44" s="52">
        <f>$S44*'Tabell 3.1'!H12/100</f>
        <v>0</v>
      </c>
      <c r="I44" s="52">
        <f>$S44*'Tabell 3.1'!I12/100</f>
        <v>0</v>
      </c>
      <c r="J44" s="52">
        <f>$S44*'Tabell 3.1'!J12/100</f>
        <v>0</v>
      </c>
      <c r="K44" s="52">
        <f>$S44*'Tabell 3.1'!K12/100</f>
        <v>0</v>
      </c>
      <c r="L44" s="52">
        <f>$S44*'Tabell 3.1'!L12/100</f>
        <v>0</v>
      </c>
      <c r="M44" s="52">
        <f>$S44*'Tabell 3.1'!M12/100</f>
        <v>0</v>
      </c>
      <c r="N44" s="52">
        <f>$S44*'Tabell 3.1'!N12/100</f>
        <v>0</v>
      </c>
      <c r="O44" s="52">
        <f>$S44*'Tabell 3.1'!O12/100</f>
        <v>0</v>
      </c>
      <c r="P44" s="52">
        <f>$S44*'Tabell 3.1'!P12/100</f>
        <v>0</v>
      </c>
      <c r="Q44" s="52">
        <f>$S44*'Tabell 3.1'!Q12/100</f>
        <v>0</v>
      </c>
      <c r="R44" s="52">
        <f>$S44*'Tabell 3.1'!R12/100</f>
        <v>0</v>
      </c>
      <c r="S44" s="374">
        <v>0</v>
      </c>
    </row>
    <row r="45" spans="1:21" ht="16.5" customHeight="1" x14ac:dyDescent="0.35">
      <c r="A45" s="52" t="str">
        <f t="shared" si="23"/>
        <v xml:space="preserve"> - herav uspesifiserte rammeendringer</v>
      </c>
      <c r="B45" s="52"/>
      <c r="C45" s="52"/>
      <c r="D45" s="52">
        <f>$S45*'Tabell 3.1'!D12/100</f>
        <v>-13698.101730036584</v>
      </c>
      <c r="E45" s="52">
        <f>$S45*'Tabell 3.1'!E12/100</f>
        <v>-14161.905047648854</v>
      </c>
      <c r="F45" s="52">
        <f>$S45*'Tabell 3.1'!F12/100</f>
        <v>-10396.246889063965</v>
      </c>
      <c r="G45" s="52">
        <f>$S45*'Tabell 3.1'!G12/100</f>
        <v>-5594.1956247234411</v>
      </c>
      <c r="H45" s="52">
        <f>$S45*'Tabell 3.1'!H12/100</f>
        <v>-5523.9747455669822</v>
      </c>
      <c r="I45" s="52">
        <f>$S45*'Tabell 3.1'!I12/100</f>
        <v>-8026.3684341172266</v>
      </c>
      <c r="J45" s="52">
        <f>$S45*'Tabell 3.1'!J12/100</f>
        <v>-8188.0492137669025</v>
      </c>
      <c r="K45" s="52">
        <f>$S45*'Tabell 3.1'!K12/100</f>
        <v>-9303.3010781700232</v>
      </c>
      <c r="L45" s="52">
        <f>$S45*'Tabell 3.1'!L12/100</f>
        <v>-8606.2242032442227</v>
      </c>
      <c r="M45" s="52">
        <f>$S45*'Tabell 3.1'!M12/100</f>
        <v>-7443.159135305481</v>
      </c>
      <c r="N45" s="52">
        <f>$S45*'Tabell 3.1'!N12/100</f>
        <v>-8421.0179047454567</v>
      </c>
      <c r="O45" s="52">
        <f>$S45*'Tabell 3.1'!O12/100</f>
        <v>-8865.8178874774676</v>
      </c>
      <c r="P45" s="52">
        <f>$S45*'Tabell 3.1'!P12/100</f>
        <v>-13205.336110601467</v>
      </c>
      <c r="Q45" s="52">
        <f>$S45*'Tabell 3.1'!Q12/100</f>
        <v>-12158.221872065793</v>
      </c>
      <c r="R45" s="52">
        <f>$S45*'Tabell 3.1'!R12/100</f>
        <v>-7648.0801234661158</v>
      </c>
      <c r="S45" s="374">
        <v>-141240</v>
      </c>
    </row>
    <row r="46" spans="1:21" ht="16.5" customHeight="1" x14ac:dyDescent="0.35">
      <c r="A46" s="352" t="str">
        <f t="shared" si="23"/>
        <v>Vridningseffekter knyttet til endringer i særskilte tildelinger</v>
      </c>
      <c r="B46" s="352"/>
      <c r="C46" s="352"/>
      <c r="D46" s="352">
        <f>'Tabell 2.1'!D19+'Tabell 2.1'!D20-SUM(D39:D40)</f>
        <v>17986.226497493917</v>
      </c>
      <c r="E46" s="352">
        <f>'Tabell 2.1'!E19+'Tabell 2.1'!E20-SUM(E39:E40)</f>
        <v>23553.388221041881</v>
      </c>
      <c r="F46" s="352">
        <f>'Tabell 2.1'!F19+'Tabell 2.1'!F20-SUM(F39:F40)</f>
        <v>2149.941480049456</v>
      </c>
      <c r="G46" s="352">
        <f>'Tabell 2.1'!G19+'Tabell 2.1'!G20-SUM(G39:G40)</f>
        <v>447.66144771454856</v>
      </c>
      <c r="H46" s="352">
        <f>'Tabell 2.1'!H19+'Tabell 2.1'!H20-SUM(H39:H40)</f>
        <v>-11021.418771825905</v>
      </c>
      <c r="I46" s="352">
        <f>'Tabell 2.1'!I19+'Tabell 2.1'!I20-SUM(I39:I40)</f>
        <v>-5025.5477913544164</v>
      </c>
      <c r="J46" s="352">
        <f>'Tabell 2.1'!J19+'Tabell 2.1'!J20-SUM(J39:J40)</f>
        <v>-19250.299132706365</v>
      </c>
      <c r="K46" s="352">
        <f>'Tabell 2.1'!K19+'Tabell 2.1'!K20-SUM(K39:K40)</f>
        <v>-12168.369897933619</v>
      </c>
      <c r="L46" s="352">
        <f>'Tabell 2.1'!L19+'Tabell 2.1'!L20-SUM(L39:L40)</f>
        <v>-13690.068015432684</v>
      </c>
      <c r="M46" s="352">
        <f>'Tabell 2.1'!M19+'Tabell 2.1'!M20-SUM(M39:M40)</f>
        <v>11179.520209090668</v>
      </c>
      <c r="N46" s="352">
        <f>'Tabell 2.1'!N19+'Tabell 2.1'!N20-SUM(N39:N40)</f>
        <v>16914.686498326657</v>
      </c>
      <c r="O46" s="352">
        <f>'Tabell 2.1'!O19+'Tabell 2.1'!O20-SUM(O39:O40)</f>
        <v>-4076.4279474075884</v>
      </c>
      <c r="P46" s="352">
        <f>'Tabell 2.1'!P19+'Tabell 2.1'!P20-SUM(P39:P40)</f>
        <v>5870.2672886009677</v>
      </c>
      <c r="Q46" s="352">
        <f>'Tabell 2.1'!Q19+'Tabell 2.1'!Q20-SUM(Q39:Q40)</f>
        <v>-15596.982174546632</v>
      </c>
      <c r="R46" s="352">
        <f>'Tabell 2.1'!R19+'Tabell 2.1'!R20-SUM(R39:R40)</f>
        <v>2727.4220888885902</v>
      </c>
      <c r="S46" s="352">
        <f>SUM(D46:R46)</f>
        <v>-5.2386894822120667E-10</v>
      </c>
    </row>
    <row r="47" spans="1:21" ht="16.5" customHeight="1" x14ac:dyDescent="0.35">
      <c r="A47" s="50" t="str">
        <f t="shared" si="23"/>
        <v>Kompensasjon for forventet lønns- og prisutvikling</v>
      </c>
      <c r="B47" s="52"/>
      <c r="C47" s="52"/>
      <c r="D47" s="50">
        <f t="shared" ref="D47:S47" si="24">SUM(D48:D48)</f>
        <v>17140.668284615906</v>
      </c>
      <c r="E47" s="50">
        <f t="shared" si="24"/>
        <v>17721.033285049802</v>
      </c>
      <c r="F47" s="50">
        <f t="shared" si="24"/>
        <v>13009.001016518187</v>
      </c>
      <c r="G47" s="50">
        <f t="shared" si="24"/>
        <v>7000.1123814385674</v>
      </c>
      <c r="H47" s="50">
        <f t="shared" si="24"/>
        <v>6912.2437978934695</v>
      </c>
      <c r="I47" s="50">
        <f t="shared" si="24"/>
        <v>10043.5316929821</v>
      </c>
      <c r="J47" s="50">
        <f t="shared" si="24"/>
        <v>10245.84560965395</v>
      </c>
      <c r="K47" s="50">
        <f t="shared" si="24"/>
        <v>11641.379285653471</v>
      </c>
      <c r="L47" s="50">
        <f t="shared" si="24"/>
        <v>10769.115105005723</v>
      </c>
      <c r="M47" s="50">
        <f t="shared" si="24"/>
        <v>9313.7519520771621</v>
      </c>
      <c r="N47" s="50">
        <f t="shared" si="24"/>
        <v>10537.363305424044</v>
      </c>
      <c r="O47" s="50">
        <f t="shared" si="24"/>
        <v>11093.949108863826</v>
      </c>
      <c r="P47" s="50">
        <f t="shared" si="24"/>
        <v>16524.062262025207</v>
      </c>
      <c r="Q47" s="50">
        <f t="shared" si="24"/>
        <v>15213.790359205117</v>
      </c>
      <c r="R47" s="50">
        <f t="shared" si="24"/>
        <v>9570.1730790217171</v>
      </c>
      <c r="S47" s="50">
        <f t="shared" si="24"/>
        <v>176736.02052542826</v>
      </c>
    </row>
    <row r="48" spans="1:21" ht="16.5" customHeight="1" x14ac:dyDescent="0.35">
      <c r="A48" s="52" t="str">
        <f t="shared" si="23"/>
        <v xml:space="preserve"> - herav generell lønns- og priskompensasjon</v>
      </c>
      <c r="B48" s="52"/>
      <c r="C48" s="52"/>
      <c r="D48" s="52">
        <f>$S48*'Tabell 3.1'!D12/100</f>
        <v>17140.668284615906</v>
      </c>
      <c r="E48" s="52">
        <f>$S48*'Tabell 3.1'!E12/100</f>
        <v>17721.033285049802</v>
      </c>
      <c r="F48" s="52">
        <f>$S48*'Tabell 3.1'!F12/100</f>
        <v>13009.001016518187</v>
      </c>
      <c r="G48" s="52">
        <f>$S48*'Tabell 3.1'!G12/100</f>
        <v>7000.1123814385674</v>
      </c>
      <c r="H48" s="52">
        <f>$S48*'Tabell 3.1'!H12/100</f>
        <v>6912.2437978934695</v>
      </c>
      <c r="I48" s="52">
        <f>$S48*'Tabell 3.1'!I12/100</f>
        <v>10043.5316929821</v>
      </c>
      <c r="J48" s="52">
        <f>$S48*'Tabell 3.1'!J12/100</f>
        <v>10245.84560965395</v>
      </c>
      <c r="K48" s="52">
        <f>$S48*'Tabell 3.1'!K12/100</f>
        <v>11641.379285653471</v>
      </c>
      <c r="L48" s="52">
        <f>$S48*'Tabell 3.1'!L12/100</f>
        <v>10769.115105005723</v>
      </c>
      <c r="M48" s="52">
        <f>$S48*'Tabell 3.1'!M12/100</f>
        <v>9313.7519520771621</v>
      </c>
      <c r="N48" s="52">
        <f>$S48*'Tabell 3.1'!N12/100</f>
        <v>10537.363305424044</v>
      </c>
      <c r="O48" s="52">
        <f>$S48*'Tabell 3.1'!O12/100</f>
        <v>11093.949108863826</v>
      </c>
      <c r="P48" s="52">
        <f>$S48*'Tabell 3.1'!P12/100</f>
        <v>16524.062262025207</v>
      </c>
      <c r="Q48" s="52">
        <f>$S48*'Tabell 3.1'!Q12/100</f>
        <v>15213.790359205117</v>
      </c>
      <c r="R48" s="52">
        <f>$S48*'Tabell 3.1'!R12/100</f>
        <v>9570.1730790217171</v>
      </c>
      <c r="S48" s="374">
        <v>176736.02052542826</v>
      </c>
    </row>
    <row r="49" spans="1:19" ht="16.5" customHeight="1" thickBot="1" x14ac:dyDescent="0.4">
      <c r="A49" s="161" t="str">
        <f t="shared" si="23"/>
        <v>Bydelsfordelt budsjett 2026</v>
      </c>
      <c r="B49" s="161"/>
      <c r="C49" s="162"/>
      <c r="D49" s="163">
        <f t="shared" ref="D49:S49" si="25">D47+D40+D39+D46</f>
        <v>581131.4612831925</v>
      </c>
      <c r="E49" s="163">
        <f t="shared" si="25"/>
        <v>587587.67393829499</v>
      </c>
      <c r="F49" s="163">
        <f t="shared" si="25"/>
        <v>432488.16317143803</v>
      </c>
      <c r="G49" s="163">
        <f t="shared" si="25"/>
        <v>231096.70146059777</v>
      </c>
      <c r="H49" s="163">
        <f t="shared" si="25"/>
        <v>220873.99530975107</v>
      </c>
      <c r="I49" s="163">
        <f t="shared" si="25"/>
        <v>317585.54865158687</v>
      </c>
      <c r="J49" s="163">
        <f t="shared" si="25"/>
        <v>336340.74178666924</v>
      </c>
      <c r="K49" s="163">
        <f t="shared" si="25"/>
        <v>447848.32696647674</v>
      </c>
      <c r="L49" s="163">
        <f t="shared" si="25"/>
        <v>352760.75301877462</v>
      </c>
      <c r="M49" s="163">
        <f t="shared" si="25"/>
        <v>303774.93229626014</v>
      </c>
      <c r="N49" s="163">
        <f t="shared" si="25"/>
        <v>355199.14944563981</v>
      </c>
      <c r="O49" s="163">
        <f t="shared" si="25"/>
        <v>380301.41239845334</v>
      </c>
      <c r="P49" s="163">
        <f t="shared" si="25"/>
        <v>523643.79608288727</v>
      </c>
      <c r="Q49" s="163">
        <f t="shared" si="25"/>
        <v>476645.77898496803</v>
      </c>
      <c r="R49" s="163">
        <f t="shared" si="25"/>
        <v>324153.42987642018</v>
      </c>
      <c r="S49" s="163">
        <f t="shared" si="25"/>
        <v>5871431.8646714101</v>
      </c>
    </row>
    <row r="50" spans="1:19" ht="16.5" customHeight="1" thickBot="1" x14ac:dyDescent="0.4">
      <c r="A50" s="19"/>
      <c r="B50" s="17"/>
      <c r="C50" s="17"/>
      <c r="D50" s="53"/>
      <c r="E50" s="53"/>
      <c r="F50" s="53"/>
      <c r="G50" s="53"/>
      <c r="H50" s="53"/>
      <c r="I50" s="53"/>
      <c r="J50" s="53"/>
      <c r="K50" s="53"/>
      <c r="L50" s="53"/>
      <c r="M50" s="53"/>
      <c r="N50" s="53"/>
      <c r="O50" s="53"/>
      <c r="P50" s="53"/>
      <c r="Q50" s="53"/>
      <c r="R50" s="53"/>
      <c r="S50" s="53"/>
    </row>
    <row r="51" spans="1:19" ht="16.5" customHeight="1" x14ac:dyDescent="0.35">
      <c r="A51" s="164" t="str">
        <f>'Tabell 2.1'!A24</f>
        <v xml:space="preserve">FO2B  Barnevern </v>
      </c>
      <c r="B51" s="164"/>
      <c r="C51" s="165"/>
      <c r="D51" s="166"/>
      <c r="E51" s="166"/>
      <c r="F51" s="166"/>
      <c r="G51" s="166"/>
      <c r="H51" s="166"/>
      <c r="I51" s="166"/>
      <c r="J51" s="166"/>
      <c r="K51" s="166"/>
      <c r="L51" s="166"/>
      <c r="M51" s="166"/>
      <c r="N51" s="166"/>
      <c r="O51" s="166"/>
      <c r="P51" s="166"/>
      <c r="Q51" s="166"/>
      <c r="R51" s="166"/>
      <c r="S51" s="166"/>
    </row>
    <row r="52" spans="1:19" ht="16.5" customHeight="1" x14ac:dyDescent="0.35">
      <c r="A52" s="58" t="str">
        <f t="shared" ref="A52:A65" si="26">A23</f>
        <v>Bydelsfordelt Dok3 2025</v>
      </c>
      <c r="B52" s="58"/>
      <c r="C52" s="58"/>
      <c r="D52" s="58">
        <f>'Tabell 2.1 DOK32025'!D28</f>
        <v>256274.23677286776</v>
      </c>
      <c r="E52" s="58">
        <f>'Tabell 2.1 DOK32025'!E28</f>
        <v>188277.38504725721</v>
      </c>
      <c r="F52" s="58">
        <f>'Tabell 2.1 DOK32025'!F28</f>
        <v>154015.94763919254</v>
      </c>
      <c r="G52" s="58">
        <f>'Tabell 2.1 DOK32025'!G28</f>
        <v>82461.94544508394</v>
      </c>
      <c r="H52" s="58">
        <f>'Tabell 2.1 DOK32025'!H28</f>
        <v>101131.93106474102</v>
      </c>
      <c r="I52" s="58">
        <f>'Tabell 2.1 DOK32025'!I28</f>
        <v>62172.307725502309</v>
      </c>
      <c r="J52" s="58">
        <f>'Tabell 2.1 DOK32025'!J28</f>
        <v>80521.082388507522</v>
      </c>
      <c r="K52" s="58">
        <f>'Tabell 2.1 DOK32025'!K28</f>
        <v>88746.603766827335</v>
      </c>
      <c r="L52" s="58">
        <f>'Tabell 2.1 DOK32025'!L28</f>
        <v>151537.82452240621</v>
      </c>
      <c r="M52" s="58">
        <f>'Tabell 2.1 DOK32025'!M28</f>
        <v>161012.97104688984</v>
      </c>
      <c r="N52" s="58">
        <f>'Tabell 2.1 DOK32025'!N28</f>
        <v>222827.15999069824</v>
      </c>
      <c r="O52" s="58">
        <f>'Tabell 2.1 DOK32025'!O28</f>
        <v>282095.29849249322</v>
      </c>
      <c r="P52" s="58">
        <f>'Tabell 2.1 DOK32025'!P28</f>
        <v>159436.48515694277</v>
      </c>
      <c r="Q52" s="58">
        <f>'Tabell 2.1 DOK32025'!Q28</f>
        <v>103754.9491068627</v>
      </c>
      <c r="R52" s="58">
        <f>'Tabell 2.1 DOK32025'!R28</f>
        <v>268886.24321313627</v>
      </c>
      <c r="S52" s="58">
        <f>'Tabell 2.1 DOK32025'!S28</f>
        <v>2363152.371379409</v>
      </c>
    </row>
    <row r="53" spans="1:19" ht="16.5" customHeight="1" x14ac:dyDescent="0.35">
      <c r="A53" s="52" t="str">
        <f t="shared" si="26"/>
        <v>Effekt av oppdaterte kriterieandeler</v>
      </c>
      <c r="B53" s="52"/>
      <c r="C53" s="52"/>
      <c r="D53" s="52">
        <f>($S$52-'Tabell 2.3 DOK32025'!$S$28)*('Tabell 4.1 DOK32025'!X37-'Tabell 4.1 DOK32025'!D37)*'Tabell 4.1 DOK32025'!$C$39/100</f>
        <v>-3933.8985475868408</v>
      </c>
      <c r="E53" s="52">
        <f>($S$52-'Tabell 2.3 DOK32025'!$S$28)*('Tabell 4.1 DOK32025'!Y37-'Tabell 4.1 DOK32025'!E37)*'Tabell 4.1 DOK32025'!$C$39/100</f>
        <v>1093.8337934880628</v>
      </c>
      <c r="F53" s="52">
        <f>($S$52-'Tabell 2.3 DOK32025'!$S$28)*('Tabell 4.1 DOK32025'!Z37-'Tabell 4.1 DOK32025'!F37)*'Tabell 4.1 DOK32025'!$C$39/100</f>
        <v>-1367.0769736850996</v>
      </c>
      <c r="G53" s="52">
        <f>($S$52-'Tabell 2.3 DOK32025'!$S$28)*('Tabell 4.1 DOK32025'!AA37-'Tabell 4.1 DOK32025'!G37)*'Tabell 4.1 DOK32025'!$C$39/100</f>
        <v>10.023053428250346</v>
      </c>
      <c r="H53" s="52">
        <f>($S$52-'Tabell 2.3 DOK32025'!$S$28)*('Tabell 4.1 DOK32025'!AB37-'Tabell 4.1 DOK32025'!H37)*'Tabell 4.1 DOK32025'!$C$39/100</f>
        <v>-1255.0871967888916</v>
      </c>
      <c r="I53" s="52">
        <f>($S$52-'Tabell 2.3 DOK32025'!$S$28)*('Tabell 4.1 DOK32025'!AC37-'Tabell 4.1 DOK32025'!I37)*'Tabell 4.1 DOK32025'!$C$39/100</f>
        <v>-386.28399273851647</v>
      </c>
      <c r="J53" s="52">
        <f>($S$52-'Tabell 2.3 DOK32025'!$S$28)*('Tabell 4.1 DOK32025'!AD37-'Tabell 4.1 DOK32025'!J37)*'Tabell 4.1 DOK32025'!$C$39/100</f>
        <v>714.63141162195893</v>
      </c>
      <c r="K53" s="52">
        <f>($S$52-'Tabell 2.3 DOK32025'!$S$28)*('Tabell 4.1 DOK32025'!AE37-'Tabell 4.1 DOK32025'!K37)*'Tabell 4.1 DOK32025'!$C$39/100</f>
        <v>1171.7276211671822</v>
      </c>
      <c r="L53" s="52">
        <f>($S$52-'Tabell 2.3 DOK32025'!$S$28)*('Tabell 4.1 DOK32025'!AF37-'Tabell 4.1 DOK32025'!L37)*'Tabell 4.1 DOK32025'!$C$39/100</f>
        <v>965.24765988201079</v>
      </c>
      <c r="M53" s="52">
        <f>($S$52-'Tabell 2.3 DOK32025'!$S$28)*('Tabell 4.1 DOK32025'!AG37-'Tabell 4.1 DOK32025'!M37)*'Tabell 4.1 DOK32025'!$C$39/100</f>
        <v>-330.10759369052977</v>
      </c>
      <c r="N53" s="52">
        <f>($S$52-'Tabell 2.3 DOK32025'!$S$28)*('Tabell 4.1 DOK32025'!AH37-'Tabell 4.1 DOK32025'!N37)*'Tabell 4.1 DOK32025'!$C$39/100</f>
        <v>3444.8693142863353</v>
      </c>
      <c r="O53" s="52">
        <f>($S$52-'Tabell 2.3 DOK32025'!$S$28)*('Tabell 4.1 DOK32025'!AI37-'Tabell 4.1 DOK32025'!O37)*'Tabell 4.1 DOK32025'!$C$39/100</f>
        <v>-489.6276310573914</v>
      </c>
      <c r="P53" s="52">
        <f>($S$52-'Tabell 2.3 DOK32025'!$S$28)*('Tabell 4.1 DOK32025'!AJ37-'Tabell 4.1 DOK32025'!P37)*'Tabell 4.1 DOK32025'!$C$39/100</f>
        <v>-464.73664175691016</v>
      </c>
      <c r="Q53" s="52">
        <f>($S$52-'Tabell 2.3 DOK32025'!$S$28)*('Tabell 4.1 DOK32025'!AK37-'Tabell 4.1 DOK32025'!Q37)*'Tabell 4.1 DOK32025'!$C$39/100</f>
        <v>2383.2027515673217</v>
      </c>
      <c r="R53" s="52">
        <f>($S$52-'Tabell 2.3 DOK32025'!$S$28)*('Tabell 4.1 DOK32025'!AL37-'Tabell 4.1 DOK32025'!R37)*'Tabell 4.1 DOK32025'!$C$39/100</f>
        <v>-1556.717028137102</v>
      </c>
      <c r="S53" s="52">
        <f>($S$52-'Tabell 2.3 DOK32025'!$S$28)*('Tabell 4.1 DOK32025'!AM37-'Tabell 4.1 DOK32025'!S37)*'Tabell 4.1 DOK32025'!$C$39/100</f>
        <v>-2.6794889110754062E-10</v>
      </c>
    </row>
    <row r="54" spans="1:19" ht="16.5" customHeight="1" x14ac:dyDescent="0.35">
      <c r="A54" s="52" t="str">
        <f t="shared" si="26"/>
        <v>Effekt av oppdaterte regnskapsandeler</v>
      </c>
      <c r="B54" s="52"/>
      <c r="C54" s="52"/>
      <c r="D54" s="52">
        <f>($S$52-'Tabell 2.3 DOK32025'!$S$28)*('Tabell 4.1 DOK32025'!X40-'Tabell 4.1 DOK32025'!D40)*'Tabell 4.1 DOK32025'!$C$40/100</f>
        <v>486.85427072839434</v>
      </c>
      <c r="E54" s="52">
        <f>($S$52-'Tabell 2.3 DOK32025'!$S$28)*('Tabell 4.1 DOK32025'!Y40-'Tabell 4.1 DOK32025'!E40)*'Tabell 4.1 DOK32025'!$C$40/100</f>
        <v>-4018.724353372811</v>
      </c>
      <c r="F54" s="52">
        <f>($S$52-'Tabell 2.3 DOK32025'!$S$28)*('Tabell 4.1 DOK32025'!Z40-'Tabell 4.1 DOK32025'!F40)*'Tabell 4.1 DOK32025'!$C$40/100</f>
        <v>-4198.6991310485246</v>
      </c>
      <c r="G54" s="52">
        <f>($S$52-'Tabell 2.3 DOK32025'!$S$28)*('Tabell 4.1 DOK32025'!AA40-'Tabell 4.1 DOK32025'!G40)*'Tabell 4.1 DOK32025'!$C$40/100</f>
        <v>5245.3392321502542</v>
      </c>
      <c r="H54" s="52">
        <f>($S$52-'Tabell 2.3 DOK32025'!$S$28)*('Tabell 4.1 DOK32025'!AB40-'Tabell 4.1 DOK32025'!H40)*'Tabell 4.1 DOK32025'!$C$40/100</f>
        <v>-882.18919675075131</v>
      </c>
      <c r="I54" s="52">
        <f>($S$52-'Tabell 2.3 DOK32025'!$S$28)*('Tabell 4.1 DOK32025'!AC40-'Tabell 4.1 DOK32025'!I40)*'Tabell 4.1 DOK32025'!$C$40/100</f>
        <v>-1271.2625922050388</v>
      </c>
      <c r="J54" s="52">
        <f>($S$52-'Tabell 2.3 DOK32025'!$S$28)*('Tabell 4.1 DOK32025'!AD40-'Tabell 4.1 DOK32025'!J40)*'Tabell 4.1 DOK32025'!$C$40/100</f>
        <v>-88.265140062340322</v>
      </c>
      <c r="K54" s="52">
        <f>($S$52-'Tabell 2.3 DOK32025'!$S$28)*('Tabell 4.1 DOK32025'!AE40-'Tabell 4.1 DOK32025'!K40)*'Tabell 4.1 DOK32025'!$C$40/100</f>
        <v>-635.73787101391633</v>
      </c>
      <c r="L54" s="52">
        <f>($S$52-'Tabell 2.3 DOK32025'!$S$28)*('Tabell 4.1 DOK32025'!AF40-'Tabell 4.1 DOK32025'!L40)*'Tabell 4.1 DOK32025'!$C$40/100</f>
        <v>-2801.7397545963095</v>
      </c>
      <c r="M54" s="52">
        <f>($S$52-'Tabell 2.3 DOK32025'!$S$28)*('Tabell 4.1 DOK32025'!AG40-'Tabell 4.1 DOK32025'!M40)*'Tabell 4.1 DOK32025'!$C$40/100</f>
        <v>-1124.8711980248374</v>
      </c>
      <c r="N54" s="52">
        <f>($S$52-'Tabell 2.3 DOK32025'!$S$28)*('Tabell 4.1 DOK32025'!AH40-'Tabell 4.1 DOK32025'!N40)*'Tabell 4.1 DOK32025'!$C$40/100</f>
        <v>4907.8634206317665</v>
      </c>
      <c r="O54" s="52">
        <f>($S$52-'Tabell 2.3 DOK32025'!$S$28)*('Tabell 4.1 DOK32025'!AI40-'Tabell 4.1 DOK32025'!O40)*'Tabell 4.1 DOK32025'!$C$40/100</f>
        <v>6722.6801381706618</v>
      </c>
      <c r="P54" s="52">
        <f>($S$52-'Tabell 2.3 DOK32025'!$S$28)*('Tabell 4.1 DOK32025'!AJ40-'Tabell 4.1 DOK32025'!P40)*'Tabell 4.1 DOK32025'!$C$40/100</f>
        <v>7104.2231648115467</v>
      </c>
      <c r="Q54" s="52">
        <f>($S$52-'Tabell 2.3 DOK32025'!$S$28)*('Tabell 4.1 DOK32025'!AK40-'Tabell 4.1 DOK32025'!Q40)*'Tabell 4.1 DOK32025'!$C$40/100</f>
        <v>313.8073978863784</v>
      </c>
      <c r="R54" s="52">
        <f>($S$52-'Tabell 2.3 DOK32025'!$S$28)*('Tabell 4.1 DOK32025'!AL40-'Tabell 4.1 DOK32025'!R40)*'Tabell 4.1 DOK32025'!$C$40/100</f>
        <v>-9759.2783873045046</v>
      </c>
      <c r="S54" s="52">
        <f>($S$52-'Tabell 2.3 DOK32025'!$S$28)*('Tabell 4.1 DOK32025'!AM40-'Tabell 4.1 DOK32025'!S40)*'Tabell 4.1 DOK32025'!$C$40/100</f>
        <v>-6.6987222776885154E-11</v>
      </c>
    </row>
    <row r="55" spans="1:19" ht="16.5" customHeight="1" x14ac:dyDescent="0.35">
      <c r="A55" s="59" t="str">
        <f t="shared" si="26"/>
        <v>Effekt av endringer i fordelingssystemet</v>
      </c>
      <c r="B55" s="59"/>
      <c r="C55" s="59"/>
      <c r="D55" s="59">
        <f>($S$52-'Tabell 2.3 DOK32025'!$S$28)*('Tabell 4.1'!D32-'Tabell 4.1 DOK32025'!X41)/100</f>
        <v>0</v>
      </c>
      <c r="E55" s="59">
        <f>($S$52-'Tabell 2.3 DOK32025'!$S$28)*('Tabell 4.1'!E32-'Tabell 4.1 DOK32025'!Y41)/100</f>
        <v>0</v>
      </c>
      <c r="F55" s="59">
        <f>($S$52-'Tabell 2.3 DOK32025'!$S$28)*('Tabell 4.1'!F32-'Tabell 4.1 DOK32025'!Z41)/100</f>
        <v>0</v>
      </c>
      <c r="G55" s="59">
        <f>($S$52-'Tabell 2.3 DOK32025'!$S$28)*('Tabell 4.1'!G32-'Tabell 4.1 DOK32025'!AA41)/100</f>
        <v>0</v>
      </c>
      <c r="H55" s="59">
        <f>($S$52-'Tabell 2.3 DOK32025'!$S$28)*('Tabell 4.1'!H32-'Tabell 4.1 DOK32025'!AB41)/100</f>
        <v>0</v>
      </c>
      <c r="I55" s="59">
        <f>($S$52-'Tabell 2.3 DOK32025'!$S$28)*('Tabell 4.1'!I32-'Tabell 4.1 DOK32025'!AC41)/100</f>
        <v>0</v>
      </c>
      <c r="J55" s="59">
        <f>($S$52-'Tabell 2.3 DOK32025'!$S$28)*('Tabell 4.1'!J32-'Tabell 4.1 DOK32025'!AD41)/100</f>
        <v>0</v>
      </c>
      <c r="K55" s="59">
        <f>($S$52-'Tabell 2.3 DOK32025'!$S$28)*('Tabell 4.1'!K32-'Tabell 4.1 DOK32025'!AE41)/100</f>
        <v>0</v>
      </c>
      <c r="L55" s="59">
        <f>($S$52-'Tabell 2.3 DOK32025'!$S$28)*('Tabell 4.1'!L32-'Tabell 4.1 DOK32025'!AF41)/100</f>
        <v>0</v>
      </c>
      <c r="M55" s="59">
        <f>($S$52-'Tabell 2.3 DOK32025'!$S$28)*('Tabell 4.1'!M32-'Tabell 4.1 DOK32025'!AG41)/100</f>
        <v>0</v>
      </c>
      <c r="N55" s="59">
        <f>($S$52-'Tabell 2.3 DOK32025'!$S$28)*('Tabell 4.1'!N32-'Tabell 4.1 DOK32025'!AH41)/100</f>
        <v>0</v>
      </c>
      <c r="O55" s="59">
        <f>($S$52-'Tabell 2.3 DOK32025'!$S$28)*('Tabell 4.1'!O32-'Tabell 4.1 DOK32025'!AI41)/100</f>
        <v>0</v>
      </c>
      <c r="P55" s="59">
        <f>($S$52-'Tabell 2.3 DOK32025'!$S$28)*('Tabell 4.1'!P32-'Tabell 4.1 DOK32025'!AJ41)/100</f>
        <v>0</v>
      </c>
      <c r="Q55" s="59">
        <f>($S$52-'Tabell 2.3 DOK32025'!$S$28)*('Tabell 4.1'!Q32-'Tabell 4.1 DOK32025'!AK41)/100</f>
        <v>0</v>
      </c>
      <c r="R55" s="59">
        <f>($S$52-'Tabell 2.3 DOK32025'!$S$28)*('Tabell 4.1'!R32-'Tabell 4.1 DOK32025'!AL41)/100</f>
        <v>0</v>
      </c>
      <c r="S55" s="59">
        <f>($S$52-'Tabell 2.3 DOK32025'!$S$28)*('Tabell 4.1'!S32-'Tabell 4.1 DOK32025'!AM41)/100</f>
        <v>0</v>
      </c>
    </row>
    <row r="56" spans="1:19" ht="16.5" customHeight="1" x14ac:dyDescent="0.35">
      <c r="A56" s="50" t="str">
        <f t="shared" si="26"/>
        <v>Reelle endringer</v>
      </c>
      <c r="B56" s="50"/>
      <c r="C56" s="50"/>
      <c r="D56" s="50">
        <f t="shared" ref="D56:S56" si="27">SUM(D57:D61)</f>
        <v>-9793.8632143477789</v>
      </c>
      <c r="E56" s="50">
        <f t="shared" si="27"/>
        <v>-7206.8935556133629</v>
      </c>
      <c r="F56" s="50">
        <f t="shared" si="27"/>
        <v>-5772.053877776525</v>
      </c>
      <c r="G56" s="50">
        <f t="shared" si="27"/>
        <v>-3204.2466460958881</v>
      </c>
      <c r="H56" s="50">
        <f t="shared" si="27"/>
        <v>-3849.1197043946786</v>
      </c>
      <c r="I56" s="50">
        <f t="shared" si="27"/>
        <v>-2352.9407753025234</v>
      </c>
      <c r="J56" s="50">
        <f t="shared" si="27"/>
        <v>-3155.1829200903803</v>
      </c>
      <c r="K56" s="50">
        <f t="shared" si="27"/>
        <v>-3471.4944065120817</v>
      </c>
      <c r="L56" s="50">
        <f t="shared" si="27"/>
        <v>-5820.7016362187005</v>
      </c>
      <c r="M56" s="50">
        <f t="shared" si="27"/>
        <v>-6203.9492336520161</v>
      </c>
      <c r="N56" s="50">
        <f t="shared" si="27"/>
        <v>-8988.7588709260053</v>
      </c>
      <c r="O56" s="50">
        <f t="shared" si="27"/>
        <v>-11210.810733713955</v>
      </c>
      <c r="P56" s="50">
        <f t="shared" si="27"/>
        <v>-6457.3819378748176</v>
      </c>
      <c r="Q56" s="50">
        <f t="shared" si="27"/>
        <v>-4139.0753400355743</v>
      </c>
      <c r="R56" s="50">
        <f t="shared" si="27"/>
        <v>-10014.871200438069</v>
      </c>
      <c r="S56" s="50">
        <f t="shared" si="27"/>
        <v>-91641.344052992354</v>
      </c>
    </row>
    <row r="57" spans="1:19" ht="16.5" customHeight="1" x14ac:dyDescent="0.35">
      <c r="A57" s="52" t="str">
        <f t="shared" si="26"/>
        <v xml:space="preserve"> - herav nye tiltak</v>
      </c>
      <c r="B57" s="52"/>
      <c r="C57" s="52"/>
      <c r="D57" s="52">
        <f>$S57*'Tabell 3.1'!D$30/100</f>
        <v>0</v>
      </c>
      <c r="E57" s="52">
        <f>$S57*'Tabell 3.1'!E$30/100</f>
        <v>0</v>
      </c>
      <c r="F57" s="52">
        <f>$S57*'Tabell 3.1'!F$30/100</f>
        <v>0</v>
      </c>
      <c r="G57" s="52">
        <f>$S57*'Tabell 3.1'!G$30/100</f>
        <v>0</v>
      </c>
      <c r="H57" s="52">
        <f>$S57*'Tabell 3.1'!H$30/100</f>
        <v>0</v>
      </c>
      <c r="I57" s="52">
        <f>$S57*'Tabell 3.1'!I$30/100</f>
        <v>0</v>
      </c>
      <c r="J57" s="52">
        <f>$S57*'Tabell 3.1'!J$30/100</f>
        <v>0</v>
      </c>
      <c r="K57" s="52">
        <f>$S57*'Tabell 3.1'!K$30/100</f>
        <v>0</v>
      </c>
      <c r="L57" s="52">
        <f>$S57*'Tabell 3.1'!L$30/100</f>
        <v>0</v>
      </c>
      <c r="M57" s="52">
        <f>$S57*'Tabell 3.1'!M$30/100</f>
        <v>0</v>
      </c>
      <c r="N57" s="52">
        <f>$S57*'Tabell 3.1'!N$30/100</f>
        <v>0</v>
      </c>
      <c r="O57" s="52">
        <f>$S57*'Tabell 3.1'!O$30/100</f>
        <v>0</v>
      </c>
      <c r="P57" s="52">
        <f>$S57*'Tabell 3.1'!P$30/100</f>
        <v>0</v>
      </c>
      <c r="Q57" s="52">
        <f>$S57*'Tabell 3.1'!Q$30/100</f>
        <v>0</v>
      </c>
      <c r="R57" s="52">
        <f>$S57*'Tabell 3.1'!R$30/100</f>
        <v>0</v>
      </c>
      <c r="S57" s="374">
        <v>0</v>
      </c>
    </row>
    <row r="58" spans="1:19" ht="16.5" customHeight="1" x14ac:dyDescent="0.35">
      <c r="A58" s="52" t="str">
        <f t="shared" si="26"/>
        <v xml:space="preserve"> - herav andre tekniske justeringer</v>
      </c>
      <c r="B58" s="52"/>
      <c r="C58" s="52"/>
      <c r="D58" s="52">
        <f>$S58*'Tabell 3.1'!D$30/100</f>
        <v>-4581.9089836343537</v>
      </c>
      <c r="E58" s="52">
        <f>$S58*'Tabell 3.1'!E$30/100</f>
        <v>-3371.634829265935</v>
      </c>
      <c r="F58" s="52">
        <f>$S58*'Tabell 3.1'!F$30/100</f>
        <v>-2700.3670500381809</v>
      </c>
      <c r="G58" s="52">
        <f>$S58*'Tabell 3.1'!G$30/100</f>
        <v>-1499.0577438348178</v>
      </c>
      <c r="H58" s="52">
        <f>$S58*'Tabell 3.1'!H$30/100</f>
        <v>-1800.7517326577727</v>
      </c>
      <c r="I58" s="52">
        <f>$S58*'Tabell 3.1'!I$30/100</f>
        <v>-1100.78732369106</v>
      </c>
      <c r="J58" s="52">
        <f>$S58*'Tabell 3.1'!J$30/100</f>
        <v>-1476.104030674328</v>
      </c>
      <c r="K58" s="52">
        <f>$S58*'Tabell 3.1'!K$30/100</f>
        <v>-1624.0855176057694</v>
      </c>
      <c r="L58" s="52">
        <f>$S58*'Tabell 3.1'!L$30/100</f>
        <v>-2723.1261591416587</v>
      </c>
      <c r="M58" s="52">
        <f>$S58*'Tabell 3.1'!M$30/100</f>
        <v>-2902.4226809741754</v>
      </c>
      <c r="N58" s="52">
        <f>$S58*'Tabell 3.1'!N$30/100</f>
        <v>-4205.253240833792</v>
      </c>
      <c r="O58" s="52">
        <f>$S58*'Tabell 3.1'!O$30/100</f>
        <v>-5244.8061904088154</v>
      </c>
      <c r="P58" s="52">
        <f>$S58*'Tabell 3.1'!P$30/100</f>
        <v>-3020.9872921813308</v>
      </c>
      <c r="Q58" s="52">
        <f>$S58*'Tabell 3.1'!Q$30/100</f>
        <v>-1936.4030382480053</v>
      </c>
      <c r="R58" s="52">
        <f>$S58*'Tabell 3.1'!R$30/100</f>
        <v>-4685.3041868100063</v>
      </c>
      <c r="S58" s="374">
        <v>-42873</v>
      </c>
    </row>
    <row r="59" spans="1:19" ht="16.5" customHeight="1" x14ac:dyDescent="0.35">
      <c r="A59" s="52" t="str">
        <f t="shared" si="26"/>
        <v xml:space="preserve"> - herav endring i løpende pensjonsutgifter</v>
      </c>
      <c r="B59" s="52"/>
      <c r="C59" s="52"/>
      <c r="D59" s="52">
        <f>$S59*'Tabell 3.1'!D$30/100</f>
        <v>-1236.7557012131938</v>
      </c>
      <c r="E59" s="52">
        <f>$S59*'Tabell 3.1'!E$30/100</f>
        <v>-910.07669781255186</v>
      </c>
      <c r="F59" s="52">
        <f>$S59*'Tabell 3.1'!F$30/100</f>
        <v>-728.88709846303846</v>
      </c>
      <c r="G59" s="52">
        <f>$S59*'Tabell 3.1'!G$30/100</f>
        <v>-404.62790023928784</v>
      </c>
      <c r="H59" s="52">
        <f>$S59*'Tabell 3.1'!H$30/100</f>
        <v>-486.06159131243095</v>
      </c>
      <c r="I59" s="52">
        <f>$S59*'Tabell 3.1'!I$30/100</f>
        <v>-297.12615489761873</v>
      </c>
      <c r="J59" s="52">
        <f>$S59*'Tabell 3.1'!J$30/100</f>
        <v>-398.43219977543214</v>
      </c>
      <c r="K59" s="52">
        <f>$S59*'Tabell 3.1'!K$30/100</f>
        <v>-438.37558326256925</v>
      </c>
      <c r="L59" s="52">
        <f>$S59*'Tabell 3.1'!L$30/100</f>
        <v>-735.03027110980997</v>
      </c>
      <c r="M59" s="52">
        <f>$S59*'Tabell 3.1'!M$30/100</f>
        <v>-783.42625548577473</v>
      </c>
      <c r="N59" s="52">
        <f>$S59*'Tabell 3.1'!N$30/100</f>
        <v>-1135.0882217920312</v>
      </c>
      <c r="O59" s="52">
        <f>$S59*'Tabell 3.1'!O$30/100</f>
        <v>-1415.6859031715751</v>
      </c>
      <c r="P59" s="52">
        <f>$S59*'Tabell 3.1'!P$30/100</f>
        <v>-815.4293920378816</v>
      </c>
      <c r="Q59" s="52">
        <f>$S59*'Tabell 3.1'!Q$30/100</f>
        <v>-522.67679387646376</v>
      </c>
      <c r="R59" s="52">
        <f>$S59*'Tabell 3.1'!R$30/100</f>
        <v>-1264.6642885426947</v>
      </c>
      <c r="S59" s="374">
        <v>-11572.344052992354</v>
      </c>
    </row>
    <row r="60" spans="1:19" ht="16.5" customHeight="1" x14ac:dyDescent="0.35">
      <c r="A60" s="52" t="str">
        <f t="shared" si="26"/>
        <v xml:space="preserve"> - herav innsparingstiltak</v>
      </c>
      <c r="B60" s="52"/>
      <c r="C60" s="52"/>
      <c r="D60" s="52">
        <f>$S60*'Tabell 3.1'!D$30/100</f>
        <v>0</v>
      </c>
      <c r="E60" s="52">
        <f>$S60*'Tabell 3.1'!E$30/100</f>
        <v>0</v>
      </c>
      <c r="F60" s="52">
        <f>$S60*'Tabell 3.1'!F$30/100</f>
        <v>0</v>
      </c>
      <c r="G60" s="52">
        <f>$S60*'Tabell 3.1'!G$30/100</f>
        <v>0</v>
      </c>
      <c r="H60" s="52">
        <f>$S60*'Tabell 3.1'!H$30/100</f>
        <v>0</v>
      </c>
      <c r="I60" s="52">
        <f>$S60*'Tabell 3.1'!I$30/100</f>
        <v>0</v>
      </c>
      <c r="J60" s="52">
        <f>$S60*'Tabell 3.1'!J$30/100</f>
        <v>0</v>
      </c>
      <c r="K60" s="52">
        <f>$S60*'Tabell 3.1'!K$30/100</f>
        <v>0</v>
      </c>
      <c r="L60" s="52">
        <f>$S60*'Tabell 3.1'!L$30/100</f>
        <v>0</v>
      </c>
      <c r="M60" s="52">
        <f>$S60*'Tabell 3.1'!M$30/100</f>
        <v>0</v>
      </c>
      <c r="N60" s="52">
        <f>$S60*'Tabell 3.1'!N$30/100</f>
        <v>0</v>
      </c>
      <c r="O60" s="52">
        <f>$S60*'Tabell 3.1'!O$30/100</f>
        <v>0</v>
      </c>
      <c r="P60" s="52">
        <f>$S60*'Tabell 3.1'!P$30/100</f>
        <v>0</v>
      </c>
      <c r="Q60" s="52">
        <f>$S60*'Tabell 3.1'!Q$30/100</f>
        <v>0</v>
      </c>
      <c r="R60" s="52">
        <f>$S60*'Tabell 3.1'!R$30/100</f>
        <v>0</v>
      </c>
      <c r="S60" s="374">
        <v>0</v>
      </c>
    </row>
    <row r="61" spans="1:19" ht="16.5" customHeight="1" x14ac:dyDescent="0.35">
      <c r="A61" s="52" t="str">
        <f t="shared" si="26"/>
        <v xml:space="preserve"> - herav uspesifiserte rammeendringer</v>
      </c>
      <c r="B61" s="52"/>
      <c r="C61" s="52"/>
      <c r="D61" s="52">
        <f>$S61*'Tabell 3.1'!D$30/100</f>
        <v>-3975.1985295002314</v>
      </c>
      <c r="E61" s="52">
        <f>$S61*'Tabell 3.1'!E$30/100</f>
        <v>-2925.1820285348758</v>
      </c>
      <c r="F61" s="52">
        <f>$S61*'Tabell 3.1'!F$30/100</f>
        <v>-2342.7997292753057</v>
      </c>
      <c r="G61" s="52">
        <f>$S61*'Tabell 3.1'!G$30/100</f>
        <v>-1300.5610020217825</v>
      </c>
      <c r="H61" s="52">
        <f>$S61*'Tabell 3.1'!H$30/100</f>
        <v>-1562.3063804244748</v>
      </c>
      <c r="I61" s="52">
        <f>$S61*'Tabell 3.1'!I$30/100</f>
        <v>-955.02729671384486</v>
      </c>
      <c r="J61" s="52">
        <f>$S61*'Tabell 3.1'!J$30/100</f>
        <v>-1280.6466896406203</v>
      </c>
      <c r="K61" s="52">
        <f>$S61*'Tabell 3.1'!K$30/100</f>
        <v>-1409.0333056437428</v>
      </c>
      <c r="L61" s="52">
        <f>$S61*'Tabell 3.1'!L$30/100</f>
        <v>-2362.5452059672321</v>
      </c>
      <c r="M61" s="52">
        <f>$S61*'Tabell 3.1'!M$30/100</f>
        <v>-2518.1002971920657</v>
      </c>
      <c r="N61" s="52">
        <f>$S61*'Tabell 3.1'!N$30/100</f>
        <v>-3648.4174083001826</v>
      </c>
      <c r="O61" s="52">
        <f>$S61*'Tabell 3.1'!O$30/100</f>
        <v>-4550.3186401335643</v>
      </c>
      <c r="P61" s="52">
        <f>$S61*'Tabell 3.1'!P$30/100</f>
        <v>-2620.9652536556055</v>
      </c>
      <c r="Q61" s="52">
        <f>$S61*'Tabell 3.1'!Q$30/100</f>
        <v>-1679.9955079111051</v>
      </c>
      <c r="R61" s="52">
        <f>$S61*'Tabell 3.1'!R$30/100</f>
        <v>-4064.9027250853683</v>
      </c>
      <c r="S61" s="374">
        <v>-37196</v>
      </c>
    </row>
    <row r="62" spans="1:19" ht="16.5" customHeight="1" x14ac:dyDescent="0.35">
      <c r="A62" s="352" t="str">
        <f t="shared" si="26"/>
        <v>Vridningseffekter knyttet til endringer i særskilte tildelinger</v>
      </c>
      <c r="B62" s="352"/>
      <c r="C62" s="352"/>
      <c r="D62" s="352">
        <f>'Tabell 2.1'!D25+'Tabell 2.1'!D26-SUM(D52:D56)</f>
        <v>9.9156699679442681</v>
      </c>
      <c r="E62" s="352">
        <f>'Tabell 2.1'!E25+'Tabell 2.1'!E26-SUM(E52:E56)</f>
        <v>-17.839135622547474</v>
      </c>
      <c r="F62" s="352">
        <f>'Tabell 2.1'!F25+'Tabell 2.1'!F26-SUM(F52:F56)</f>
        <v>-14.287494487303775</v>
      </c>
      <c r="G62" s="352">
        <f>'Tabell 2.1'!G25+'Tabell 2.1'!G26-SUM(G52:G56)</f>
        <v>184.74896740057738</v>
      </c>
      <c r="H62" s="352">
        <f>'Tabell 2.1'!H25+'Tabell 2.1'!H26-SUM(H52:H56)</f>
        <v>-9.5276790068019181</v>
      </c>
      <c r="I62" s="352">
        <f>'Tabell 2.1'!I25+'Tabell 2.1'!I26-SUM(I52:I56)</f>
        <v>-5.8242055718583288</v>
      </c>
      <c r="J62" s="352">
        <f>'Tabell 2.1'!J25+'Tabell 2.1'!J26-SUM(J52:J56)</f>
        <v>-7.8099857575434726</v>
      </c>
      <c r="K62" s="352">
        <f>'Tabell 2.1'!K25+'Tabell 2.1'!K26-SUM(K52:K56)</f>
        <v>-8.5929477177269291</v>
      </c>
      <c r="L62" s="352">
        <f>'Tabell 2.1'!L25+'Tabell 2.1'!L26-SUM(L52:L56)</f>
        <v>-14.407911689748289</v>
      </c>
      <c r="M62" s="352">
        <f>'Tabell 2.1'!M25+'Tabell 2.1'!M26-SUM(M52:M56)</f>
        <v>-15.356559788255254</v>
      </c>
      <c r="N62" s="352">
        <f>'Tabell 2.1'!N25+'Tabell 2.1'!N26-SUM(N52:N56)</f>
        <v>-22.249765081098303</v>
      </c>
      <c r="O62" s="352">
        <f>'Tabell 2.1'!O25+'Tabell 2.1'!O26-SUM(O52:O56)</f>
        <v>-27.749982925888617</v>
      </c>
      <c r="P62" s="352">
        <f>'Tabell 2.1'!P25+'Tabell 2.1'!P26-SUM(P52:P56)</f>
        <v>-15.983878666622331</v>
      </c>
      <c r="Q62" s="352">
        <f>'Tabell 2.1'!Q25+'Tabell 2.1'!Q26-SUM(Q52:Q56)</f>
        <v>-10.245402651358745</v>
      </c>
      <c r="R62" s="352">
        <f>'Tabell 2.1'!R25+'Tabell 2.1'!R26-SUM(R52:R56)</f>
        <v>-24.789688401535386</v>
      </c>
      <c r="S62" s="352">
        <f>SUM(D62:R62)</f>
        <v>2.3283064365386963E-10</v>
      </c>
    </row>
    <row r="63" spans="1:19" ht="16.5" customHeight="1" x14ac:dyDescent="0.35">
      <c r="A63" s="50" t="str">
        <f t="shared" si="26"/>
        <v>Kompensasjon for forventet lønns- og prisutvikling</v>
      </c>
      <c r="B63" s="50"/>
      <c r="C63" s="50"/>
      <c r="D63" s="50">
        <f t="shared" ref="D63:S63" si="28">SUM(D64:D64)</f>
        <v>8719.5325199436975</v>
      </c>
      <c r="E63" s="50">
        <f t="shared" si="28"/>
        <v>6416.3386143563012</v>
      </c>
      <c r="F63" s="50">
        <f t="shared" si="28"/>
        <v>5138.8926302756436</v>
      </c>
      <c r="G63" s="50">
        <f t="shared" si="28"/>
        <v>2852.7591432584909</v>
      </c>
      <c r="H63" s="50">
        <f t="shared" si="28"/>
        <v>3426.8933209580837</v>
      </c>
      <c r="I63" s="50">
        <f t="shared" si="28"/>
        <v>2094.8366501275655</v>
      </c>
      <c r="J63" s="50">
        <f t="shared" si="28"/>
        <v>2809.0774269539488</v>
      </c>
      <c r="K63" s="50">
        <f t="shared" si="28"/>
        <v>3090.6913551784328</v>
      </c>
      <c r="L63" s="50">
        <f t="shared" si="28"/>
        <v>5182.2040082758494</v>
      </c>
      <c r="M63" s="50">
        <f t="shared" si="28"/>
        <v>5523.4115395505878</v>
      </c>
      <c r="N63" s="50">
        <f t="shared" si="28"/>
        <v>8002.7435112785843</v>
      </c>
      <c r="O63" s="50">
        <f t="shared" si="28"/>
        <v>9981.0490128498859</v>
      </c>
      <c r="P63" s="50">
        <f t="shared" si="28"/>
        <v>5749.0441278075559</v>
      </c>
      <c r="Q63" s="50">
        <f t="shared" si="28"/>
        <v>3685.0424842635166</v>
      </c>
      <c r="R63" s="50">
        <f t="shared" si="28"/>
        <v>8916.2971959153219</v>
      </c>
      <c r="S63" s="50">
        <f t="shared" si="28"/>
        <v>81588.813540993462</v>
      </c>
    </row>
    <row r="64" spans="1:19" ht="16.5" customHeight="1" x14ac:dyDescent="0.35">
      <c r="A64" s="52" t="str">
        <f t="shared" si="26"/>
        <v xml:space="preserve"> - herav generell lønns- og priskompensasjon</v>
      </c>
      <c r="B64" s="52"/>
      <c r="C64" s="52"/>
      <c r="D64" s="52">
        <f>$S64*'Tabell 3.1'!D$30/100</f>
        <v>8719.5325199436975</v>
      </c>
      <c r="E64" s="52">
        <f>$S64*'Tabell 3.1'!E$30/100</f>
        <v>6416.3386143563012</v>
      </c>
      <c r="F64" s="52">
        <f>$S64*'Tabell 3.1'!F$30/100</f>
        <v>5138.8926302756436</v>
      </c>
      <c r="G64" s="52">
        <f>$S64*'Tabell 3.1'!G$30/100</f>
        <v>2852.7591432584909</v>
      </c>
      <c r="H64" s="52">
        <f>$S64*'Tabell 3.1'!H$30/100</f>
        <v>3426.8933209580837</v>
      </c>
      <c r="I64" s="52">
        <f>$S64*'Tabell 3.1'!I$30/100</f>
        <v>2094.8366501275655</v>
      </c>
      <c r="J64" s="52">
        <f>$S64*'Tabell 3.1'!J$30/100</f>
        <v>2809.0774269539488</v>
      </c>
      <c r="K64" s="52">
        <f>$S64*'Tabell 3.1'!K$30/100</f>
        <v>3090.6913551784328</v>
      </c>
      <c r="L64" s="52">
        <f>$S64*'Tabell 3.1'!L$30/100</f>
        <v>5182.2040082758494</v>
      </c>
      <c r="M64" s="52">
        <f>$S64*'Tabell 3.1'!M$30/100</f>
        <v>5523.4115395505878</v>
      </c>
      <c r="N64" s="52">
        <f>$S64*'Tabell 3.1'!N$30/100</f>
        <v>8002.7435112785843</v>
      </c>
      <c r="O64" s="52">
        <f>$S64*'Tabell 3.1'!O$30/100</f>
        <v>9981.0490128498859</v>
      </c>
      <c r="P64" s="52">
        <f>$S64*'Tabell 3.1'!P$30/100</f>
        <v>5749.0441278075559</v>
      </c>
      <c r="Q64" s="52">
        <f>$S64*'Tabell 3.1'!Q$30/100</f>
        <v>3685.0424842635166</v>
      </c>
      <c r="R64" s="52">
        <f>$S64*'Tabell 3.1'!R$30/100</f>
        <v>8916.2971959153219</v>
      </c>
      <c r="S64" s="374">
        <v>81588.813540993462</v>
      </c>
    </row>
    <row r="65" spans="1:19" ht="16.5" customHeight="1" thickBot="1" x14ac:dyDescent="0.4">
      <c r="A65" s="167" t="str">
        <f t="shared" si="26"/>
        <v>Bydelsfordelt budsjett 2026</v>
      </c>
      <c r="B65" s="167"/>
      <c r="C65" s="170"/>
      <c r="D65" s="238">
        <f t="shared" ref="D65:S65" si="29">D56+D63+SUM(D52:D55)+D62</f>
        <v>251762.77747157318</v>
      </c>
      <c r="E65" s="238">
        <f t="shared" si="29"/>
        <v>184544.10041049286</v>
      </c>
      <c r="F65" s="238">
        <f t="shared" si="29"/>
        <v>147802.72279247074</v>
      </c>
      <c r="G65" s="238">
        <f t="shared" si="29"/>
        <v>87550.569195225617</v>
      </c>
      <c r="H65" s="238">
        <f t="shared" si="29"/>
        <v>98562.900608757976</v>
      </c>
      <c r="I65" s="238">
        <f t="shared" si="29"/>
        <v>60250.832809811945</v>
      </c>
      <c r="J65" s="238">
        <f t="shared" si="29"/>
        <v>80793.533181173159</v>
      </c>
      <c r="K65" s="238">
        <f t="shared" si="29"/>
        <v>88893.19751792922</v>
      </c>
      <c r="L65" s="238">
        <f t="shared" si="29"/>
        <v>149048.4268880593</v>
      </c>
      <c r="M65" s="238">
        <f t="shared" si="29"/>
        <v>158862.09800128479</v>
      </c>
      <c r="N65" s="238">
        <f t="shared" si="29"/>
        <v>230171.62760088782</v>
      </c>
      <c r="O65" s="238">
        <f t="shared" si="29"/>
        <v>287070.83929581655</v>
      </c>
      <c r="P65" s="238">
        <f t="shared" si="29"/>
        <v>165351.64999126355</v>
      </c>
      <c r="Q65" s="238">
        <f t="shared" si="29"/>
        <v>105987.68099789298</v>
      </c>
      <c r="R65" s="238">
        <f t="shared" si="29"/>
        <v>256446.88410477035</v>
      </c>
      <c r="S65" s="238">
        <f t="shared" si="29"/>
        <v>2353099.8408674095</v>
      </c>
    </row>
    <row r="66" spans="1:19" s="17" customFormat="1" ht="16.5" customHeight="1" thickBot="1" x14ac:dyDescent="0.4">
      <c r="A66" s="54"/>
      <c r="B66" s="54"/>
      <c r="C66" s="54"/>
      <c r="D66" s="53"/>
      <c r="E66" s="53"/>
      <c r="F66" s="53"/>
      <c r="G66" s="53"/>
      <c r="H66" s="53"/>
      <c r="I66" s="53"/>
      <c r="J66" s="53"/>
      <c r="K66" s="53"/>
      <c r="L66" s="53"/>
      <c r="M66" s="53"/>
      <c r="N66" s="53"/>
      <c r="O66" s="53"/>
      <c r="P66" s="53"/>
      <c r="Q66" s="53"/>
      <c r="R66" s="53"/>
      <c r="S66" s="18"/>
    </row>
    <row r="67" spans="1:19" ht="16.5" customHeight="1" x14ac:dyDescent="0.35">
      <c r="A67" s="164" t="str">
        <f>'Tabell 2.1'!A30</f>
        <v>FO2C Aktivitetstilbud for barn og unge, helsestasjon og skolehelsetjeneste</v>
      </c>
      <c r="B67" s="164"/>
      <c r="C67" s="165"/>
      <c r="D67" s="166"/>
      <c r="E67" s="166"/>
      <c r="F67" s="166"/>
      <c r="G67" s="166"/>
      <c r="H67" s="166"/>
      <c r="I67" s="166"/>
      <c r="J67" s="166"/>
      <c r="K67" s="166"/>
      <c r="L67" s="166"/>
      <c r="M67" s="166"/>
      <c r="N67" s="166"/>
      <c r="O67" s="166"/>
      <c r="P67" s="166"/>
      <c r="Q67" s="166"/>
      <c r="R67" s="166"/>
      <c r="S67" s="166"/>
    </row>
    <row r="68" spans="1:19" ht="16.5" customHeight="1" x14ac:dyDescent="0.35">
      <c r="A68" s="283" t="str">
        <f t="shared" ref="A68:A81" si="30">A52</f>
        <v>Bydelsfordelt Dok3 2025</v>
      </c>
      <c r="B68" s="283"/>
      <c r="C68" s="283"/>
      <c r="D68" s="283">
        <f>'Tabell 2.1 DOK32025'!D34</f>
        <v>122531.97502462022</v>
      </c>
      <c r="E68" s="283">
        <f>'Tabell 2.1 DOK32025'!E34</f>
        <v>108304.81802031626</v>
      </c>
      <c r="F68" s="283">
        <f>'Tabell 2.1 DOK32025'!F34</f>
        <v>71380.764391802979</v>
      </c>
      <c r="G68" s="283">
        <f>'Tabell 2.1 DOK32025'!G34</f>
        <v>51450.578996285461</v>
      </c>
      <c r="H68" s="283">
        <f>'Tabell 2.1 DOK32025'!H34</f>
        <v>71804.369825274174</v>
      </c>
      <c r="I68" s="283">
        <f>'Tabell 2.1 DOK32025'!I34</f>
        <v>56748.104794071449</v>
      </c>
      <c r="J68" s="283">
        <f>'Tabell 2.1 DOK32025'!J34</f>
        <v>88378.787953891733</v>
      </c>
      <c r="K68" s="283">
        <f>'Tabell 2.1 DOK32025'!K34</f>
        <v>90135.550305579411</v>
      </c>
      <c r="L68" s="283">
        <f>'Tabell 2.1 DOK32025'!L34</f>
        <v>78566.440323942705</v>
      </c>
      <c r="M68" s="283">
        <f>'Tabell 2.1 DOK32025'!M34</f>
        <v>57550.854569421397</v>
      </c>
      <c r="N68" s="283">
        <f>'Tabell 2.1 DOK32025'!N34</f>
        <v>83623.331178831068</v>
      </c>
      <c r="O68" s="283">
        <f>'Tabell 2.1 DOK32025'!O34</f>
        <v>106373.87085869873</v>
      </c>
      <c r="P68" s="283">
        <f>'Tabell 2.1 DOK32025'!P34</f>
        <v>92483.612697613426</v>
      </c>
      <c r="Q68" s="283">
        <f>'Tabell 2.1 DOK32025'!Q34</f>
        <v>89593.250035846286</v>
      </c>
      <c r="R68" s="283">
        <f>'Tabell 2.1 DOK32025'!R34</f>
        <v>95513.262986143483</v>
      </c>
      <c r="S68" s="283">
        <f>'Tabell 2.1 DOK32025'!S34</f>
        <v>1264439.5719623389</v>
      </c>
    </row>
    <row r="69" spans="1:19" ht="16.5" customHeight="1" x14ac:dyDescent="0.35">
      <c r="A69" s="52" t="str">
        <f t="shared" si="30"/>
        <v>Effekt av oppdaterte kriterieandeler</v>
      </c>
      <c r="B69" s="284"/>
      <c r="C69" s="284"/>
      <c r="D69" s="284">
        <f>($S$68-'Tabell 2.3 DOK32025'!$S$45)*('Tabell 4.1 DOK32025'!X54-'Tabell 4.1 DOK32025'!D54)/100</f>
        <v>-417.83014449551519</v>
      </c>
      <c r="E69" s="284">
        <f>($S$68-'Tabell 2.3 DOK32025'!$S$45)*('Tabell 4.1 DOK32025'!Y54-'Tabell 4.1 DOK32025'!E54)/100</f>
        <v>-354.03307836581371</v>
      </c>
      <c r="F69" s="284">
        <f>($S$68-'Tabell 2.3 DOK32025'!$S$45)*('Tabell 4.1 DOK32025'!Z54-'Tabell 4.1 DOK32025'!F54)/100</f>
        <v>-112.57977414705879</v>
      </c>
      <c r="G69" s="284">
        <f>($S$68-'Tabell 2.3 DOK32025'!$S$45)*('Tabell 4.1 DOK32025'!AA54-'Tabell 4.1 DOK32025'!G54)/100</f>
        <v>530.90493699799595</v>
      </c>
      <c r="H69" s="284">
        <f>($S$68-'Tabell 2.3 DOK32025'!$S$45)*('Tabell 4.1 DOK32025'!AB54-'Tabell 4.1 DOK32025'!H54)/100</f>
        <v>-137.35840014060304</v>
      </c>
      <c r="I69" s="284">
        <f>($S$68-'Tabell 2.3 DOK32025'!$S$45)*('Tabell 4.1 DOK32025'!AC54-'Tabell 4.1 DOK32025'!I54)/100</f>
        <v>-144.55331674786609</v>
      </c>
      <c r="J69" s="284">
        <f>($S$68-'Tabell 2.3 DOK32025'!$S$45)*('Tabell 4.1 DOK32025'!AD54-'Tabell 4.1 DOK32025'!J54)/100</f>
        <v>887.52975177982557</v>
      </c>
      <c r="K69" s="284">
        <f>($S$68-'Tabell 2.3 DOK32025'!$S$45)*('Tabell 4.1 DOK32025'!AE54-'Tabell 4.1 DOK32025'!K54)/100</f>
        <v>1042.6294089258565</v>
      </c>
      <c r="L69" s="284">
        <f>($S$68-'Tabell 2.3 DOK32025'!$S$45)*('Tabell 4.1 DOK32025'!AF54-'Tabell 4.1 DOK32025'!L54)/100</f>
        <v>1199.9046333304514</v>
      </c>
      <c r="M69" s="284">
        <f>($S$68-'Tabell 2.3 DOK32025'!$S$45)*('Tabell 4.1 DOK32025'!AG54-'Tabell 4.1 DOK32025'!M54)/100</f>
        <v>-642.39839594580963</v>
      </c>
      <c r="N69" s="284">
        <f>($S$68-'Tabell 2.3 DOK32025'!$S$45)*('Tabell 4.1 DOK32025'!AH54-'Tabell 4.1 DOK32025'!N54)/100</f>
        <v>-671.57599330902519</v>
      </c>
      <c r="O69" s="284">
        <f>($S$68-'Tabell 2.3 DOK32025'!$S$45)*('Tabell 4.1 DOK32025'!AI54-'Tabell 4.1 DOK32025'!O54)/100</f>
        <v>-1313.710808066284</v>
      </c>
      <c r="P69" s="284">
        <f>($S$68-'Tabell 2.3 DOK32025'!$S$45)*('Tabell 4.1 DOK32025'!AJ54-'Tabell 4.1 DOK32025'!P54)/100</f>
        <v>-1410.040650378877</v>
      </c>
      <c r="Q69" s="284">
        <f>($S$68-'Tabell 2.3 DOK32025'!$S$45)*('Tabell 4.1 DOK32025'!AK54-'Tabell 4.1 DOK32025'!Q54)/100</f>
        <v>972.17656733647527</v>
      </c>
      <c r="R69" s="284">
        <f>($S$68-'Tabell 2.3 DOK32025'!$S$45)*('Tabell 4.1 DOK32025'!AL54-'Tabell 4.1 DOK32025'!R54)/100</f>
        <v>570.93526322616151</v>
      </c>
      <c r="S69" s="284">
        <f>($S$68-'Tabell 2.3 DOK32025'!$S$45)*('Tabell 4.1 DOK32025'!AM54-'Tabell 4.1 DOK32025'!S54)/100</f>
        <v>-1.5319474204209468E-10</v>
      </c>
    </row>
    <row r="70" spans="1:19" ht="16.5" customHeight="1" x14ac:dyDescent="0.35">
      <c r="A70" s="52" t="str">
        <f t="shared" si="30"/>
        <v>Effekt av oppdaterte regnskapsandeler</v>
      </c>
      <c r="B70" s="284"/>
      <c r="C70" s="284"/>
      <c r="D70" s="284">
        <v>0</v>
      </c>
      <c r="E70" s="284">
        <v>0</v>
      </c>
      <c r="F70" s="284">
        <v>0</v>
      </c>
      <c r="G70" s="284">
        <v>0</v>
      </c>
      <c r="H70" s="284">
        <v>0</v>
      </c>
      <c r="I70" s="284">
        <v>0</v>
      </c>
      <c r="J70" s="284">
        <v>0</v>
      </c>
      <c r="K70" s="284">
        <v>0</v>
      </c>
      <c r="L70" s="284">
        <v>0</v>
      </c>
      <c r="M70" s="284">
        <v>0</v>
      </c>
      <c r="N70" s="284">
        <v>0</v>
      </c>
      <c r="O70" s="284">
        <v>0</v>
      </c>
      <c r="P70" s="284">
        <v>0</v>
      </c>
      <c r="Q70" s="284">
        <v>0</v>
      </c>
      <c r="R70" s="284">
        <v>0</v>
      </c>
      <c r="S70" s="284">
        <v>0</v>
      </c>
    </row>
    <row r="71" spans="1:19" ht="16.5" customHeight="1" x14ac:dyDescent="0.35">
      <c r="A71" s="59" t="str">
        <f t="shared" si="30"/>
        <v>Effekt av endringer i fordelingssystemet</v>
      </c>
      <c r="B71" s="285"/>
      <c r="C71" s="285"/>
      <c r="D71" s="285">
        <f>($S$68-'Tabell 2.3 DOK32025'!$S$45)*('Tabell 4.1'!D45-'Tabell 4.1 DOK32025'!X54)/100</f>
        <v>0</v>
      </c>
      <c r="E71" s="285">
        <f>($S$68-'Tabell 2.3 DOK32025'!$S$45)*('Tabell 4.1'!E45-'Tabell 4.1 DOK32025'!Y54)/100</f>
        <v>0</v>
      </c>
      <c r="F71" s="285">
        <f>($S$68-'Tabell 2.3 DOK32025'!$S$45)*('Tabell 4.1'!F45-'Tabell 4.1 DOK32025'!Z54)/100</f>
        <v>0</v>
      </c>
      <c r="G71" s="285">
        <f>($S$68-'Tabell 2.3 DOK32025'!$S$45)*('Tabell 4.1'!G45-'Tabell 4.1 DOK32025'!AA54)/100</f>
        <v>0</v>
      </c>
      <c r="H71" s="285">
        <f>($S$68-'Tabell 2.3 DOK32025'!$S$45)*('Tabell 4.1'!H45-'Tabell 4.1 DOK32025'!AB54)/100</f>
        <v>0</v>
      </c>
      <c r="I71" s="285">
        <f>($S$68-'Tabell 2.3 DOK32025'!$S$45)*('Tabell 4.1'!I45-'Tabell 4.1 DOK32025'!AC54)/100</f>
        <v>0</v>
      </c>
      <c r="J71" s="285">
        <f>($S$68-'Tabell 2.3 DOK32025'!$S$45)*('Tabell 4.1'!J45-'Tabell 4.1 DOK32025'!AD54)/100</f>
        <v>0</v>
      </c>
      <c r="K71" s="285">
        <f>($S$68-'Tabell 2.3 DOK32025'!$S$45)*('Tabell 4.1'!K45-'Tabell 4.1 DOK32025'!AE54)/100</f>
        <v>0</v>
      </c>
      <c r="L71" s="285">
        <f>($S$68-'Tabell 2.3 DOK32025'!$S$45)*('Tabell 4.1'!L45-'Tabell 4.1 DOK32025'!AF54)/100</f>
        <v>0</v>
      </c>
      <c r="M71" s="285">
        <f>($S$68-'Tabell 2.3 DOK32025'!$S$45)*('Tabell 4.1'!M45-'Tabell 4.1 DOK32025'!AG54)/100</f>
        <v>0</v>
      </c>
      <c r="N71" s="285">
        <f>($S$68-'Tabell 2.3 DOK32025'!$S$45)*('Tabell 4.1'!N45-'Tabell 4.1 DOK32025'!AH54)/100</f>
        <v>0</v>
      </c>
      <c r="O71" s="285">
        <f>($S$68-'Tabell 2.3 DOK32025'!$S$45)*('Tabell 4.1'!O45-'Tabell 4.1 DOK32025'!AI54)/100</f>
        <v>0</v>
      </c>
      <c r="P71" s="285">
        <f>($S$68-'Tabell 2.3 DOK32025'!$S$45)*('Tabell 4.1'!P45-'Tabell 4.1 DOK32025'!AJ54)/100</f>
        <v>0</v>
      </c>
      <c r="Q71" s="285">
        <f>($S$68-'Tabell 2.3 DOK32025'!$S$45)*('Tabell 4.1'!Q45-'Tabell 4.1 DOK32025'!AK54)/100</f>
        <v>0</v>
      </c>
      <c r="R71" s="285">
        <f>($S$68-'Tabell 2.3 DOK32025'!$S$45)*('Tabell 4.1'!R45-'Tabell 4.1 DOK32025'!AL54)/100</f>
        <v>0</v>
      </c>
      <c r="S71" s="285">
        <f>($S$68-'Tabell 2.3 DOK32025'!$S$45)*('Tabell 4.1'!S45-'Tabell 4.1 DOK32025'!AM54)/100</f>
        <v>0</v>
      </c>
    </row>
    <row r="72" spans="1:19" ht="16.5" customHeight="1" x14ac:dyDescent="0.35">
      <c r="A72" s="50" t="str">
        <f t="shared" si="30"/>
        <v>Reelle endringer</v>
      </c>
      <c r="B72" s="50"/>
      <c r="C72" s="50"/>
      <c r="D72" s="50">
        <f t="shared" ref="D72:S72" si="31">SUM(D73:D77)</f>
        <v>6384.7812850763185</v>
      </c>
      <c r="E72" s="50">
        <f t="shared" si="31"/>
        <v>5791.9392694772105</v>
      </c>
      <c r="F72" s="50">
        <f t="shared" si="31"/>
        <v>4151.1138431864129</v>
      </c>
      <c r="G72" s="50">
        <f t="shared" si="31"/>
        <v>2851.2603782637088</v>
      </c>
      <c r="H72" s="50">
        <f t="shared" si="31"/>
        <v>3936.9049179850699</v>
      </c>
      <c r="I72" s="50">
        <f t="shared" si="31"/>
        <v>3564.8096876892</v>
      </c>
      <c r="J72" s="50">
        <f t="shared" si="31"/>
        <v>5766.9361409157736</v>
      </c>
      <c r="K72" s="50">
        <f t="shared" si="31"/>
        <v>5683.6088561570077</v>
      </c>
      <c r="L72" s="50">
        <f t="shared" si="31"/>
        <v>4692.6045897388749</v>
      </c>
      <c r="M72" s="50">
        <f t="shared" si="31"/>
        <v>3344.6525307163661</v>
      </c>
      <c r="N72" s="50">
        <f t="shared" si="31"/>
        <v>4505.2377043928755</v>
      </c>
      <c r="O72" s="50">
        <f t="shared" si="31"/>
        <v>6175.1171605685849</v>
      </c>
      <c r="P72" s="50">
        <f t="shared" si="31"/>
        <v>5704.6848936099304</v>
      </c>
      <c r="Q72" s="50">
        <f t="shared" si="31"/>
        <v>5745.2189841770669</v>
      </c>
      <c r="R72" s="50">
        <f t="shared" si="31"/>
        <v>5407.525335194895</v>
      </c>
      <c r="S72" s="50">
        <f t="shared" si="31"/>
        <v>73706.395577149291</v>
      </c>
    </row>
    <row r="73" spans="1:19" ht="16.5" customHeight="1" x14ac:dyDescent="0.35">
      <c r="A73" s="52" t="str">
        <f t="shared" si="30"/>
        <v xml:space="preserve"> - herav nye tiltak</v>
      </c>
      <c r="B73" s="52"/>
      <c r="C73" s="52"/>
      <c r="D73" s="52">
        <f>$S73*'Tabell 3.1'!D$41/100</f>
        <v>2295.5498329506886</v>
      </c>
      <c r="E73" s="52">
        <f>$S73*'Tabell 3.1'!E$41/100</f>
        <v>2082.4026115954916</v>
      </c>
      <c r="F73" s="52">
        <f>$S73*'Tabell 3.1'!F$41/100</f>
        <v>1492.4690860686167</v>
      </c>
      <c r="G73" s="52">
        <f>$S73*'Tabell 3.1'!G$41/100</f>
        <v>1025.1267808218959</v>
      </c>
      <c r="H73" s="52">
        <f>$S73*'Tabell 3.1'!H$41/100</f>
        <v>1415.4535642351839</v>
      </c>
      <c r="I73" s="52">
        <f>$S73*'Tabell 3.1'!I$41/100</f>
        <v>1281.6724516786835</v>
      </c>
      <c r="J73" s="52">
        <f>$S73*'Tabell 3.1'!J$41/100</f>
        <v>2073.4131215832645</v>
      </c>
      <c r="K73" s="52">
        <f>$S73*'Tabell 3.1'!K$41/100</f>
        <v>2043.4540789680818</v>
      </c>
      <c r="L73" s="52">
        <f>$S73*'Tabell 3.1'!L$41/100</f>
        <v>1687.1537490653366</v>
      </c>
      <c r="M73" s="52">
        <f>$S73*'Tabell 3.1'!M$41/100</f>
        <v>1202.518334670297</v>
      </c>
      <c r="N73" s="52">
        <f>$S73*'Tabell 3.1'!N$41/100</f>
        <v>1619.7888694943117</v>
      </c>
      <c r="O73" s="52">
        <f>$S73*'Tabell 3.1'!O$41/100</f>
        <v>2220.1683242505474</v>
      </c>
      <c r="P73" s="52">
        <f>$S73*'Tabell 3.1'!P$41/100</f>
        <v>2051.0316438202099</v>
      </c>
      <c r="Q73" s="52">
        <f>$S73*'Tabell 3.1'!Q$41/100</f>
        <v>2065.6050521603961</v>
      </c>
      <c r="R73" s="52">
        <f>$S73*'Tabell 3.1'!R$41/100</f>
        <v>1944.1924986369957</v>
      </c>
      <c r="S73" s="374">
        <v>26500</v>
      </c>
    </row>
    <row r="74" spans="1:19" ht="16.5" customHeight="1" x14ac:dyDescent="0.35">
      <c r="A74" s="52" t="str">
        <f t="shared" si="30"/>
        <v xml:space="preserve"> - herav andre tekniske justeringer</v>
      </c>
      <c r="B74" s="52"/>
      <c r="C74" s="52"/>
      <c r="D74" s="52">
        <f>$S74*'Tabell 3.1'!D$41/100</f>
        <v>6466.3473181170948</v>
      </c>
      <c r="E74" s="52">
        <f>$S74*'Tabell 3.1'!E$41/100</f>
        <v>5865.9317037879337</v>
      </c>
      <c r="F74" s="52">
        <f>$S74*'Tabell 3.1'!F$41/100</f>
        <v>4204.1446164849094</v>
      </c>
      <c r="G74" s="52">
        <f>$S74*'Tabell 3.1'!G$41/100</f>
        <v>2887.685431501618</v>
      </c>
      <c r="H74" s="52">
        <f>$S74*'Tabell 3.1'!H$41/100</f>
        <v>3987.199157095396</v>
      </c>
      <c r="I74" s="52">
        <f>$S74*'Tabell 3.1'!I$41/100</f>
        <v>3610.3503838834104</v>
      </c>
      <c r="J74" s="52">
        <f>$S74*'Tabell 3.1'!J$41/100</f>
        <v>5840.6091584885853</v>
      </c>
      <c r="K74" s="52">
        <f>$S74*'Tabell 3.1'!K$41/100</f>
        <v>5756.2173617663912</v>
      </c>
      <c r="L74" s="52">
        <f>$S74*'Tabell 3.1'!L$41/100</f>
        <v>4752.5529456690283</v>
      </c>
      <c r="M74" s="52">
        <f>$S74*'Tabell 3.1'!M$41/100</f>
        <v>3387.3807036403141</v>
      </c>
      <c r="N74" s="52">
        <f>$S74*'Tabell 3.1'!N$41/100</f>
        <v>4562.7924350947696</v>
      </c>
      <c r="O74" s="52">
        <f>$S74*'Tabell 3.1'!O$41/100</f>
        <v>6254.0047195718826</v>
      </c>
      <c r="P74" s="52">
        <f>$S74*'Tabell 3.1'!P$41/100</f>
        <v>5777.5626470902271</v>
      </c>
      <c r="Q74" s="52">
        <f>$S74*'Tabell 3.1'!Q$41/100</f>
        <v>5818.6145635346884</v>
      </c>
      <c r="R74" s="52">
        <f>$S74*'Tabell 3.1'!R$41/100</f>
        <v>5476.6068542737539</v>
      </c>
      <c r="S74" s="374">
        <v>74648</v>
      </c>
    </row>
    <row r="75" spans="1:19" ht="16.5" customHeight="1" x14ac:dyDescent="0.35">
      <c r="A75" s="52" t="str">
        <f t="shared" si="30"/>
        <v xml:space="preserve"> - herav endring i løpende pensjonsutgifter</v>
      </c>
      <c r="B75" s="52"/>
      <c r="C75" s="52"/>
      <c r="D75" s="52">
        <f>$S75*'Tabell 3.1'!D$41/100</f>
        <v>-587.97298864189793</v>
      </c>
      <c r="E75" s="52">
        <f>$S75*'Tabell 3.1'!E$41/100</f>
        <v>-533.37830855175162</v>
      </c>
      <c r="F75" s="52">
        <f>$S75*'Tabell 3.1'!F$41/100</f>
        <v>-382.27508564404883</v>
      </c>
      <c r="G75" s="52">
        <f>$S75*'Tabell 3.1'!G$41/100</f>
        <v>-262.57188949016631</v>
      </c>
      <c r="H75" s="52">
        <f>$S75*'Tabell 3.1'!H$41/100</f>
        <v>-362.54863671481246</v>
      </c>
      <c r="I75" s="52">
        <f>$S75*'Tabell 3.1'!I$41/100</f>
        <v>-328.28247553434494</v>
      </c>
      <c r="J75" s="52">
        <f>$S75*'Tabell 3.1'!J$41/100</f>
        <v>-531.07577639453791</v>
      </c>
      <c r="K75" s="52">
        <f>$S75*'Tabell 3.1'!K$41/100</f>
        <v>-523.40218657721005</v>
      </c>
      <c r="L75" s="52">
        <f>$S75*'Tabell 3.1'!L$41/100</f>
        <v>-432.14083959188787</v>
      </c>
      <c r="M75" s="52">
        <f>$S75*'Tabell 3.1'!M$41/100</f>
        <v>-308.00825535725181</v>
      </c>
      <c r="N75" s="52">
        <f>$S75*'Tabell 3.1'!N$41/100</f>
        <v>-414.88626772316741</v>
      </c>
      <c r="O75" s="52">
        <f>$S75*'Tabell 3.1'!O$41/100</f>
        <v>-568.66506932664367</v>
      </c>
      <c r="P75" s="52">
        <f>$S75*'Tabell 3.1'!P$41/100</f>
        <v>-525.3430738490872</v>
      </c>
      <c r="Q75" s="52">
        <f>$S75*'Tabell 3.1'!Q$41/100</f>
        <v>-529.07584860025156</v>
      </c>
      <c r="R75" s="52">
        <f>$S75*'Tabell 3.1'!R$41/100</f>
        <v>-497.97772085364676</v>
      </c>
      <c r="S75" s="374">
        <v>-6787.6044228507062</v>
      </c>
    </row>
    <row r="76" spans="1:19" ht="16.5" customHeight="1" x14ac:dyDescent="0.35">
      <c r="A76" s="52" t="str">
        <f t="shared" si="30"/>
        <v xml:space="preserve"> - herav innsparingstiltak</v>
      </c>
      <c r="B76" s="52"/>
      <c r="C76" s="52"/>
      <c r="D76" s="52">
        <f>$S76*'Tabell 3.1'!D$41/100</f>
        <v>0</v>
      </c>
      <c r="E76" s="52">
        <f>$S76*'Tabell 3.1'!E$41/100</f>
        <v>0</v>
      </c>
      <c r="F76" s="52">
        <f>$S76*'Tabell 3.1'!F$41/100</f>
        <v>0</v>
      </c>
      <c r="G76" s="52">
        <f>$S76*'Tabell 3.1'!G$41/100</f>
        <v>0</v>
      </c>
      <c r="H76" s="52">
        <f>$S76*'Tabell 3.1'!H$41/100</f>
        <v>0</v>
      </c>
      <c r="I76" s="52">
        <f>$S76*'Tabell 3.1'!I$41/100</f>
        <v>0</v>
      </c>
      <c r="J76" s="52">
        <f>$S76*'Tabell 3.1'!J$41/100</f>
        <v>0</v>
      </c>
      <c r="K76" s="52">
        <f>$S76*'Tabell 3.1'!K$41/100</f>
        <v>0</v>
      </c>
      <c r="L76" s="52">
        <f>$S76*'Tabell 3.1'!L$41/100</f>
        <v>0</v>
      </c>
      <c r="M76" s="52">
        <f>$S76*'Tabell 3.1'!M$41/100</f>
        <v>0</v>
      </c>
      <c r="N76" s="52">
        <f>$S76*'Tabell 3.1'!N$41/100</f>
        <v>0</v>
      </c>
      <c r="O76" s="52">
        <f>$S76*'Tabell 3.1'!O$41/100</f>
        <v>0</v>
      </c>
      <c r="P76" s="52">
        <f>$S76*'Tabell 3.1'!P$41/100</f>
        <v>0</v>
      </c>
      <c r="Q76" s="52">
        <f>$S76*'Tabell 3.1'!Q$41/100</f>
        <v>0</v>
      </c>
      <c r="R76" s="52">
        <f>$S76*'Tabell 3.1'!R$41/100</f>
        <v>0</v>
      </c>
      <c r="S76" s="374">
        <v>0</v>
      </c>
    </row>
    <row r="77" spans="1:19" ht="16.5" customHeight="1" x14ac:dyDescent="0.35">
      <c r="A77" s="52" t="str">
        <f t="shared" si="30"/>
        <v xml:space="preserve"> - herav uspesifiserte rammeendringer</v>
      </c>
      <c r="B77" s="52"/>
      <c r="C77" s="52"/>
      <c r="D77" s="52">
        <f>$S77*'Tabell 3.1'!D$41/100</f>
        <v>-1789.1428773495672</v>
      </c>
      <c r="E77" s="52">
        <f>$S77*'Tabell 3.1'!E$41/100</f>
        <v>-1623.0167373544632</v>
      </c>
      <c r="F77" s="52">
        <f>$S77*'Tabell 3.1'!F$41/100</f>
        <v>-1163.2247737230643</v>
      </c>
      <c r="G77" s="52">
        <f>$S77*'Tabell 3.1'!G$41/100</f>
        <v>-798.97994456963909</v>
      </c>
      <c r="H77" s="52">
        <f>$S77*'Tabell 3.1'!H$41/100</f>
        <v>-1103.1991666306976</v>
      </c>
      <c r="I77" s="52">
        <f>$S77*'Tabell 3.1'!I$41/100</f>
        <v>-998.93067233854833</v>
      </c>
      <c r="J77" s="52">
        <f>$S77*'Tabell 3.1'!J$41/100</f>
        <v>-1616.0103627615376</v>
      </c>
      <c r="K77" s="52">
        <f>$S77*'Tabell 3.1'!K$41/100</f>
        <v>-1592.6603980002553</v>
      </c>
      <c r="L77" s="52">
        <f>$S77*'Tabell 3.1'!L$41/100</f>
        <v>-1314.9612654036021</v>
      </c>
      <c r="M77" s="52">
        <f>$S77*'Tabell 3.1'!M$41/100</f>
        <v>-937.23825223699305</v>
      </c>
      <c r="N77" s="52">
        <f>$S77*'Tabell 3.1'!N$41/100</f>
        <v>-1262.4573324730382</v>
      </c>
      <c r="O77" s="52">
        <f>$S77*'Tabell 3.1'!O$41/100</f>
        <v>-1730.3908139272003</v>
      </c>
      <c r="P77" s="52">
        <f>$S77*'Tabell 3.1'!P$41/100</f>
        <v>-1598.5663234514193</v>
      </c>
      <c r="Q77" s="52">
        <f>$S77*'Tabell 3.1'!Q$41/100</f>
        <v>-1609.9247829177666</v>
      </c>
      <c r="R77" s="52">
        <f>$S77*'Tabell 3.1'!R$41/100</f>
        <v>-1515.296296862208</v>
      </c>
      <c r="S77" s="374">
        <v>-20654</v>
      </c>
    </row>
    <row r="78" spans="1:19" ht="16.5" customHeight="1" x14ac:dyDescent="0.35">
      <c r="A78" s="352" t="str">
        <f t="shared" si="30"/>
        <v>Vridningseffekter knyttet til endringer i særskilte tildelinger</v>
      </c>
      <c r="B78" s="352"/>
      <c r="C78" s="352"/>
      <c r="D78" s="352">
        <f>'Tabell 2.1'!D31+'Tabell 2.1'!D32-SUM(D68:D72)</f>
        <v>4006.2148787813348</v>
      </c>
      <c r="E78" s="352">
        <f>'Tabell 2.1'!E31+'Tabell 2.1'!E32-SUM(E68:E72)</f>
        <v>-646.12414751645701</v>
      </c>
      <c r="F78" s="352">
        <f>'Tabell 2.1'!F31+'Tabell 2.1'!F32-SUM(F68:F72)</f>
        <v>-1598.4113746675139</v>
      </c>
      <c r="G78" s="352">
        <f>'Tabell 2.1'!G31+'Tabell 2.1'!G32-SUM(G68:G72)</f>
        <v>-1271.8657280350744</v>
      </c>
      <c r="H78" s="352">
        <f>'Tabell 2.1'!H31+'Tabell 2.1'!H32-SUM(H68:H72)</f>
        <v>-1059.7204617947136</v>
      </c>
      <c r="I78" s="352">
        <f>'Tabell 2.1'!I31+'Tabell 2.1'!I32-SUM(I68:I72)</f>
        <v>-2265.7884347607251</v>
      </c>
      <c r="J78" s="352">
        <f>'Tabell 2.1'!J31+'Tabell 2.1'!J32-SUM(J68:J72)</f>
        <v>-4159.2032716616959</v>
      </c>
      <c r="K78" s="352">
        <f>'Tabell 2.1'!K31+'Tabell 2.1'!K32-SUM(K68:K72)</f>
        <v>-4174.9439043076127</v>
      </c>
      <c r="L78" s="352">
        <f>'Tabell 2.1'!L31+'Tabell 2.1'!L32-SUM(L68:L72)</f>
        <v>1787.8933629057719</v>
      </c>
      <c r="M78" s="352">
        <f>'Tabell 2.1'!M31+'Tabell 2.1'!M32-SUM(M68:M72)</f>
        <v>-1207.5768168188733</v>
      </c>
      <c r="N78" s="352">
        <f>'Tabell 2.1'!N31+'Tabell 2.1'!N32-SUM(N68:N72)</f>
        <v>3960.7655908760935</v>
      </c>
      <c r="O78" s="352">
        <f>'Tabell 2.1'!O31+'Tabell 2.1'!O32-SUM(O68:O72)</f>
        <v>8905.2833822240063</v>
      </c>
      <c r="P78" s="352">
        <f>'Tabell 2.1'!P31+'Tabell 2.1'!P32-SUM(P68:P72)</f>
        <v>-2653.3154812823341</v>
      </c>
      <c r="Q78" s="352">
        <f>'Tabell 2.1'!Q31+'Tabell 2.1'!Q32-SUM(Q68:Q72)</f>
        <v>-4671.2778796555358</v>
      </c>
      <c r="R78" s="352">
        <f>'Tabell 2.1'!R31+'Tabell 2.1'!R32-SUM(R68:R72)</f>
        <v>5048.0702857134893</v>
      </c>
      <c r="S78" s="352">
        <f>SUM(D78:R78)</f>
        <v>1.6007106751203537E-10</v>
      </c>
    </row>
    <row r="79" spans="1:19" ht="16.5" customHeight="1" x14ac:dyDescent="0.35">
      <c r="A79" s="50" t="str">
        <f t="shared" si="30"/>
        <v>Kompensasjon for forventet lønns- og prisutvikling</v>
      </c>
      <c r="B79" s="50"/>
      <c r="C79" s="50"/>
      <c r="D79" s="50">
        <f t="shared" ref="D79:S79" si="32">SUM(D80:D80)</f>
        <v>3301.7101480516021</v>
      </c>
      <c r="E79" s="50">
        <f t="shared" si="32"/>
        <v>2995.1385660821275</v>
      </c>
      <c r="F79" s="50">
        <f t="shared" si="32"/>
        <v>2146.6318249305918</v>
      </c>
      <c r="G79" s="50">
        <f t="shared" si="32"/>
        <v>1474.4491479535791</v>
      </c>
      <c r="H79" s="50">
        <f t="shared" si="32"/>
        <v>2035.8597012568132</v>
      </c>
      <c r="I79" s="50">
        <f t="shared" si="32"/>
        <v>1843.4411135158264</v>
      </c>
      <c r="J79" s="50">
        <f t="shared" si="32"/>
        <v>2982.2089010523655</v>
      </c>
      <c r="K79" s="50">
        <f t="shared" si="32"/>
        <v>2939.1185382954341</v>
      </c>
      <c r="L79" s="50">
        <f t="shared" si="32"/>
        <v>2426.6485417360959</v>
      </c>
      <c r="M79" s="50">
        <f t="shared" si="32"/>
        <v>1729.5930290023553</v>
      </c>
      <c r="N79" s="50">
        <f t="shared" si="32"/>
        <v>2329.7570243709383</v>
      </c>
      <c r="O79" s="50">
        <f t="shared" si="32"/>
        <v>3193.2882402898454</v>
      </c>
      <c r="P79" s="50">
        <f t="shared" si="32"/>
        <v>2950.0174185596152</v>
      </c>
      <c r="Q79" s="50">
        <f t="shared" si="32"/>
        <v>2970.9784839731424</v>
      </c>
      <c r="R79" s="50">
        <f t="shared" si="32"/>
        <v>2796.3497068867432</v>
      </c>
      <c r="S79" s="50">
        <f t="shared" si="32"/>
        <v>38115.190385957074</v>
      </c>
    </row>
    <row r="80" spans="1:19" ht="16.5" customHeight="1" x14ac:dyDescent="0.35">
      <c r="A80" s="52" t="str">
        <f t="shared" si="30"/>
        <v xml:space="preserve"> - herav generell lønns- og priskompensasjon</v>
      </c>
      <c r="B80" s="52"/>
      <c r="C80" s="52"/>
      <c r="D80" s="52">
        <f>$S80*'Tabell 3.1'!D$41/100</f>
        <v>3301.7101480516021</v>
      </c>
      <c r="E80" s="52">
        <f>$S80*'Tabell 3.1'!E$41/100</f>
        <v>2995.1385660821275</v>
      </c>
      <c r="F80" s="52">
        <f>$S80*'Tabell 3.1'!F$41/100</f>
        <v>2146.6318249305918</v>
      </c>
      <c r="G80" s="52">
        <f>$S80*'Tabell 3.1'!G$41/100</f>
        <v>1474.4491479535791</v>
      </c>
      <c r="H80" s="52">
        <f>$S80*'Tabell 3.1'!H$41/100</f>
        <v>2035.8597012568132</v>
      </c>
      <c r="I80" s="52">
        <f>$S80*'Tabell 3.1'!I$41/100</f>
        <v>1843.4411135158264</v>
      </c>
      <c r="J80" s="52">
        <f>$S80*'Tabell 3.1'!J$41/100</f>
        <v>2982.2089010523655</v>
      </c>
      <c r="K80" s="52">
        <f>$S80*'Tabell 3.1'!K$41/100</f>
        <v>2939.1185382954341</v>
      </c>
      <c r="L80" s="52">
        <f>$S80*'Tabell 3.1'!L$41/100</f>
        <v>2426.6485417360959</v>
      </c>
      <c r="M80" s="52">
        <f>$S80*'Tabell 3.1'!M$41/100</f>
        <v>1729.5930290023553</v>
      </c>
      <c r="N80" s="52">
        <f>$S80*'Tabell 3.1'!N$41/100</f>
        <v>2329.7570243709383</v>
      </c>
      <c r="O80" s="52">
        <f>$S80*'Tabell 3.1'!O$41/100</f>
        <v>3193.2882402898454</v>
      </c>
      <c r="P80" s="52">
        <f>$S80*'Tabell 3.1'!P$41/100</f>
        <v>2950.0174185596152</v>
      </c>
      <c r="Q80" s="52">
        <f>$S80*'Tabell 3.1'!Q$41/100</f>
        <v>2970.9784839731424</v>
      </c>
      <c r="R80" s="52">
        <f>$S80*'Tabell 3.1'!R$41/100</f>
        <v>2796.3497068867432</v>
      </c>
      <c r="S80" s="374">
        <v>38115.190385957074</v>
      </c>
    </row>
    <row r="81" spans="1:19" ht="16.5" customHeight="1" thickBot="1" x14ac:dyDescent="0.4">
      <c r="A81" s="167" t="str">
        <f t="shared" si="30"/>
        <v>Bydelsfordelt budsjett 2026</v>
      </c>
      <c r="B81" s="167"/>
      <c r="C81" s="170"/>
      <c r="D81" s="238">
        <f t="shared" ref="D81:S81" si="33">D72+D79+SUM(D68:D71)+D78</f>
        <v>135806.85119203397</v>
      </c>
      <c r="E81" s="238">
        <f t="shared" si="33"/>
        <v>116091.73862999333</v>
      </c>
      <c r="F81" s="238">
        <f t="shared" si="33"/>
        <v>75967.518911105406</v>
      </c>
      <c r="G81" s="238">
        <f t="shared" si="33"/>
        <v>55035.327731465673</v>
      </c>
      <c r="H81" s="238">
        <f t="shared" si="33"/>
        <v>76580.055582580753</v>
      </c>
      <c r="I81" s="238">
        <f t="shared" si="33"/>
        <v>59746.013843767883</v>
      </c>
      <c r="J81" s="238">
        <f t="shared" si="33"/>
        <v>93856.259475978004</v>
      </c>
      <c r="K81" s="238">
        <f t="shared" si="33"/>
        <v>95625.963204650092</v>
      </c>
      <c r="L81" s="238">
        <f t="shared" si="33"/>
        <v>88673.491451653899</v>
      </c>
      <c r="M81" s="238">
        <f t="shared" si="33"/>
        <v>60775.124916375433</v>
      </c>
      <c r="N81" s="238">
        <f t="shared" si="33"/>
        <v>93747.515505161937</v>
      </c>
      <c r="O81" s="238">
        <f t="shared" si="33"/>
        <v>123333.84883371489</v>
      </c>
      <c r="P81" s="238">
        <f t="shared" si="33"/>
        <v>97074.958878121746</v>
      </c>
      <c r="Q81" s="238">
        <f t="shared" si="33"/>
        <v>94610.346191677425</v>
      </c>
      <c r="R81" s="238">
        <f t="shared" si="33"/>
        <v>109336.14357716477</v>
      </c>
      <c r="S81" s="238">
        <f t="shared" si="33"/>
        <v>1376261.1579254454</v>
      </c>
    </row>
    <row r="82" spans="1:19" ht="16.5" customHeight="1" thickBot="1" x14ac:dyDescent="0.4">
      <c r="A82" s="52"/>
      <c r="B82" s="52"/>
      <c r="C82" s="52"/>
      <c r="D82" s="52"/>
      <c r="E82" s="52"/>
      <c r="F82" s="52"/>
      <c r="G82" s="52"/>
      <c r="H82" s="52"/>
      <c r="I82" s="52"/>
      <c r="J82" s="52"/>
      <c r="K82" s="52"/>
      <c r="L82" s="52"/>
      <c r="M82" s="52"/>
      <c r="N82" s="52"/>
      <c r="O82" s="52"/>
      <c r="P82" s="52"/>
      <c r="Q82" s="52"/>
      <c r="R82" s="52"/>
      <c r="S82" s="52"/>
    </row>
    <row r="83" spans="1:19" ht="16.5" customHeight="1" x14ac:dyDescent="0.35">
      <c r="A83" s="172" t="str">
        <f>'Tabell 2.1'!A36</f>
        <v>FO3 Helse og omsorg</v>
      </c>
      <c r="B83" s="172"/>
      <c r="C83" s="172"/>
      <c r="D83" s="173"/>
      <c r="E83" s="173"/>
      <c r="F83" s="173"/>
      <c r="G83" s="173"/>
      <c r="H83" s="173"/>
      <c r="I83" s="173"/>
      <c r="J83" s="173"/>
      <c r="K83" s="173"/>
      <c r="L83" s="173"/>
      <c r="M83" s="173"/>
      <c r="N83" s="173"/>
      <c r="O83" s="173"/>
      <c r="P83" s="173"/>
      <c r="Q83" s="173"/>
      <c r="R83" s="173"/>
      <c r="S83" s="173"/>
    </row>
    <row r="84" spans="1:19" ht="16.5" customHeight="1" x14ac:dyDescent="0.35">
      <c r="A84" s="58" t="str">
        <f t="shared" ref="A84:A97" si="34">A68</f>
        <v>Bydelsfordelt Dok3 2025</v>
      </c>
      <c r="B84" s="58"/>
      <c r="C84" s="58"/>
      <c r="D84" s="58">
        <f>'Tabell 2.1 DOK32025'!D40</f>
        <v>935403.63935387367</v>
      </c>
      <c r="E84" s="58">
        <f>'Tabell 2.1 DOK32025'!E40</f>
        <v>800346.8552896285</v>
      </c>
      <c r="F84" s="58">
        <f>'Tabell 2.1 DOK32025'!F40</f>
        <v>717342.73055167473</v>
      </c>
      <c r="G84" s="58">
        <f>'Tabell 2.1 DOK32025'!G40</f>
        <v>561914.77041017206</v>
      </c>
      <c r="H84" s="58">
        <f>'Tabell 2.1 DOK32025'!H40</f>
        <v>1099466.3941883857</v>
      </c>
      <c r="I84" s="58">
        <f>'Tabell 2.1 DOK32025'!I40</f>
        <v>815989.1749227324</v>
      </c>
      <c r="J84" s="58">
        <f>'Tabell 2.1 DOK32025'!J40</f>
        <v>1075733.2375918264</v>
      </c>
      <c r="K84" s="58">
        <f>'Tabell 2.1 DOK32025'!K40</f>
        <v>986169.8261479669</v>
      </c>
      <c r="L84" s="58">
        <f>'Tabell 2.1 DOK32025'!L40</f>
        <v>712463.43914068723</v>
      </c>
      <c r="M84" s="58">
        <f>'Tabell 2.1 DOK32025'!M40</f>
        <v>788794.31739238254</v>
      </c>
      <c r="N84" s="58">
        <f>'Tabell 2.1 DOK32025'!N40</f>
        <v>907001.72258591419</v>
      </c>
      <c r="O84" s="58">
        <f>'Tabell 2.1 DOK32025'!O40</f>
        <v>1305185.3551802984</v>
      </c>
      <c r="P84" s="58">
        <f>'Tabell 2.1 DOK32025'!P40</f>
        <v>1319899.397482892</v>
      </c>
      <c r="Q84" s="58">
        <f>'Tabell 2.1 DOK32025'!Q40</f>
        <v>1189355.6724882775</v>
      </c>
      <c r="R84" s="58">
        <f>'Tabell 2.1 DOK32025'!R40</f>
        <v>900900.56712472579</v>
      </c>
      <c r="S84" s="58">
        <f>'Tabell 2.1 DOK32025'!S40</f>
        <v>14115967.099851437</v>
      </c>
    </row>
    <row r="85" spans="1:19" ht="16.5" customHeight="1" x14ac:dyDescent="0.35">
      <c r="A85" s="52" t="str">
        <f t="shared" si="34"/>
        <v>Effekt av oppdaterte kriterieandeler</v>
      </c>
      <c r="B85" s="52"/>
      <c r="C85" s="52"/>
      <c r="D85" s="52">
        <f>($S$84-'Tabell 2.3 DOK32025'!$S$63+'Tabell 2.3 DOK32025'!$S$58)*('Tabell 4.1 DOK32025'!X85-'Tabell 4.1 DOK32025'!D85)/100</f>
        <v>3578.2571067989538</v>
      </c>
      <c r="E85" s="52">
        <f>($S$84-'Tabell 2.3 DOK32025'!$S$63+'Tabell 2.3 DOK32025'!$S$58)*('Tabell 4.1 DOK32025'!Y85-'Tabell 4.1 DOK32025'!E85)/100</f>
        <v>-1849.1605613467386</v>
      </c>
      <c r="F85" s="52">
        <f>($S$84-'Tabell 2.3 DOK32025'!$S$63+'Tabell 2.3 DOK32025'!$S$58)*('Tabell 4.1 DOK32025'!Z85-'Tabell 4.1 DOK32025'!F85)/100</f>
        <v>5782.3598207033619</v>
      </c>
      <c r="G85" s="52">
        <f>($S$84-'Tabell 2.3 DOK32025'!$S$63+'Tabell 2.3 DOK32025'!$S$58)*('Tabell 4.1 DOK32025'!AA85-'Tabell 4.1 DOK32025'!G85)/100</f>
        <v>-6016.7707632784113</v>
      </c>
      <c r="H85" s="52">
        <f>($S$84-'Tabell 2.3 DOK32025'!$S$63+'Tabell 2.3 DOK32025'!$S$58)*('Tabell 4.1 DOK32025'!AB85-'Tabell 4.1 DOK32025'!H85)/100</f>
        <v>9982.0423534661804</v>
      </c>
      <c r="I85" s="52">
        <f>($S$84-'Tabell 2.3 DOK32025'!$S$63+'Tabell 2.3 DOK32025'!$S$58)*('Tabell 4.1 DOK32025'!AC85-'Tabell 4.1 DOK32025'!I85)/100</f>
        <v>-11947.48175150532</v>
      </c>
      <c r="J85" s="52">
        <f>($S$84-'Tabell 2.3 DOK32025'!$S$63+'Tabell 2.3 DOK32025'!$S$58)*('Tabell 4.1 DOK32025'!AD85-'Tabell 4.1 DOK32025'!J85)/100</f>
        <v>21088.347385226727</v>
      </c>
      <c r="K85" s="52">
        <f>($S$84-'Tabell 2.3 DOK32025'!$S$63+'Tabell 2.3 DOK32025'!$S$58)*('Tabell 4.1 DOK32025'!AE85-'Tabell 4.1 DOK32025'!K85)/100</f>
        <v>7438.0367812881341</v>
      </c>
      <c r="L85" s="52">
        <f>($S$84-'Tabell 2.3 DOK32025'!$S$63+'Tabell 2.3 DOK32025'!$S$58)*('Tabell 4.1 DOK32025'!AF85-'Tabell 4.1 DOK32025'!L85)/100</f>
        <v>-11776.86651796918</v>
      </c>
      <c r="M85" s="52">
        <f>($S$84-'Tabell 2.3 DOK32025'!$S$63+'Tabell 2.3 DOK32025'!$S$58)*('Tabell 4.1 DOK32025'!AG85-'Tabell 4.1 DOK32025'!M85)/100</f>
        <v>-10723.285731179081</v>
      </c>
      <c r="N85" s="52">
        <f>($S$84-'Tabell 2.3 DOK32025'!$S$63+'Tabell 2.3 DOK32025'!$S$58)*('Tabell 4.1 DOK32025'!AH85-'Tabell 4.1 DOK32025'!N85)/100</f>
        <v>6170.8023618000407</v>
      </c>
      <c r="O85" s="52">
        <f>($S$84-'Tabell 2.3 DOK32025'!$S$63+'Tabell 2.3 DOK32025'!$S$58)*('Tabell 4.1 DOK32025'!AI85-'Tabell 4.1 DOK32025'!O85)/100</f>
        <v>9991.9795403931876</v>
      </c>
      <c r="P85" s="52">
        <f>($S$84-'Tabell 2.3 DOK32025'!$S$63+'Tabell 2.3 DOK32025'!$S$58)*('Tabell 4.1 DOK32025'!AJ85-'Tabell 4.1 DOK32025'!P85)/100</f>
        <v>-35402.432828789606</v>
      </c>
      <c r="Q85" s="52">
        <f>($S$84-'Tabell 2.3 DOK32025'!$S$63+'Tabell 2.3 DOK32025'!$S$58)*('Tabell 4.1 DOK32025'!AK85-'Tabell 4.1 DOK32025'!Q85)/100</f>
        <v>-9110.2735762372085</v>
      </c>
      <c r="R85" s="52">
        <f>($S$84-'Tabell 2.3 DOK32025'!$S$63+'Tabell 2.3 DOK32025'!$S$58)*('Tabell 4.1 DOK32025'!AL85-'Tabell 4.1 DOK32025'!R85)/100</f>
        <v>22794.446380628586</v>
      </c>
      <c r="S85" s="52">
        <f>($S$84-'Tabell 2.3 DOK32025'!$S$63+'Tabell 2.3 DOK32025'!$S$58)*('Tabell 4.1 DOK32025'!AM85-'Tabell 4.1 DOK32025'!S85)/100</f>
        <v>-1.9862483355625837E-9</v>
      </c>
    </row>
    <row r="86" spans="1:19" ht="16.5" customHeight="1" x14ac:dyDescent="0.35">
      <c r="A86" s="52" t="str">
        <f t="shared" si="34"/>
        <v>Effekt av oppdaterte regnskapsandeler</v>
      </c>
      <c r="B86" s="52"/>
      <c r="C86" s="52"/>
      <c r="D86" s="52">
        <v>0</v>
      </c>
      <c r="E86" s="52">
        <v>0</v>
      </c>
      <c r="F86" s="52">
        <v>0</v>
      </c>
      <c r="G86" s="52">
        <v>0</v>
      </c>
      <c r="H86" s="52">
        <v>0</v>
      </c>
      <c r="I86" s="52">
        <v>0</v>
      </c>
      <c r="J86" s="52">
        <v>0</v>
      </c>
      <c r="K86" s="52">
        <v>0</v>
      </c>
      <c r="L86" s="52">
        <v>0</v>
      </c>
      <c r="M86" s="52">
        <v>0</v>
      </c>
      <c r="N86" s="52">
        <v>0</v>
      </c>
      <c r="O86" s="52">
        <v>0</v>
      </c>
      <c r="P86" s="52">
        <v>0</v>
      </c>
      <c r="Q86" s="52">
        <v>0</v>
      </c>
      <c r="R86" s="52">
        <v>0</v>
      </c>
      <c r="S86" s="52">
        <f>SUM(D86:R86)</f>
        <v>0</v>
      </c>
    </row>
    <row r="87" spans="1:19" ht="16.5" customHeight="1" x14ac:dyDescent="0.35">
      <c r="A87" s="59" t="str">
        <f t="shared" si="34"/>
        <v>Effekt av endringer i fordelingssystemet</v>
      </c>
      <c r="B87" s="59"/>
      <c r="C87" s="59"/>
      <c r="D87" s="59">
        <f>($S$84-'Tabell 2.3 DOK32025'!$S$63+'Tabell 2.3 DOK32025'!$S$58)*('Tabell 4.1'!D76-'Tabell 4.1 DOK32025'!X85)/100</f>
        <v>0</v>
      </c>
      <c r="E87" s="59">
        <f>($S$84-'Tabell 2.3 DOK32025'!$S$63+'Tabell 2.3 DOK32025'!$S$58)*('Tabell 4.1'!E76-'Tabell 4.1 DOK32025'!Y85)/100</f>
        <v>0</v>
      </c>
      <c r="F87" s="59">
        <f>($S$84-'Tabell 2.3 DOK32025'!$S$63+'Tabell 2.3 DOK32025'!$S$58)*('Tabell 4.1'!F76-'Tabell 4.1 DOK32025'!Z85)/100</f>
        <v>0</v>
      </c>
      <c r="G87" s="59">
        <f>($S$84-'Tabell 2.3 DOK32025'!$S$63+'Tabell 2.3 DOK32025'!$S$58)*('Tabell 4.1'!G76-'Tabell 4.1 DOK32025'!AA85)/100</f>
        <v>0</v>
      </c>
      <c r="H87" s="59">
        <f>($S$84-'Tabell 2.3 DOK32025'!$S$63+'Tabell 2.3 DOK32025'!$S$58)*('Tabell 4.1'!H76-'Tabell 4.1 DOK32025'!AB85)/100</f>
        <v>0</v>
      </c>
      <c r="I87" s="59">
        <f>($S$84-'Tabell 2.3 DOK32025'!$S$63+'Tabell 2.3 DOK32025'!$S$58)*('Tabell 4.1'!I76-'Tabell 4.1 DOK32025'!AC85)/100</f>
        <v>0</v>
      </c>
      <c r="J87" s="59">
        <f>($S$84-'Tabell 2.3 DOK32025'!$S$63+'Tabell 2.3 DOK32025'!$S$58)*('Tabell 4.1'!J76-'Tabell 4.1 DOK32025'!AD85)/100</f>
        <v>0</v>
      </c>
      <c r="K87" s="59">
        <f>($S$84-'Tabell 2.3 DOK32025'!$S$63+'Tabell 2.3 DOK32025'!$S$58)*('Tabell 4.1'!K76-'Tabell 4.1 DOK32025'!AE85)/100</f>
        <v>0</v>
      </c>
      <c r="L87" s="59">
        <f>($S$84-'Tabell 2.3 DOK32025'!$S$63+'Tabell 2.3 DOK32025'!$S$58)*('Tabell 4.1'!L76-'Tabell 4.1 DOK32025'!AF85)/100</f>
        <v>0</v>
      </c>
      <c r="M87" s="59">
        <f>($S$84-'Tabell 2.3 DOK32025'!$S$63+'Tabell 2.3 DOK32025'!$S$58)*('Tabell 4.1'!M76-'Tabell 4.1 DOK32025'!AG85)/100</f>
        <v>0</v>
      </c>
      <c r="N87" s="59">
        <f>($S$84-'Tabell 2.3 DOK32025'!$S$63+'Tabell 2.3 DOK32025'!$S$58)*('Tabell 4.1'!N76-'Tabell 4.1 DOK32025'!AH85)/100</f>
        <v>0</v>
      </c>
      <c r="O87" s="59">
        <f>($S$84-'Tabell 2.3 DOK32025'!$S$63+'Tabell 2.3 DOK32025'!$S$58)*('Tabell 4.1'!O76-'Tabell 4.1 DOK32025'!AI85)/100</f>
        <v>0</v>
      </c>
      <c r="P87" s="59">
        <f>($S$84-'Tabell 2.3 DOK32025'!$S$63+'Tabell 2.3 DOK32025'!$S$58)*('Tabell 4.1'!P76-'Tabell 4.1 DOK32025'!AJ85)/100</f>
        <v>0</v>
      </c>
      <c r="Q87" s="59">
        <f>($S$84-'Tabell 2.3 DOK32025'!$S$63+'Tabell 2.3 DOK32025'!$S$58)*('Tabell 4.1'!Q76-'Tabell 4.1 DOK32025'!AK85)/100</f>
        <v>0</v>
      </c>
      <c r="R87" s="59">
        <f>($S$84-'Tabell 2.3 DOK32025'!$S$63+'Tabell 2.3 DOK32025'!$S$58)*('Tabell 4.1'!R76-'Tabell 4.1 DOK32025'!AL85)/100</f>
        <v>0</v>
      </c>
      <c r="S87" s="59">
        <f>($S$84-'Tabell 2.3 DOK32025'!$S$63+'Tabell 2.3 DOK32025'!$S$58)*('Tabell 4.1'!S76-'Tabell 4.1 DOK32025'!AM85)/100</f>
        <v>0</v>
      </c>
    </row>
    <row r="88" spans="1:19" ht="16.5" customHeight="1" x14ac:dyDescent="0.35">
      <c r="A88" s="50" t="str">
        <f t="shared" si="34"/>
        <v>Reelle endringer</v>
      </c>
      <c r="B88" s="50"/>
      <c r="C88" s="50"/>
      <c r="D88" s="50">
        <f t="shared" ref="D88:S88" si="35">SUM(D89:D93)</f>
        <v>11547.329734568817</v>
      </c>
      <c r="E88" s="50">
        <f t="shared" si="35"/>
        <v>9903.2751024680874</v>
      </c>
      <c r="F88" s="50">
        <f t="shared" si="35"/>
        <v>8972.8374814880626</v>
      </c>
      <c r="G88" s="50">
        <f t="shared" si="35"/>
        <v>6727.0744009778264</v>
      </c>
      <c r="H88" s="50">
        <f t="shared" si="35"/>
        <v>13810.401487196177</v>
      </c>
      <c r="I88" s="50">
        <f t="shared" si="35"/>
        <v>10061.157510171597</v>
      </c>
      <c r="J88" s="50">
        <f t="shared" si="35"/>
        <v>13646.98294399949</v>
      </c>
      <c r="K88" s="50">
        <f t="shared" si="35"/>
        <v>12405.139210217394</v>
      </c>
      <c r="L88" s="50">
        <f t="shared" si="35"/>
        <v>8696.8092603102068</v>
      </c>
      <c r="M88" s="50">
        <f t="shared" si="35"/>
        <v>9662.2270252240796</v>
      </c>
      <c r="N88" s="50">
        <f t="shared" si="35"/>
        <v>11355.575800640863</v>
      </c>
      <c r="O88" s="50">
        <f t="shared" si="35"/>
        <v>16212.290472456982</v>
      </c>
      <c r="P88" s="50">
        <f t="shared" si="35"/>
        <v>15925.939911507579</v>
      </c>
      <c r="Q88" s="50">
        <f t="shared" si="35"/>
        <v>14769.335351620797</v>
      </c>
      <c r="R88" s="50">
        <f t="shared" si="35"/>
        <v>11426.197377851804</v>
      </c>
      <c r="S88" s="50">
        <f t="shared" si="35"/>
        <v>175122.57307069976</v>
      </c>
    </row>
    <row r="89" spans="1:19" ht="16.5" customHeight="1" x14ac:dyDescent="0.35">
      <c r="A89" s="52" t="str">
        <f t="shared" si="34"/>
        <v xml:space="preserve"> - herav nye tiltak</v>
      </c>
      <c r="B89" s="52"/>
      <c r="C89" s="52"/>
      <c r="D89" s="52">
        <f>$S89*'Tabell 3.1'!D$59/100</f>
        <v>10088.599193182061</v>
      </c>
      <c r="E89" s="52">
        <f>$S89*'Tabell 3.1'!E$59/100</f>
        <v>8652.2317717768274</v>
      </c>
      <c r="F89" s="52">
        <f>$S89*'Tabell 3.1'!F$59/100</f>
        <v>7839.3328204093632</v>
      </c>
      <c r="G89" s="52">
        <f>$S89*'Tabell 3.1'!G$59/100</f>
        <v>5877.2685057230537</v>
      </c>
      <c r="H89" s="52">
        <f>$S89*'Tabell 3.1'!H$59/100</f>
        <v>12065.785640826363</v>
      </c>
      <c r="I89" s="52">
        <f>$S89*'Tabell 3.1'!I$59/100</f>
        <v>8790.169491369863</v>
      </c>
      <c r="J89" s="52">
        <f>$S89*'Tabell 3.1'!J$59/100</f>
        <v>11923.011144822363</v>
      </c>
      <c r="K89" s="52">
        <f>$S89*'Tabell 3.1'!K$59/100</f>
        <v>10838.044838440183</v>
      </c>
      <c r="L89" s="52">
        <f>$S89*'Tabell 3.1'!L$59/100</f>
        <v>7598.1742016220405</v>
      </c>
      <c r="M89" s="52">
        <f>$S89*'Tabell 3.1'!M$59/100</f>
        <v>8441.6343874896302</v>
      </c>
      <c r="N89" s="52">
        <f>$S89*'Tabell 3.1'!N$59/100</f>
        <v>9921.068809311264</v>
      </c>
      <c r="O89" s="52">
        <f>$S89*'Tabell 3.1'!O$59/100</f>
        <v>14164.253064535025</v>
      </c>
      <c r="P89" s="52">
        <f>$S89*'Tabell 3.1'!P$59/100</f>
        <v>13914.076088163343</v>
      </c>
      <c r="Q89" s="52">
        <f>$S89*'Tabell 3.1'!Q$59/100</f>
        <v>12903.58101285836</v>
      </c>
      <c r="R89" s="52">
        <f>$S89*'Tabell 3.1'!R$59/100</f>
        <v>9982.7690294702716</v>
      </c>
      <c r="S89" s="374">
        <v>153000</v>
      </c>
    </row>
    <row r="90" spans="1:19" ht="16.5" customHeight="1" x14ac:dyDescent="0.35">
      <c r="A90" s="52" t="str">
        <f t="shared" si="34"/>
        <v xml:space="preserve"> - herav andre tekniske justeringer</v>
      </c>
      <c r="B90" s="52"/>
      <c r="C90" s="52"/>
      <c r="D90" s="52">
        <f>$S90*'Tabell 3.1'!D$59/100</f>
        <v>21802.320057705074</v>
      </c>
      <c r="E90" s="52">
        <f>$S90*'Tabell 3.1'!E$59/100</f>
        <v>18698.208015757653</v>
      </c>
      <c r="F90" s="52">
        <f>$S90*'Tabell 3.1'!F$59/100</f>
        <v>16941.464312007021</v>
      </c>
      <c r="G90" s="52">
        <f>$S90*'Tabell 3.1'!G$59/100</f>
        <v>12701.276616622908</v>
      </c>
      <c r="H90" s="52">
        <f>$S90*'Tabell 3.1'!H$59/100</f>
        <v>26075.18796729852</v>
      </c>
      <c r="I90" s="52">
        <f>$S90*'Tabell 3.1'!I$59/100</f>
        <v>18996.303147996598</v>
      </c>
      <c r="J90" s="52">
        <f>$S90*'Tabell 3.1'!J$59/100</f>
        <v>25766.640150267547</v>
      </c>
      <c r="K90" s="52">
        <f>$S90*'Tabell 3.1'!K$59/100</f>
        <v>23421.935775496029</v>
      </c>
      <c r="L90" s="52">
        <f>$S90*'Tabell 3.1'!L$59/100</f>
        <v>16420.300046206023</v>
      </c>
      <c r="M90" s="52">
        <f>$S90*'Tabell 3.1'!M$59/100</f>
        <v>18243.089174417619</v>
      </c>
      <c r="N90" s="52">
        <f>$S90*'Tabell 3.1'!N$59/100</f>
        <v>21440.2726635525</v>
      </c>
      <c r="O90" s="52">
        <f>$S90*'Tabell 3.1'!O$59/100</f>
        <v>30610.154371086588</v>
      </c>
      <c r="P90" s="52">
        <f>$S90*'Tabell 3.1'!P$59/100</f>
        <v>30069.50066828011</v>
      </c>
      <c r="Q90" s="52">
        <f>$S90*'Tabell 3.1'!Q$59/100</f>
        <v>27885.734951487349</v>
      </c>
      <c r="R90" s="52">
        <f>$S90*'Tabell 3.1'!R$59/100</f>
        <v>21573.612081818479</v>
      </c>
      <c r="S90" s="374">
        <v>330646</v>
      </c>
    </row>
    <row r="91" spans="1:19" ht="16.5" customHeight="1" x14ac:dyDescent="0.35">
      <c r="A91" s="52" t="str">
        <f t="shared" si="34"/>
        <v xml:space="preserve"> - herav endring i løpende pensjonsutgifter</v>
      </c>
      <c r="B91" s="52"/>
      <c r="C91" s="52"/>
      <c r="D91" s="52">
        <f>$S91*'Tabell 3.1'!D$59/100</f>
        <v>-4754.0662205793087</v>
      </c>
      <c r="E91" s="52">
        <f>$S91*'Tabell 3.1'!E$59/100</f>
        <v>-4077.204576292952</v>
      </c>
      <c r="F91" s="52">
        <f>$S91*'Tabell 3.1'!F$59/100</f>
        <v>-3694.1409446192788</v>
      </c>
      <c r="G91" s="52">
        <f>$S91*'Tabell 3.1'!G$59/100</f>
        <v>-2769.5543392402046</v>
      </c>
      <c r="H91" s="52">
        <f>$S91*'Tabell 3.1'!H$59/100</f>
        <v>-5685.7788520896711</v>
      </c>
      <c r="I91" s="52">
        <f>$S91*'Tabell 3.1'!I$59/100</f>
        <v>-4142.2051815012701</v>
      </c>
      <c r="J91" s="52">
        <f>$S91*'Tabell 3.1'!J$59/100</f>
        <v>-5618.4990052431867</v>
      </c>
      <c r="K91" s="52">
        <f>$S91*'Tabell 3.1'!K$59/100</f>
        <v>-5107.2286525539812</v>
      </c>
      <c r="L91" s="52">
        <f>$S91*'Tabell 3.1'!L$59/100</f>
        <v>-3580.4993952401364</v>
      </c>
      <c r="M91" s="52">
        <f>$S91*'Tabell 3.1'!M$59/100</f>
        <v>-3977.9644447731325</v>
      </c>
      <c r="N91" s="52">
        <f>$S91*'Tabell 3.1'!N$59/100</f>
        <v>-4675.1206183574377</v>
      </c>
      <c r="O91" s="52">
        <f>$S91*'Tabell 3.1'!O$59/100</f>
        <v>-6674.6429057614087</v>
      </c>
      <c r="P91" s="52">
        <f>$S91*'Tabell 3.1'!P$59/100</f>
        <v>-6556.7516217723442</v>
      </c>
      <c r="Q91" s="52">
        <f>$S91*'Tabell 3.1'!Q$59/100</f>
        <v>-6080.5744626266296</v>
      </c>
      <c r="R91" s="52">
        <f>$S91*'Tabell 3.1'!R$59/100</f>
        <v>-4704.1957086493067</v>
      </c>
      <c r="S91" s="374">
        <v>-72098.426929300244</v>
      </c>
    </row>
    <row r="92" spans="1:19" ht="16.5" customHeight="1" x14ac:dyDescent="0.35">
      <c r="A92" s="52" t="str">
        <f t="shared" si="34"/>
        <v xml:space="preserve"> - herav innsparingstiltak</v>
      </c>
      <c r="B92" s="52"/>
      <c r="C92" s="52"/>
      <c r="D92" s="52">
        <f>$S92*'Tabell 3.1'!D$59/100</f>
        <v>-1318.7711363636681</v>
      </c>
      <c r="E92" s="52">
        <f>$S92*'Tabell 3.1'!E$59/100</f>
        <v>-1131.010689121154</v>
      </c>
      <c r="F92" s="52">
        <f>$S92*'Tabell 3.1'!F$59/100</f>
        <v>-1024.7493882888057</v>
      </c>
      <c r="G92" s="52">
        <f>$S92*'Tabell 3.1'!G$59/100</f>
        <v>-768.27039290497441</v>
      </c>
      <c r="H92" s="52">
        <f>$S92*'Tabell 3.1'!H$59/100</f>
        <v>-1577.2268811537731</v>
      </c>
      <c r="I92" s="52">
        <f>$S92*'Tabell 3.1'!I$59/100</f>
        <v>-1149.0417635777599</v>
      </c>
      <c r="J92" s="52">
        <f>$S92*'Tabell 3.1'!J$59/100</f>
        <v>-1558.5635483427925</v>
      </c>
      <c r="K92" s="52">
        <f>$S92*'Tabell 3.1'!K$59/100</f>
        <v>-1416.7378873778016</v>
      </c>
      <c r="L92" s="52">
        <f>$S92*'Tabell 3.1'!L$59/100</f>
        <v>-993.22538583294647</v>
      </c>
      <c r="M92" s="52">
        <f>$S92*'Tabell 3.1'!M$59/100</f>
        <v>-1103.48161927969</v>
      </c>
      <c r="N92" s="52">
        <f>$S92*'Tabell 3.1'!N$59/100</f>
        <v>-1296.8717397792504</v>
      </c>
      <c r="O92" s="52">
        <f>$S92*'Tabell 3.1'!O$59/100</f>
        <v>-1851.536348305232</v>
      </c>
      <c r="P92" s="52">
        <f>$S92*'Tabell 3.1'!P$59/100</f>
        <v>-1818.8334755769079</v>
      </c>
      <c r="Q92" s="52">
        <f>$S92*'Tabell 3.1'!Q$59/100</f>
        <v>-1686.7426160599164</v>
      </c>
      <c r="R92" s="52">
        <f>$S92*'Tabell 3.1'!R$59/100</f>
        <v>-1304.9371280353296</v>
      </c>
      <c r="S92" s="374">
        <v>-20000</v>
      </c>
    </row>
    <row r="93" spans="1:19" ht="16.5" customHeight="1" x14ac:dyDescent="0.35">
      <c r="A93" s="52" t="str">
        <f t="shared" si="34"/>
        <v xml:space="preserve"> - herav uspesifiserte rammeendringer</v>
      </c>
      <c r="B93" s="52"/>
      <c r="C93" s="52"/>
      <c r="D93" s="52">
        <f>$S93*'Tabell 3.1'!D$59/100</f>
        <v>-14270.752159375343</v>
      </c>
      <c r="E93" s="52">
        <f>$S93*'Tabell 3.1'!E$59/100</f>
        <v>-12238.949419652286</v>
      </c>
      <c r="F93" s="52">
        <f>$S93*'Tabell 3.1'!F$59/100</f>
        <v>-11089.06931802024</v>
      </c>
      <c r="G93" s="52">
        <f>$S93*'Tabell 3.1'!G$59/100</f>
        <v>-8313.6459892229541</v>
      </c>
      <c r="H93" s="52">
        <f>$S93*'Tabell 3.1'!H$59/100</f>
        <v>-17067.566387685263</v>
      </c>
      <c r="I93" s="52">
        <f>$S93*'Tabell 3.1'!I$59/100</f>
        <v>-12434.068184115833</v>
      </c>
      <c r="J93" s="52">
        <f>$S93*'Tabell 3.1'!J$59/100</f>
        <v>-16865.605797504442</v>
      </c>
      <c r="K93" s="52">
        <f>$S93*'Tabell 3.1'!K$59/100</f>
        <v>-15330.874863787036</v>
      </c>
      <c r="L93" s="52">
        <f>$S93*'Tabell 3.1'!L$59/100</f>
        <v>-10747.940206444773</v>
      </c>
      <c r="M93" s="52">
        <f>$S93*'Tabell 3.1'!M$59/100</f>
        <v>-11941.050472630346</v>
      </c>
      <c r="N93" s="52">
        <f>$S93*'Tabell 3.1'!N$59/100</f>
        <v>-14033.773314086213</v>
      </c>
      <c r="O93" s="52">
        <f>$S93*'Tabell 3.1'!O$59/100</f>
        <v>-20035.937709097991</v>
      </c>
      <c r="P93" s="52">
        <f>$S93*'Tabell 3.1'!P$59/100</f>
        <v>-19682.051747586615</v>
      </c>
      <c r="Q93" s="52">
        <f>$S93*'Tabell 3.1'!Q$59/100</f>
        <v>-18252.663534038369</v>
      </c>
      <c r="R93" s="52">
        <f>$S93*'Tabell 3.1'!R$59/100</f>
        <v>-14121.050896752309</v>
      </c>
      <c r="S93" s="374">
        <v>-216425</v>
      </c>
    </row>
    <row r="94" spans="1:19" ht="16.5" customHeight="1" x14ac:dyDescent="0.35">
      <c r="A94" s="352" t="str">
        <f t="shared" si="34"/>
        <v>Vridningseffekter knyttet til endringer i særskilte tildelinger</v>
      </c>
      <c r="B94" s="352"/>
      <c r="C94" s="352"/>
      <c r="D94" s="352">
        <f>'Tabell 2.1'!D37+'Tabell 2.1'!D38-SUM(D84:D88)</f>
        <v>-3042.2180462611141</v>
      </c>
      <c r="E94" s="352">
        <f>'Tabell 2.1'!E37+'Tabell 2.1'!E38-SUM(E84:E88)</f>
        <v>-2190.4564150732476</v>
      </c>
      <c r="F94" s="352">
        <f>'Tabell 2.1'!F37+'Tabell 2.1'!F38-SUM(F84:F88)</f>
        <v>1737.5109722069465</v>
      </c>
      <c r="G94" s="352">
        <f>'Tabell 2.1'!G37+'Tabell 2.1'!G38-SUM(G84:G88)</f>
        <v>-1857.0873844797025</v>
      </c>
      <c r="H94" s="352">
        <f>'Tabell 2.1'!H37+'Tabell 2.1'!H38-SUM(H84:H88)</f>
        <v>-4835.9022558513097</v>
      </c>
      <c r="I94" s="352">
        <f>'Tabell 2.1'!I37+'Tabell 2.1'!I38-SUM(I84:I88)</f>
        <v>503.35824310337193</v>
      </c>
      <c r="J94" s="352">
        <f>'Tabell 2.1'!J37+'Tabell 2.1'!J38-SUM(J84:J88)</f>
        <v>287.97270158561878</v>
      </c>
      <c r="K94" s="352">
        <f>'Tabell 2.1'!K37+'Tabell 2.1'!K38-SUM(K84:K88)</f>
        <v>286.98050666600466</v>
      </c>
      <c r="L94" s="352">
        <f>'Tabell 2.1'!L37+'Tabell 2.1'!L38-SUM(L84:L88)</f>
        <v>1387.7541401691269</v>
      </c>
      <c r="M94" s="352">
        <f>'Tabell 2.1'!M37+'Tabell 2.1'!M38-SUM(M84:M88)</f>
        <v>1153.1108947178582</v>
      </c>
      <c r="N94" s="352">
        <f>'Tabell 2.1'!N37+'Tabell 2.1'!N38-SUM(N84:N88)</f>
        <v>1299.3048062014859</v>
      </c>
      <c r="O94" s="352">
        <f>'Tabell 2.1'!O37+'Tabell 2.1'!O38-SUM(O84:O88)</f>
        <v>1711.0468396062497</v>
      </c>
      <c r="P94" s="352">
        <f>'Tabell 2.1'!P37+'Tabell 2.1'!P38-SUM(P84:P88)</f>
        <v>779.44036154286005</v>
      </c>
      <c r="Q94" s="352">
        <f>'Tabell 2.1'!Q37+'Tabell 2.1'!Q38-SUM(Q84:Q88)</f>
        <v>281.4333699720446</v>
      </c>
      <c r="R94" s="352">
        <f>'Tabell 2.1'!R37+'Tabell 2.1'!R38-SUM(R84:R88)</f>
        <v>2497.751265894738</v>
      </c>
      <c r="S94" s="352">
        <f>SUM(D94:R94)</f>
        <v>9.3132257461547852E-10</v>
      </c>
    </row>
    <row r="95" spans="1:19" ht="16.5" customHeight="1" x14ac:dyDescent="0.35">
      <c r="A95" s="50" t="str">
        <f t="shared" si="34"/>
        <v>Kompensasjon for forventet lønns- og prisutvikling</v>
      </c>
      <c r="B95" s="50"/>
      <c r="C95" s="50"/>
      <c r="D95" s="50">
        <f t="shared" ref="D95:S95" si="36">SUM(D96:D96)</f>
        <v>33013.277921661233</v>
      </c>
      <c r="E95" s="50">
        <f t="shared" si="36"/>
        <v>28313.00229642705</v>
      </c>
      <c r="F95" s="50">
        <f t="shared" si="36"/>
        <v>25652.92447096865</v>
      </c>
      <c r="G95" s="50">
        <f t="shared" si="36"/>
        <v>19232.392414874314</v>
      </c>
      <c r="H95" s="50">
        <f t="shared" si="36"/>
        <v>39483.294665228132</v>
      </c>
      <c r="I95" s="50">
        <f t="shared" si="36"/>
        <v>28764.38074705303</v>
      </c>
      <c r="J95" s="50">
        <f t="shared" si="36"/>
        <v>39016.088661059526</v>
      </c>
      <c r="K95" s="50">
        <f t="shared" si="36"/>
        <v>35465.715262100493</v>
      </c>
      <c r="L95" s="50">
        <f t="shared" si="36"/>
        <v>24863.772641980322</v>
      </c>
      <c r="M95" s="50">
        <f t="shared" si="36"/>
        <v>27623.857069828427</v>
      </c>
      <c r="N95" s="50">
        <f t="shared" si="36"/>
        <v>32465.062355045513</v>
      </c>
      <c r="O95" s="50">
        <f t="shared" si="36"/>
        <v>46350.183411810955</v>
      </c>
      <c r="P95" s="50">
        <f t="shared" si="36"/>
        <v>45531.520494154283</v>
      </c>
      <c r="Q95" s="50">
        <f t="shared" si="36"/>
        <v>42224.841923549735</v>
      </c>
      <c r="R95" s="50">
        <f t="shared" si="36"/>
        <v>32666.966155259273</v>
      </c>
      <c r="S95" s="50">
        <f t="shared" si="36"/>
        <v>500667.28049100091</v>
      </c>
    </row>
    <row r="96" spans="1:19" ht="16.5" customHeight="1" x14ac:dyDescent="0.35">
      <c r="A96" s="52" t="str">
        <f t="shared" si="34"/>
        <v xml:space="preserve"> - herav generell lønns- og priskompensasjon</v>
      </c>
      <c r="B96" s="52"/>
      <c r="C96" s="52"/>
      <c r="D96" s="52">
        <f>$S96*'Tabell 3.1'!D$59/100</f>
        <v>33013.277921661233</v>
      </c>
      <c r="E96" s="52">
        <f>$S96*'Tabell 3.1'!E$59/100</f>
        <v>28313.00229642705</v>
      </c>
      <c r="F96" s="52">
        <f>$S96*'Tabell 3.1'!F$59/100</f>
        <v>25652.92447096865</v>
      </c>
      <c r="G96" s="52">
        <f>$S96*'Tabell 3.1'!G$59/100</f>
        <v>19232.392414874314</v>
      </c>
      <c r="H96" s="52">
        <f>$S96*'Tabell 3.1'!H$59/100</f>
        <v>39483.294665228132</v>
      </c>
      <c r="I96" s="52">
        <f>$S96*'Tabell 3.1'!I$59/100</f>
        <v>28764.38074705303</v>
      </c>
      <c r="J96" s="52">
        <f>$S96*'Tabell 3.1'!J$59/100</f>
        <v>39016.088661059526</v>
      </c>
      <c r="K96" s="52">
        <f>$S96*'Tabell 3.1'!K$59/100</f>
        <v>35465.715262100493</v>
      </c>
      <c r="L96" s="52">
        <f>$S96*'Tabell 3.1'!L$59/100</f>
        <v>24863.772641980322</v>
      </c>
      <c r="M96" s="52">
        <f>$S96*'Tabell 3.1'!M$59/100</f>
        <v>27623.857069828427</v>
      </c>
      <c r="N96" s="52">
        <f>$S96*'Tabell 3.1'!N$59/100</f>
        <v>32465.062355045513</v>
      </c>
      <c r="O96" s="52">
        <f>$S96*'Tabell 3.1'!O$59/100</f>
        <v>46350.183411810955</v>
      </c>
      <c r="P96" s="52">
        <f>$S96*'Tabell 3.1'!P$59/100</f>
        <v>45531.520494154283</v>
      </c>
      <c r="Q96" s="52">
        <f>$S96*'Tabell 3.1'!Q$59/100</f>
        <v>42224.841923549735</v>
      </c>
      <c r="R96" s="52">
        <f>$S96*'Tabell 3.1'!R$59/100</f>
        <v>32666.966155259273</v>
      </c>
      <c r="S96" s="374">
        <v>500667.28049100091</v>
      </c>
    </row>
    <row r="97" spans="1:19" ht="16.5" customHeight="1" thickBot="1" x14ac:dyDescent="0.4">
      <c r="A97" s="187" t="str">
        <f t="shared" si="34"/>
        <v>Bydelsfordelt budsjett 2026</v>
      </c>
      <c r="B97" s="175"/>
      <c r="C97" s="175"/>
      <c r="D97" s="188">
        <f t="shared" ref="D97:S97" si="37">D88+D95+SUM(D84:D87)+D94</f>
        <v>980500.2860706416</v>
      </c>
      <c r="E97" s="188">
        <f t="shared" si="37"/>
        <v>834523.51571210369</v>
      </c>
      <c r="F97" s="188">
        <f t="shared" si="37"/>
        <v>759488.36329704174</v>
      </c>
      <c r="G97" s="188">
        <f t="shared" si="37"/>
        <v>580000.37907826609</v>
      </c>
      <c r="H97" s="188">
        <f t="shared" si="37"/>
        <v>1157906.2304384247</v>
      </c>
      <c r="I97" s="188">
        <f t="shared" si="37"/>
        <v>843370.58967155509</v>
      </c>
      <c r="J97" s="188">
        <f t="shared" si="37"/>
        <v>1149772.6292836978</v>
      </c>
      <c r="K97" s="188">
        <f t="shared" si="37"/>
        <v>1041765.6979082389</v>
      </c>
      <c r="L97" s="188">
        <f t="shared" si="37"/>
        <v>735634.90866517776</v>
      </c>
      <c r="M97" s="188">
        <f t="shared" si="37"/>
        <v>816510.2266509739</v>
      </c>
      <c r="N97" s="188">
        <f t="shared" si="37"/>
        <v>958292.46790960198</v>
      </c>
      <c r="O97" s="188">
        <f t="shared" si="37"/>
        <v>1379450.8554445659</v>
      </c>
      <c r="P97" s="188">
        <f t="shared" si="37"/>
        <v>1346733.8654213073</v>
      </c>
      <c r="Q97" s="188">
        <f t="shared" si="37"/>
        <v>1237521.0095571829</v>
      </c>
      <c r="R97" s="188">
        <f t="shared" si="37"/>
        <v>970285.92830436025</v>
      </c>
      <c r="S97" s="188">
        <f t="shared" si="37"/>
        <v>14791756.953413136</v>
      </c>
    </row>
    <row r="98" spans="1:19" ht="16.5" customHeight="1" thickBot="1" x14ac:dyDescent="0.4">
      <c r="A98" s="52"/>
      <c r="B98" s="52"/>
      <c r="C98" s="52"/>
      <c r="D98" s="52"/>
      <c r="E98" s="52"/>
      <c r="F98" s="52"/>
      <c r="G98" s="52"/>
      <c r="H98" s="52"/>
      <c r="I98" s="52"/>
      <c r="J98" s="52"/>
      <c r="K98" s="52"/>
      <c r="L98" s="52"/>
      <c r="M98" s="52"/>
      <c r="N98" s="52"/>
      <c r="O98" s="52"/>
      <c r="P98" s="52"/>
      <c r="Q98" s="52"/>
      <c r="R98" s="52"/>
      <c r="S98" s="52"/>
    </row>
    <row r="99" spans="1:19" ht="16.5" customHeight="1" x14ac:dyDescent="0.35">
      <c r="A99" s="177" t="str">
        <f>'Tabell 2.1'!A42</f>
        <v>FO4AB Sosiale tjenester</v>
      </c>
      <c r="B99" s="177"/>
      <c r="C99" s="177"/>
      <c r="D99" s="178"/>
      <c r="E99" s="178"/>
      <c r="F99" s="178"/>
      <c r="G99" s="178"/>
      <c r="H99" s="178"/>
      <c r="I99" s="178"/>
      <c r="J99" s="178"/>
      <c r="K99" s="178"/>
      <c r="L99" s="178"/>
      <c r="M99" s="178"/>
      <c r="N99" s="178"/>
      <c r="O99" s="178"/>
      <c r="P99" s="178"/>
      <c r="Q99" s="178"/>
      <c r="R99" s="178"/>
      <c r="S99" s="178"/>
    </row>
    <row r="100" spans="1:19" ht="16.5" customHeight="1" x14ac:dyDescent="0.35">
      <c r="A100" s="58" t="str">
        <f t="shared" ref="A100:A113" si="38">A84</f>
        <v>Bydelsfordelt Dok3 2025</v>
      </c>
      <c r="B100" s="58"/>
      <c r="C100" s="58"/>
      <c r="D100" s="58">
        <f>'Tabell 2.1 DOK32025'!D46+'Tabell 2.1 DOK32025'!D52</f>
        <v>324021.29718591314</v>
      </c>
      <c r="E100" s="58">
        <f>'Tabell 2.1 DOK32025'!E46+'Tabell 2.1 DOK32025'!E52</f>
        <v>291445.72772337764</v>
      </c>
      <c r="F100" s="58">
        <f>'Tabell 2.1 DOK32025'!F46+'Tabell 2.1 DOK32025'!F52</f>
        <v>193714.31366675522</v>
      </c>
      <c r="G100" s="58">
        <f>'Tabell 2.1 DOK32025'!G46+'Tabell 2.1 DOK32025'!G52</f>
        <v>151985.66939766367</v>
      </c>
      <c r="H100" s="58">
        <f>'Tabell 2.1 DOK32025'!H46+'Tabell 2.1 DOK32025'!H52</f>
        <v>179737.63233789147</v>
      </c>
      <c r="I100" s="58">
        <f>'Tabell 2.1 DOK32025'!I46+'Tabell 2.1 DOK32025'!I52</f>
        <v>91326.68561906385</v>
      </c>
      <c r="J100" s="58">
        <f>'Tabell 2.1 DOK32025'!J46+'Tabell 2.1 DOK32025'!J52</f>
        <v>103785.85199777751</v>
      </c>
      <c r="K100" s="58">
        <f>'Tabell 2.1 DOK32025'!K46+'Tabell 2.1 DOK32025'!K52</f>
        <v>132785.14304758378</v>
      </c>
      <c r="L100" s="58">
        <f>'Tabell 2.1 DOK32025'!L46+'Tabell 2.1 DOK32025'!L52</f>
        <v>178961.79171365028</v>
      </c>
      <c r="M100" s="58">
        <f>'Tabell 2.1 DOK32025'!M46+'Tabell 2.1 DOK32025'!M52</f>
        <v>143591.15210191469</v>
      </c>
      <c r="N100" s="58">
        <f>'Tabell 2.1 DOK32025'!N46+'Tabell 2.1 DOK32025'!N52</f>
        <v>215139.30445446545</v>
      </c>
      <c r="O100" s="58">
        <f>'Tabell 2.1 DOK32025'!O46+'Tabell 2.1 DOK32025'!O52</f>
        <v>252632.79153603554</v>
      </c>
      <c r="P100" s="58">
        <f>'Tabell 2.1 DOK32025'!P46+'Tabell 2.1 DOK32025'!P52</f>
        <v>171330.07308300782</v>
      </c>
      <c r="Q100" s="58">
        <f>'Tabell 2.1 DOK32025'!Q46+'Tabell 2.1 DOK32025'!Q52</f>
        <v>127499.88616999806</v>
      </c>
      <c r="R100" s="58">
        <f>'Tabell 2.1 DOK32025'!R46+'Tabell 2.1 DOK32025'!R52</f>
        <v>221743.21235613807</v>
      </c>
      <c r="S100" s="58">
        <f>'Tabell 2.1 DOK32025'!S46+'Tabell 2.1 DOK32025'!S52</f>
        <v>2779700.5323912362</v>
      </c>
    </row>
    <row r="101" spans="1:19" ht="16.5" customHeight="1" x14ac:dyDescent="0.35">
      <c r="A101" s="52" t="str">
        <f t="shared" si="38"/>
        <v>Effekt av oppdaterte kriterieandeler</v>
      </c>
      <c r="B101" s="52"/>
      <c r="C101" s="52"/>
      <c r="D101" s="52">
        <f>('Tabell 2.1 DOK32025'!$S$46-'Tabell 2.3 DOK32025'!$S$78+'Tabell 2.3 DOK32025'!$S$67+'Tabell 2.3 DOK32025'!$S$68+'Tabell 2.3 DOK32025'!$S$72)*('Tabell 4.1 DOK32025'!X96-'Tabell 4.1 DOK32025'!D96)/100+('Tabell 2.1 DOK32025'!$S$52-'Tabell 2.3 DOK32025'!$S$82)*('Tabell 4.1 DOK32025'!X111-'Tabell 4.1 DOK32025'!D111)/100</f>
        <v>-6363.3909869802128</v>
      </c>
      <c r="E101" s="52">
        <f>('Tabell 2.1 DOK32025'!$S$46-'Tabell 2.3 DOK32025'!$S$78+'Tabell 2.3 DOK32025'!$S$67+'Tabell 2.3 DOK32025'!$S$68+'Tabell 2.3 DOK32025'!$S$72)*('Tabell 4.1 DOK32025'!Y96-'Tabell 4.1 DOK32025'!E96)/100+('Tabell 2.1 DOK32025'!$S$52-'Tabell 2.3 DOK32025'!$S$82)*('Tabell 4.1 DOK32025'!Y111-'Tabell 4.1 DOK32025'!E111)/100</f>
        <v>-1358.9133593793297</v>
      </c>
      <c r="F101" s="52">
        <f>('Tabell 2.1 DOK32025'!$S$46-'Tabell 2.3 DOK32025'!$S$78+'Tabell 2.3 DOK32025'!$S$67+'Tabell 2.3 DOK32025'!$S$68+'Tabell 2.3 DOK32025'!$S$72)*('Tabell 4.1 DOK32025'!Z96-'Tabell 4.1 DOK32025'!F96)/100+('Tabell 2.1 DOK32025'!$S$52-'Tabell 2.3 DOK32025'!$S$82)*('Tabell 4.1 DOK32025'!Z111-'Tabell 4.1 DOK32025'!F111)/100</f>
        <v>5119.0248441204549</v>
      </c>
      <c r="G101" s="52">
        <f>('Tabell 2.1 DOK32025'!$S$46-'Tabell 2.3 DOK32025'!$S$78+'Tabell 2.3 DOK32025'!$S$67+'Tabell 2.3 DOK32025'!$S$68+'Tabell 2.3 DOK32025'!$S$72)*('Tabell 4.1 DOK32025'!AA96-'Tabell 4.1 DOK32025'!G96)/100+('Tabell 2.1 DOK32025'!$S$52-'Tabell 2.3 DOK32025'!$S$82)*('Tabell 4.1 DOK32025'!AA111-'Tabell 4.1 DOK32025'!G111)/100</f>
        <v>1932.2490857693952</v>
      </c>
      <c r="H101" s="52">
        <f>('Tabell 2.1 DOK32025'!$S$46-'Tabell 2.3 DOK32025'!$S$78+'Tabell 2.3 DOK32025'!$S$67+'Tabell 2.3 DOK32025'!$S$68+'Tabell 2.3 DOK32025'!$S$72)*('Tabell 4.1 DOK32025'!AB96-'Tabell 4.1 DOK32025'!H96)/100+('Tabell 2.1 DOK32025'!$S$52-'Tabell 2.3 DOK32025'!$S$82)*('Tabell 4.1 DOK32025'!AB111-'Tabell 4.1 DOK32025'!H111)/100</f>
        <v>-2853.6147095615133</v>
      </c>
      <c r="I101" s="52">
        <f>('Tabell 2.1 DOK32025'!$S$46-'Tabell 2.3 DOK32025'!$S$78+'Tabell 2.3 DOK32025'!$S$67+'Tabell 2.3 DOK32025'!$S$68+'Tabell 2.3 DOK32025'!$S$72)*('Tabell 4.1 DOK32025'!AC96-'Tabell 4.1 DOK32025'!I96)/100+('Tabell 2.1 DOK32025'!$S$52-'Tabell 2.3 DOK32025'!$S$82)*('Tabell 4.1 DOK32025'!AC111-'Tabell 4.1 DOK32025'!I111)/100</f>
        <v>753.11769697441878</v>
      </c>
      <c r="J101" s="52">
        <f>('Tabell 2.1 DOK32025'!$S$46-'Tabell 2.3 DOK32025'!$S$78+'Tabell 2.3 DOK32025'!$S$67+'Tabell 2.3 DOK32025'!$S$68+'Tabell 2.3 DOK32025'!$S$72)*('Tabell 4.1 DOK32025'!AD96-'Tabell 4.1 DOK32025'!J96)/100+('Tabell 2.1 DOK32025'!$S$52-'Tabell 2.3 DOK32025'!$S$82)*('Tabell 4.1 DOK32025'!AD111-'Tabell 4.1 DOK32025'!J111)/100</f>
        <v>-1389.7645613579398</v>
      </c>
      <c r="K101" s="52">
        <f>('Tabell 2.1 DOK32025'!$S$46-'Tabell 2.3 DOK32025'!$S$78+'Tabell 2.3 DOK32025'!$S$67+'Tabell 2.3 DOK32025'!$S$68+'Tabell 2.3 DOK32025'!$S$72)*('Tabell 4.1 DOK32025'!AE96-'Tabell 4.1 DOK32025'!K96)/100+('Tabell 2.1 DOK32025'!$S$52-'Tabell 2.3 DOK32025'!$S$82)*('Tabell 4.1 DOK32025'!AE111-'Tabell 4.1 DOK32025'!K111)/100</f>
        <v>3215.5885912953049</v>
      </c>
      <c r="L101" s="52">
        <f>('Tabell 2.1 DOK32025'!$S$46-'Tabell 2.3 DOK32025'!$S$78+'Tabell 2.3 DOK32025'!$S$67+'Tabell 2.3 DOK32025'!$S$68+'Tabell 2.3 DOK32025'!$S$72)*('Tabell 4.1 DOK32025'!AF96-'Tabell 4.1 DOK32025'!L96)/100+('Tabell 2.1 DOK32025'!$S$52-'Tabell 2.3 DOK32025'!$S$82)*('Tabell 4.1 DOK32025'!AF111-'Tabell 4.1 DOK32025'!L111)/100</f>
        <v>-3320.819053332003</v>
      </c>
      <c r="M101" s="52">
        <f>('Tabell 2.1 DOK32025'!$S$46-'Tabell 2.3 DOK32025'!$S$78+'Tabell 2.3 DOK32025'!$S$67+'Tabell 2.3 DOK32025'!$S$68+'Tabell 2.3 DOK32025'!$S$72)*('Tabell 4.1 DOK32025'!AG96-'Tabell 4.1 DOK32025'!M96)/100+('Tabell 2.1 DOK32025'!$S$52-'Tabell 2.3 DOK32025'!$S$82)*('Tabell 4.1 DOK32025'!AG111-'Tabell 4.1 DOK32025'!M111)/100</f>
        <v>882.63698146586239</v>
      </c>
      <c r="N101" s="52">
        <f>('Tabell 2.1 DOK32025'!$S$46-'Tabell 2.3 DOK32025'!$S$78+'Tabell 2.3 DOK32025'!$S$67+'Tabell 2.3 DOK32025'!$S$68+'Tabell 2.3 DOK32025'!$S$72)*('Tabell 4.1 DOK32025'!AH96-'Tabell 4.1 DOK32025'!N96)/100+('Tabell 2.1 DOK32025'!$S$52-'Tabell 2.3 DOK32025'!$S$82)*('Tabell 4.1 DOK32025'!AH111-'Tabell 4.1 DOK32025'!N111)/100</f>
        <v>6180.5320167424907</v>
      </c>
      <c r="O101" s="52">
        <f>('Tabell 2.1 DOK32025'!$S$46-'Tabell 2.3 DOK32025'!$S$78+'Tabell 2.3 DOK32025'!$S$67+'Tabell 2.3 DOK32025'!$S$68+'Tabell 2.3 DOK32025'!$S$72)*('Tabell 4.1 DOK32025'!AI96-'Tabell 4.1 DOK32025'!O96)/100+('Tabell 2.1 DOK32025'!$S$52-'Tabell 2.3 DOK32025'!$S$82)*('Tabell 4.1 DOK32025'!AI111-'Tabell 4.1 DOK32025'!O111)/100</f>
        <v>-2073.1900290250087</v>
      </c>
      <c r="P101" s="52">
        <f>('Tabell 2.1 DOK32025'!$S$46-'Tabell 2.3 DOK32025'!$S$78+'Tabell 2.3 DOK32025'!$S$67+'Tabell 2.3 DOK32025'!$S$68+'Tabell 2.3 DOK32025'!$S$72)*('Tabell 4.1 DOK32025'!AJ96-'Tabell 4.1 DOK32025'!P96)/100+('Tabell 2.1 DOK32025'!$S$52-'Tabell 2.3 DOK32025'!$S$82)*('Tabell 4.1 DOK32025'!AJ111-'Tabell 4.1 DOK32025'!P111)/100</f>
        <v>779.75661744042679</v>
      </c>
      <c r="Q101" s="52">
        <f>('Tabell 2.1 DOK32025'!$S$46-'Tabell 2.3 DOK32025'!$S$78+'Tabell 2.3 DOK32025'!$S$67+'Tabell 2.3 DOK32025'!$S$68+'Tabell 2.3 DOK32025'!$S$72)*('Tabell 4.1 DOK32025'!AK96-'Tabell 4.1 DOK32025'!Q96)/100+('Tabell 2.1 DOK32025'!$S$52-'Tabell 2.3 DOK32025'!$S$82)*('Tabell 4.1 DOK32025'!AK111-'Tabell 4.1 DOK32025'!Q111)/100</f>
        <v>1387.3149664933178</v>
      </c>
      <c r="R101" s="52">
        <f>('Tabell 2.1 DOK32025'!$S$46-'Tabell 2.3 DOK32025'!$S$78+'Tabell 2.3 DOK32025'!$S$67+'Tabell 2.3 DOK32025'!$S$68+'Tabell 2.3 DOK32025'!$S$72)*('Tabell 4.1 DOK32025'!AL96-'Tabell 4.1 DOK32025'!R96)/100+('Tabell 2.1 DOK32025'!$S$52-'Tabell 2.3 DOK32025'!$S$82)*('Tabell 4.1 DOK32025'!AL111-'Tabell 4.1 DOK32025'!R111)/100</f>
        <v>-2890.5281006656242</v>
      </c>
      <c r="S101" s="52">
        <f>('Tabell 2.1 DOK32025'!$S$46-'Tabell 2.3 DOK32025'!$S$78+'Tabell 2.3 DOK32025'!$S$67+'Tabell 2.3 DOK32025'!$S$68+'Tabell 2.3 DOK32025'!$S$72)*('Tabell 4.1 DOK32025'!AM96-'Tabell 4.1 DOK32025'!S96)/100+('Tabell 2.1 DOK32025'!$S$52-'Tabell 2.3 DOK32025'!$S$82)*('Tabell 4.1 DOK32025'!AM111-'Tabell 4.1 DOK32025'!S111)/100</f>
        <v>7.4849921736506474E-11</v>
      </c>
    </row>
    <row r="102" spans="1:19" ht="16.5" customHeight="1" x14ac:dyDescent="0.35">
      <c r="A102" s="52" t="str">
        <f t="shared" si="38"/>
        <v>Effekt av oppdaterte regnskapsandeler</v>
      </c>
      <c r="B102" s="52"/>
      <c r="C102" s="52"/>
      <c r="D102" s="52">
        <v>0</v>
      </c>
      <c r="E102" s="52">
        <v>0</v>
      </c>
      <c r="F102" s="52">
        <v>0</v>
      </c>
      <c r="G102" s="52">
        <v>0</v>
      </c>
      <c r="H102" s="52">
        <v>0</v>
      </c>
      <c r="I102" s="52">
        <v>0</v>
      </c>
      <c r="J102" s="52">
        <v>0</v>
      </c>
      <c r="K102" s="52">
        <v>0</v>
      </c>
      <c r="L102" s="52">
        <v>0</v>
      </c>
      <c r="M102" s="52">
        <v>0</v>
      </c>
      <c r="N102" s="52">
        <v>0</v>
      </c>
      <c r="O102" s="52">
        <v>0</v>
      </c>
      <c r="P102" s="52">
        <v>0</v>
      </c>
      <c r="Q102" s="52">
        <v>0</v>
      </c>
      <c r="R102" s="52">
        <v>0</v>
      </c>
      <c r="S102" s="52">
        <f>SUM(D102:R102)</f>
        <v>0</v>
      </c>
    </row>
    <row r="103" spans="1:19" ht="16.5" customHeight="1" x14ac:dyDescent="0.35">
      <c r="A103" s="59" t="str">
        <f t="shared" si="38"/>
        <v>Effekt av endringer i fordelingssystemet</v>
      </c>
      <c r="B103" s="59"/>
      <c r="C103" s="59"/>
      <c r="D103" s="59">
        <f>('Tabell 2.1 DOK32025'!$S$46-'Tabell 2.3 DOK32025'!$S$78+'Tabell 2.3 DOK32025'!$S$67+'Tabell 2.3 DOK32025'!$S$68+'Tabell 2.3 DOK32025'!$S$72)*('Tabell 4.1'!D88-'Tabell 4.1 DOK32025'!X96)/100+('Tabell 2.1 DOK32025'!$S$52-'Tabell 2.3 DOK32025'!$S$82)*('Tabell 4.1'!D88-'Tabell 4.1 DOK32025'!X111)/100</f>
        <v>3029.4500413848764</v>
      </c>
      <c r="E103" s="59">
        <f>('Tabell 2.1 DOK32025'!$S$46-'Tabell 2.3 DOK32025'!$S$78+'Tabell 2.3 DOK32025'!$S$67+'Tabell 2.3 DOK32025'!$S$68+'Tabell 2.3 DOK32025'!$S$72)*('Tabell 4.1'!E88-'Tabell 4.1 DOK32025'!Y96)/100+('Tabell 2.1 DOK32025'!$S$52-'Tabell 2.3 DOK32025'!$S$82)*('Tabell 4.1'!E88-'Tabell 4.1 DOK32025'!Y111)/100</f>
        <v>-7727.1089599671513</v>
      </c>
      <c r="F103" s="59">
        <f>('Tabell 2.1 DOK32025'!$S$46-'Tabell 2.3 DOK32025'!$S$78+'Tabell 2.3 DOK32025'!$S$67+'Tabell 2.3 DOK32025'!$S$68+'Tabell 2.3 DOK32025'!$S$72)*('Tabell 4.1'!F88-'Tabell 4.1 DOK32025'!Z96)/100+('Tabell 2.1 DOK32025'!$S$52-'Tabell 2.3 DOK32025'!$S$82)*('Tabell 4.1'!F88-'Tabell 4.1 DOK32025'!Z111)/100</f>
        <v>1382.3355436876454</v>
      </c>
      <c r="G103" s="59">
        <f>('Tabell 2.1 DOK32025'!$S$46-'Tabell 2.3 DOK32025'!$S$78+'Tabell 2.3 DOK32025'!$S$67+'Tabell 2.3 DOK32025'!$S$68+'Tabell 2.3 DOK32025'!$S$72)*('Tabell 4.1'!G88-'Tabell 4.1 DOK32025'!AA96)/100+('Tabell 2.1 DOK32025'!$S$52-'Tabell 2.3 DOK32025'!$S$82)*('Tabell 4.1'!G88-'Tabell 4.1 DOK32025'!AA111)/100</f>
        <v>1222.0738093803729</v>
      </c>
      <c r="H103" s="59">
        <f>('Tabell 2.1 DOK32025'!$S$46-'Tabell 2.3 DOK32025'!$S$78+'Tabell 2.3 DOK32025'!$S$67+'Tabell 2.3 DOK32025'!$S$68+'Tabell 2.3 DOK32025'!$S$72)*('Tabell 4.1'!H88-'Tabell 4.1 DOK32025'!AB96)/100+('Tabell 2.1 DOK32025'!$S$52-'Tabell 2.3 DOK32025'!$S$82)*('Tabell 4.1'!H88-'Tabell 4.1 DOK32025'!AB111)/100</f>
        <v>2301.8858441534212</v>
      </c>
      <c r="I103" s="59">
        <f>('Tabell 2.1 DOK32025'!$S$46-'Tabell 2.3 DOK32025'!$S$78+'Tabell 2.3 DOK32025'!$S$67+'Tabell 2.3 DOK32025'!$S$68+'Tabell 2.3 DOK32025'!$S$72)*('Tabell 4.1'!I88-'Tabell 4.1 DOK32025'!AC96)/100+('Tabell 2.1 DOK32025'!$S$52-'Tabell 2.3 DOK32025'!$S$82)*('Tabell 4.1'!I88-'Tabell 4.1 DOK32025'!AC111)/100</f>
        <v>1733.2529044004834</v>
      </c>
      <c r="J103" s="59">
        <f>('Tabell 2.1 DOK32025'!$S$46-'Tabell 2.3 DOK32025'!$S$78+'Tabell 2.3 DOK32025'!$S$67+'Tabell 2.3 DOK32025'!$S$68+'Tabell 2.3 DOK32025'!$S$72)*('Tabell 4.1'!J88-'Tabell 4.1 DOK32025'!AD96)/100+('Tabell 2.1 DOK32025'!$S$52-'Tabell 2.3 DOK32025'!$S$82)*('Tabell 4.1'!J88-'Tabell 4.1 DOK32025'!AD111)/100</f>
        <v>6851.4404228006206</v>
      </c>
      <c r="K103" s="59">
        <f>('Tabell 2.1 DOK32025'!$S$46-'Tabell 2.3 DOK32025'!$S$78+'Tabell 2.3 DOK32025'!$S$67+'Tabell 2.3 DOK32025'!$S$68+'Tabell 2.3 DOK32025'!$S$72)*('Tabell 4.1'!K88-'Tabell 4.1 DOK32025'!AE96)/100+('Tabell 2.1 DOK32025'!$S$52-'Tabell 2.3 DOK32025'!$S$82)*('Tabell 4.1'!K88-'Tabell 4.1 DOK32025'!AE111)/100</f>
        <v>6974.0127661586557</v>
      </c>
      <c r="L103" s="59">
        <f>('Tabell 2.1 DOK32025'!$S$46-'Tabell 2.3 DOK32025'!$S$78+'Tabell 2.3 DOK32025'!$S$67+'Tabell 2.3 DOK32025'!$S$68+'Tabell 2.3 DOK32025'!$S$72)*('Tabell 4.1'!L88-'Tabell 4.1 DOK32025'!AF96)/100+('Tabell 2.1 DOK32025'!$S$52-'Tabell 2.3 DOK32025'!$S$82)*('Tabell 4.1'!L88-'Tabell 4.1 DOK32025'!AF111)/100</f>
        <v>-3544.3614718940762</v>
      </c>
      <c r="M103" s="59">
        <f>('Tabell 2.1 DOK32025'!$S$46-'Tabell 2.3 DOK32025'!$S$78+'Tabell 2.3 DOK32025'!$S$67+'Tabell 2.3 DOK32025'!$S$68+'Tabell 2.3 DOK32025'!$S$72)*('Tabell 4.1'!M88-'Tabell 4.1 DOK32025'!AG96)/100+('Tabell 2.1 DOK32025'!$S$52-'Tabell 2.3 DOK32025'!$S$82)*('Tabell 4.1'!M88-'Tabell 4.1 DOK32025'!AG111)/100</f>
        <v>-2463.08753474487</v>
      </c>
      <c r="N103" s="59">
        <f>('Tabell 2.1 DOK32025'!$S$46-'Tabell 2.3 DOK32025'!$S$78+'Tabell 2.3 DOK32025'!$S$67+'Tabell 2.3 DOK32025'!$S$68+'Tabell 2.3 DOK32025'!$S$72)*('Tabell 4.1'!N88-'Tabell 4.1 DOK32025'!AH96)/100+('Tabell 2.1 DOK32025'!$S$52-'Tabell 2.3 DOK32025'!$S$82)*('Tabell 4.1'!N88-'Tabell 4.1 DOK32025'!AH111)/100</f>
        <v>-8566.4529333416322</v>
      </c>
      <c r="O103" s="59">
        <f>('Tabell 2.1 DOK32025'!$S$46-'Tabell 2.3 DOK32025'!$S$78+'Tabell 2.3 DOK32025'!$S$67+'Tabell 2.3 DOK32025'!$S$68+'Tabell 2.3 DOK32025'!$S$72)*('Tabell 4.1'!O88-'Tabell 4.1 DOK32025'!AI96)/100+('Tabell 2.1 DOK32025'!$S$52-'Tabell 2.3 DOK32025'!$S$82)*('Tabell 4.1'!O88-'Tabell 4.1 DOK32025'!AI111)/100</f>
        <v>-13226.127795539389</v>
      </c>
      <c r="P103" s="59">
        <f>('Tabell 2.1 DOK32025'!$S$46-'Tabell 2.3 DOK32025'!$S$78+'Tabell 2.3 DOK32025'!$S$67+'Tabell 2.3 DOK32025'!$S$68+'Tabell 2.3 DOK32025'!$S$72)*('Tabell 4.1'!P88-'Tabell 4.1 DOK32025'!AJ96)/100+('Tabell 2.1 DOK32025'!$S$52-'Tabell 2.3 DOK32025'!$S$82)*('Tabell 4.1'!P88-'Tabell 4.1 DOK32025'!AJ111)/100</f>
        <v>6069.185260337752</v>
      </c>
      <c r="Q103" s="59">
        <f>('Tabell 2.1 DOK32025'!$S$46-'Tabell 2.3 DOK32025'!$S$78+'Tabell 2.3 DOK32025'!$S$67+'Tabell 2.3 DOK32025'!$S$68+'Tabell 2.3 DOK32025'!$S$72)*('Tabell 4.1'!Q88-'Tabell 4.1 DOK32025'!AK96)/100+('Tabell 2.1 DOK32025'!$S$52-'Tabell 2.3 DOK32025'!$S$82)*('Tabell 4.1'!Q88-'Tabell 4.1 DOK32025'!AK111)/100</f>
        <v>8208.5015495905209</v>
      </c>
      <c r="R103" s="59">
        <f>('Tabell 2.1 DOK32025'!$S$46-'Tabell 2.3 DOK32025'!$S$78+'Tabell 2.3 DOK32025'!$S$67+'Tabell 2.3 DOK32025'!$S$68+'Tabell 2.3 DOK32025'!$S$72)*('Tabell 4.1'!R88-'Tabell 4.1 DOK32025'!AL96)/100+('Tabell 2.1 DOK32025'!$S$52-'Tabell 2.3 DOK32025'!$S$82)*('Tabell 4.1'!R88-'Tabell 4.1 DOK32025'!AL111)/100</f>
        <v>-2244.999446407202</v>
      </c>
      <c r="S103" s="59">
        <f>('Tabell 2.1 DOK32025'!$S$46-'Tabell 2.3 DOK32025'!$S$78+'Tabell 2.3 DOK32025'!$S$67+'Tabell 2.3 DOK32025'!$S$68+'Tabell 2.3 DOK32025'!$S$72)*('Tabell 4.1'!S88-'Tabell 4.1 DOK32025'!AM96)/100+('Tabell 2.1 DOK32025'!$S$52-'Tabell 2.3 DOK32025'!$S$82)*('Tabell 4.1'!S100-'Tabell 4.1 DOK32025'!AM111)/100</f>
        <v>0</v>
      </c>
    </row>
    <row r="104" spans="1:19" ht="16.5" customHeight="1" x14ac:dyDescent="0.35">
      <c r="A104" s="50" t="str">
        <f t="shared" si="38"/>
        <v>Reelle endringer</v>
      </c>
      <c r="B104" s="50"/>
      <c r="C104" s="50"/>
      <c r="D104" s="50">
        <f t="shared" ref="D104:S104" si="39">SUM(D105:D109)</f>
        <v>-64637.37406123634</v>
      </c>
      <c r="E104" s="50">
        <f t="shared" si="39"/>
        <v>-52409.593113600677</v>
      </c>
      <c r="F104" s="50">
        <f t="shared" si="39"/>
        <v>-36478.039444407113</v>
      </c>
      <c r="G104" s="50">
        <f t="shared" si="39"/>
        <v>-28507.224991251322</v>
      </c>
      <c r="H104" s="50">
        <f t="shared" si="39"/>
        <v>-33540.449997970012</v>
      </c>
      <c r="I104" s="50">
        <f t="shared" si="39"/>
        <v>-12350.035604010496</v>
      </c>
      <c r="J104" s="50">
        <f t="shared" si="39"/>
        <v>-15929.944739944465</v>
      </c>
      <c r="K104" s="50">
        <f t="shared" si="39"/>
        <v>-22247.823326375699</v>
      </c>
      <c r="L104" s="50">
        <f t="shared" si="39"/>
        <v>-32746.5621209405</v>
      </c>
      <c r="M104" s="50">
        <f t="shared" si="39"/>
        <v>-29229.834793143975</v>
      </c>
      <c r="N104" s="50">
        <f t="shared" si="39"/>
        <v>-44798.420967637343</v>
      </c>
      <c r="O104" s="50">
        <f t="shared" si="39"/>
        <v>-50166.786730368294</v>
      </c>
      <c r="P104" s="50">
        <f t="shared" si="39"/>
        <v>-26996.779095509795</v>
      </c>
      <c r="Q104" s="50">
        <f t="shared" si="39"/>
        <v>-21079.602611883565</v>
      </c>
      <c r="R104" s="50">
        <f t="shared" si="39"/>
        <v>-46513.825058163675</v>
      </c>
      <c r="S104" s="50">
        <f t="shared" si="39"/>
        <v>-517632.29665644333</v>
      </c>
    </row>
    <row r="105" spans="1:19" ht="16.5" customHeight="1" x14ac:dyDescent="0.35">
      <c r="A105" s="52" t="str">
        <f t="shared" si="38"/>
        <v xml:space="preserve"> - herav nye tiltak</v>
      </c>
      <c r="B105" s="52"/>
      <c r="C105" s="52"/>
      <c r="D105" s="52">
        <f>$S105*'Tabell 3.1'!D$74/100</f>
        <v>0</v>
      </c>
      <c r="E105" s="52">
        <f>$S105*'Tabell 3.1'!E$74/100</f>
        <v>0</v>
      </c>
      <c r="F105" s="52">
        <f>$S105*'Tabell 3.1'!F$74/100</f>
        <v>0</v>
      </c>
      <c r="G105" s="52">
        <f>$S105*'Tabell 3.1'!G$74/100</f>
        <v>0</v>
      </c>
      <c r="H105" s="52">
        <f>$S105*'Tabell 3.1'!H$74/100</f>
        <v>0</v>
      </c>
      <c r="I105" s="52">
        <f>$S105*'Tabell 3.1'!I$74/100</f>
        <v>0</v>
      </c>
      <c r="J105" s="52">
        <f>$S105*'Tabell 3.1'!J$74/100</f>
        <v>0</v>
      </c>
      <c r="K105" s="52">
        <f>$S105*'Tabell 3.1'!K$74/100</f>
        <v>0</v>
      </c>
      <c r="L105" s="52">
        <f>$S105*'Tabell 3.1'!L$74/100</f>
        <v>0</v>
      </c>
      <c r="M105" s="52">
        <f>$S105*'Tabell 3.1'!M$74/100</f>
        <v>0</v>
      </c>
      <c r="N105" s="52">
        <f>$S105*'Tabell 3.1'!N$74/100</f>
        <v>0</v>
      </c>
      <c r="O105" s="52">
        <f>$S105*'Tabell 3.1'!O$74/100</f>
        <v>0</v>
      </c>
      <c r="P105" s="52">
        <f>$S105*'Tabell 3.1'!P$74/100</f>
        <v>0</v>
      </c>
      <c r="Q105" s="52">
        <f>$S105*'Tabell 3.1'!Q$74/100</f>
        <v>0</v>
      </c>
      <c r="R105" s="52">
        <f>$S105*'Tabell 3.1'!R$74/100</f>
        <v>0</v>
      </c>
      <c r="S105" s="374">
        <v>0</v>
      </c>
    </row>
    <row r="106" spans="1:19" ht="16.5" customHeight="1" x14ac:dyDescent="0.35">
      <c r="A106" s="52" t="str">
        <f t="shared" si="38"/>
        <v xml:space="preserve"> - herav andre tekniske justeringer</v>
      </c>
      <c r="B106" s="52"/>
      <c r="C106" s="52"/>
      <c r="D106" s="52">
        <f>$S106*'Tabell 3.1'!D$74/100</f>
        <v>-57872.445473863118</v>
      </c>
      <c r="E106" s="52">
        <f>$S106*'Tabell 3.1'!E$74/100</f>
        <v>-46924.420489308985</v>
      </c>
      <c r="F106" s="52">
        <f>$S106*'Tabell 3.1'!F$74/100</f>
        <v>-32660.258548558675</v>
      </c>
      <c r="G106" s="52">
        <f>$S106*'Tabell 3.1'!G$74/100</f>
        <v>-25523.667195303515</v>
      </c>
      <c r="H106" s="52">
        <f>$S106*'Tabell 3.1'!H$74/100</f>
        <v>-30030.116350912052</v>
      </c>
      <c r="I106" s="52">
        <f>$S106*'Tabell 3.1'!I$74/100</f>
        <v>-11057.484504494965</v>
      </c>
      <c r="J106" s="52">
        <f>$S106*'Tabell 3.1'!J$74/100</f>
        <v>-14262.721401563929</v>
      </c>
      <c r="K106" s="52">
        <f>$S106*'Tabell 3.1'!K$74/100</f>
        <v>-19919.372670492899</v>
      </c>
      <c r="L106" s="52">
        <f>$S106*'Tabell 3.1'!L$74/100</f>
        <v>-29319.316545953629</v>
      </c>
      <c r="M106" s="52">
        <f>$S106*'Tabell 3.1'!M$74/100</f>
        <v>-26170.648867536871</v>
      </c>
      <c r="N106" s="52">
        <f>$S106*'Tabell 3.1'!N$74/100</f>
        <v>-40109.831384990663</v>
      </c>
      <c r="O106" s="52">
        <f>$S106*'Tabell 3.1'!O$74/100</f>
        <v>-44916.345563507064</v>
      </c>
      <c r="P106" s="52">
        <f>$S106*'Tabell 3.1'!P$74/100</f>
        <v>-24171.3041234419</v>
      </c>
      <c r="Q106" s="52">
        <f>$S106*'Tabell 3.1'!Q$74/100</f>
        <v>-18873.417592911421</v>
      </c>
      <c r="R106" s="52">
        <f>$S106*'Tabell 3.1'!R$74/100</f>
        <v>-41645.701787160404</v>
      </c>
      <c r="S106" s="374">
        <v>-463457.05250000011</v>
      </c>
    </row>
    <row r="107" spans="1:19" ht="16.5" customHeight="1" x14ac:dyDescent="0.35">
      <c r="A107" s="52" t="str">
        <f t="shared" si="38"/>
        <v xml:space="preserve"> - herav endring i løpende pensjonsutgifter</v>
      </c>
      <c r="B107" s="52"/>
      <c r="C107" s="52"/>
      <c r="D107" s="52">
        <f>$S107*'Tabell 3.1'!D$74/100</f>
        <v>-1484.6243690923343</v>
      </c>
      <c r="E107" s="52">
        <f>$S107*'Tabell 3.1'!E$74/100</f>
        <v>-1203.7704229282408</v>
      </c>
      <c r="F107" s="52">
        <f>$S107*'Tabell 3.1'!F$74/100</f>
        <v>-837.84632470637746</v>
      </c>
      <c r="G107" s="52">
        <f>$S107*'Tabell 3.1'!G$74/100</f>
        <v>-654.76856898787526</v>
      </c>
      <c r="H107" s="52">
        <f>$S107*'Tabell 3.1'!H$74/100</f>
        <v>-770.37426319538167</v>
      </c>
      <c r="I107" s="52">
        <f>$S107*'Tabell 3.1'!I$74/100</f>
        <v>-283.6619538334204</v>
      </c>
      <c r="J107" s="52">
        <f>$S107*'Tabell 3.1'!J$74/100</f>
        <v>-365.88714350942246</v>
      </c>
      <c r="K107" s="52">
        <f>$S107*'Tabell 3.1'!K$74/100</f>
        <v>-510.9994202163366</v>
      </c>
      <c r="L107" s="52">
        <f>$S107*'Tabell 3.1'!L$74/100</f>
        <v>-752.13983913835875</v>
      </c>
      <c r="M107" s="52">
        <f>$S107*'Tabell 3.1'!M$74/100</f>
        <v>-671.36584164654573</v>
      </c>
      <c r="N107" s="52">
        <f>$S107*'Tabell 3.1'!N$74/100</f>
        <v>-1028.9531162327553</v>
      </c>
      <c r="O107" s="52">
        <f>$S107*'Tabell 3.1'!O$74/100</f>
        <v>-1152.2564952654598</v>
      </c>
      <c r="P107" s="52">
        <f>$S107*'Tabell 3.1'!P$74/100</f>
        <v>-620.07587273309048</v>
      </c>
      <c r="Q107" s="52">
        <f>$S107*'Tabell 3.1'!Q$74/100</f>
        <v>-484.16712750020037</v>
      </c>
      <c r="R107" s="52">
        <f>$S107*'Tabell 3.1'!R$74/100</f>
        <v>-1068.3533974574123</v>
      </c>
      <c r="S107" s="374">
        <v>-11889.244156443212</v>
      </c>
    </row>
    <row r="108" spans="1:19" ht="16.5" customHeight="1" x14ac:dyDescent="0.35">
      <c r="A108" s="52" t="str">
        <f t="shared" si="38"/>
        <v xml:space="preserve"> - herav innsparingstiltak</v>
      </c>
      <c r="B108" s="52"/>
      <c r="C108" s="52"/>
      <c r="D108" s="52">
        <f>$S108*'Tabell 3.1'!D$74/100</f>
        <v>-535.82238567476884</v>
      </c>
      <c r="E108" s="52">
        <f>$S108*'Tabell 3.1'!E$74/100</f>
        <v>-434.45813853404428</v>
      </c>
      <c r="F108" s="52">
        <f>$S108*'Tabell 3.1'!F$74/100</f>
        <v>-302.39084436386963</v>
      </c>
      <c r="G108" s="52">
        <f>$S108*'Tabell 3.1'!G$74/100</f>
        <v>-236.31543709230181</v>
      </c>
      <c r="H108" s="52">
        <f>$S108*'Tabell 3.1'!H$74/100</f>
        <v>-278.03920248201115</v>
      </c>
      <c r="I108" s="52">
        <f>$S108*'Tabell 3.1'!I$74/100</f>
        <v>-102.377697680602</v>
      </c>
      <c r="J108" s="52">
        <f>$S108*'Tabell 3.1'!J$74/100</f>
        <v>-132.05395668050775</v>
      </c>
      <c r="K108" s="52">
        <f>$S108*'Tabell 3.1'!K$74/100</f>
        <v>-184.42707402555928</v>
      </c>
      <c r="L108" s="52">
        <f>$S108*'Tabell 3.1'!L$74/100</f>
        <v>-271.4581353763885</v>
      </c>
      <c r="M108" s="52">
        <f>$S108*'Tabell 3.1'!M$74/100</f>
        <v>-242.30563260357482</v>
      </c>
      <c r="N108" s="52">
        <f>$S108*'Tabell 3.1'!N$74/100</f>
        <v>-371.36404666750627</v>
      </c>
      <c r="O108" s="52">
        <f>$S108*'Tabell 3.1'!O$74/100</f>
        <v>-415.86601773205024</v>
      </c>
      <c r="P108" s="52">
        <f>$S108*'Tabell 3.1'!P$74/100</f>
        <v>-223.79434175012184</v>
      </c>
      <c r="Q108" s="52">
        <f>$S108*'Tabell 3.1'!Q$74/100</f>
        <v>-174.7429118929696</v>
      </c>
      <c r="R108" s="52">
        <f>$S108*'Tabell 3.1'!R$74/100</f>
        <v>-385.58417744372383</v>
      </c>
      <c r="S108" s="374">
        <v>-4291</v>
      </c>
    </row>
    <row r="109" spans="1:19" ht="16.5" customHeight="1" x14ac:dyDescent="0.35">
      <c r="A109" s="52" t="str">
        <f t="shared" si="38"/>
        <v xml:space="preserve"> - herav uspesifiserte rammeendringer</v>
      </c>
      <c r="B109" s="52"/>
      <c r="C109" s="52"/>
      <c r="D109" s="52">
        <f>$S109*'Tabell 3.1'!D$74/100</f>
        <v>-4744.4818326061159</v>
      </c>
      <c r="E109" s="52">
        <f>$S109*'Tabell 3.1'!E$74/100</f>
        <v>-3846.9440628294128</v>
      </c>
      <c r="F109" s="52">
        <f>$S109*'Tabell 3.1'!F$74/100</f>
        <v>-2677.5437267781926</v>
      </c>
      <c r="G109" s="52">
        <f>$S109*'Tabell 3.1'!G$74/100</f>
        <v>-2092.4737898676317</v>
      </c>
      <c r="H109" s="52">
        <f>$S109*'Tabell 3.1'!H$74/100</f>
        <v>-2461.9201813805676</v>
      </c>
      <c r="I109" s="52">
        <f>$S109*'Tabell 3.1'!I$74/100</f>
        <v>-906.51144800150837</v>
      </c>
      <c r="J109" s="52">
        <f>$S109*'Tabell 3.1'!J$74/100</f>
        <v>-1169.2822381906062</v>
      </c>
      <c r="K109" s="52">
        <f>$S109*'Tabell 3.1'!K$74/100</f>
        <v>-1633.024161640905</v>
      </c>
      <c r="L109" s="52">
        <f>$S109*'Tabell 3.1'!L$74/100</f>
        <v>-2403.6476004721235</v>
      </c>
      <c r="M109" s="52">
        <f>$S109*'Tabell 3.1'!M$74/100</f>
        <v>-2145.5144513569858</v>
      </c>
      <c r="N109" s="52">
        <f>$S109*'Tabell 3.1'!N$74/100</f>
        <v>-3288.2724197464227</v>
      </c>
      <c r="O109" s="52">
        <f>$S109*'Tabell 3.1'!O$74/100</f>
        <v>-3682.318653863726</v>
      </c>
      <c r="P109" s="52">
        <f>$S109*'Tabell 3.1'!P$74/100</f>
        <v>-1981.6047575846842</v>
      </c>
      <c r="Q109" s="52">
        <f>$S109*'Tabell 3.1'!Q$74/100</f>
        <v>-1547.2749795789746</v>
      </c>
      <c r="R109" s="52">
        <f>$S109*'Tabell 3.1'!R$74/100</f>
        <v>-3414.1856961021408</v>
      </c>
      <c r="S109" s="374">
        <v>-37995</v>
      </c>
    </row>
    <row r="110" spans="1:19" ht="16.5" customHeight="1" x14ac:dyDescent="0.35">
      <c r="A110" s="352" t="str">
        <f t="shared" si="38"/>
        <v>Vridningseffekter knyttet til endringer i særskilte tildelinger</v>
      </c>
      <c r="B110" s="352"/>
      <c r="C110" s="352"/>
      <c r="D110" s="352">
        <f>'Tabell 2.1'!D43+'Tabell 2.1'!D44-SUM(D100:D104)</f>
        <v>6804.8784766194876</v>
      </c>
      <c r="E110" s="352">
        <f>'Tabell 2.1'!E43+'Tabell 2.1'!E44-SUM(E100:E104)</f>
        <v>1700.4961204177234</v>
      </c>
      <c r="F110" s="352">
        <f>'Tabell 2.1'!F43+'Tabell 2.1'!F44-SUM(F100:F104)</f>
        <v>-3345.2644660767983</v>
      </c>
      <c r="G110" s="352">
        <f>'Tabell 2.1'!G43+'Tabell 2.1'!G44-SUM(G100:G104)</f>
        <v>-5323.6396676336735</v>
      </c>
      <c r="H110" s="352">
        <f>'Tabell 2.1'!H43+'Tabell 2.1'!H44-SUM(H100:H104)</f>
        <v>1985.2034758845111</v>
      </c>
      <c r="I110" s="352">
        <f>'Tabell 2.1'!I43+'Tabell 2.1'!I44-SUM(I100:I104)</f>
        <v>-11377.719494421312</v>
      </c>
      <c r="J110" s="352">
        <f>'Tabell 2.1'!J43+'Tabell 2.1'!J44-SUM(J100:J104)</f>
        <v>-9357.8355237459036</v>
      </c>
      <c r="K110" s="352">
        <f>'Tabell 2.1'!K43+'Tabell 2.1'!K44-SUM(K100:K104)</f>
        <v>-10741.827009254106</v>
      </c>
      <c r="L110" s="352">
        <f>'Tabell 2.1'!L43+'Tabell 2.1'!L44-SUM(L100:L104)</f>
        <v>4630.1664657124784</v>
      </c>
      <c r="M110" s="352">
        <f>'Tabell 2.1'!M43+'Tabell 2.1'!M44-SUM(M100:M104)</f>
        <v>7585.3168657712959</v>
      </c>
      <c r="N110" s="352">
        <f>'Tabell 2.1'!N43+'Tabell 2.1'!N44-SUM(N100:N104)</f>
        <v>15680.986847429012</v>
      </c>
      <c r="O110" s="352">
        <f>'Tabell 2.1'!O43+'Tabell 2.1'!O44-SUM(O100:O104)</f>
        <v>17845.439278242731</v>
      </c>
      <c r="P110" s="352">
        <f>'Tabell 2.1'!P43+'Tabell 2.1'!P44-SUM(P100:P104)</f>
        <v>-18554.68622458246</v>
      </c>
      <c r="Q110" s="352">
        <f>'Tabell 2.1'!Q43+'Tabell 2.1'!Q44-SUM(Q100:Q104)</f>
        <v>-12513.358554272185</v>
      </c>
      <c r="R110" s="352">
        <f>'Tabell 2.1'!R43+'Tabell 2.1'!R44-SUM(R100:R104)</f>
        <v>14981.84340990393</v>
      </c>
      <c r="S110" s="353">
        <f>SUM(D110:R110)</f>
        <v>-5.2677933126688004E-9</v>
      </c>
    </row>
    <row r="111" spans="1:19" ht="16.5" customHeight="1" x14ac:dyDescent="0.35">
      <c r="A111" s="50" t="str">
        <f t="shared" si="38"/>
        <v>Kompensasjon for forventet lønns- og prisutvikling</v>
      </c>
      <c r="B111" s="50"/>
      <c r="C111" s="50"/>
      <c r="D111" s="50">
        <f t="shared" ref="D111:S111" si="40">SUM(D112:D112)</f>
        <v>9637.0653708040754</v>
      </c>
      <c r="E111" s="50">
        <f t="shared" si="40"/>
        <v>7813.9726780130914</v>
      </c>
      <c r="F111" s="50">
        <f t="shared" si="40"/>
        <v>5438.6685076574549</v>
      </c>
      <c r="G111" s="50">
        <f t="shared" si="40"/>
        <v>4250.2653421631567</v>
      </c>
      <c r="H111" s="50">
        <f t="shared" si="40"/>
        <v>5000.6906049493664</v>
      </c>
      <c r="I111" s="50">
        <f t="shared" si="40"/>
        <v>1841.3201677229529</v>
      </c>
      <c r="J111" s="50">
        <f t="shared" si="40"/>
        <v>2375.0642881423537</v>
      </c>
      <c r="K111" s="50">
        <f t="shared" si="40"/>
        <v>3317.0241035977106</v>
      </c>
      <c r="L111" s="50">
        <f t="shared" si="40"/>
        <v>4882.3264312938254</v>
      </c>
      <c r="M111" s="50">
        <f t="shared" si="40"/>
        <v>4358.0023596327383</v>
      </c>
      <c r="N111" s="50">
        <f t="shared" si="40"/>
        <v>6679.1901379674218</v>
      </c>
      <c r="O111" s="50">
        <f t="shared" si="40"/>
        <v>7479.5829840754877</v>
      </c>
      <c r="P111" s="50">
        <f t="shared" si="40"/>
        <v>4025.06643753975</v>
      </c>
      <c r="Q111" s="50">
        <f t="shared" si="40"/>
        <v>3142.849029863708</v>
      </c>
      <c r="R111" s="50">
        <f t="shared" si="40"/>
        <v>6934.9471453929609</v>
      </c>
      <c r="S111" s="50">
        <f t="shared" si="40"/>
        <v>77176.035588816056</v>
      </c>
    </row>
    <row r="112" spans="1:19" ht="16.5" customHeight="1" x14ac:dyDescent="0.35">
      <c r="A112" s="52" t="str">
        <f t="shared" si="38"/>
        <v xml:space="preserve"> - herav generell lønns- og priskompensasjon</v>
      </c>
      <c r="B112" s="52"/>
      <c r="C112" s="52"/>
      <c r="D112" s="52">
        <f>$S112*'Tabell 3.1'!D$74/100</f>
        <v>9637.0653708040754</v>
      </c>
      <c r="E112" s="52">
        <f>$S112*'Tabell 3.1'!E$74/100</f>
        <v>7813.9726780130914</v>
      </c>
      <c r="F112" s="52">
        <f>$S112*'Tabell 3.1'!F$74/100</f>
        <v>5438.6685076574549</v>
      </c>
      <c r="G112" s="52">
        <f>$S112*'Tabell 3.1'!G$74/100</f>
        <v>4250.2653421631567</v>
      </c>
      <c r="H112" s="52">
        <f>$S112*'Tabell 3.1'!H$74/100</f>
        <v>5000.6906049493664</v>
      </c>
      <c r="I112" s="52">
        <f>$S112*'Tabell 3.1'!I$74/100</f>
        <v>1841.3201677229529</v>
      </c>
      <c r="J112" s="52">
        <f>$S112*'Tabell 3.1'!J$74/100</f>
        <v>2375.0642881423537</v>
      </c>
      <c r="K112" s="52">
        <f>$S112*'Tabell 3.1'!K$74/100</f>
        <v>3317.0241035977106</v>
      </c>
      <c r="L112" s="52">
        <f>$S112*'Tabell 3.1'!L$74/100</f>
        <v>4882.3264312938254</v>
      </c>
      <c r="M112" s="52">
        <f>$S112*'Tabell 3.1'!M$74/100</f>
        <v>4358.0023596327383</v>
      </c>
      <c r="N112" s="52">
        <f>$S112*'Tabell 3.1'!N$74/100</f>
        <v>6679.1901379674218</v>
      </c>
      <c r="O112" s="52">
        <f>$S112*'Tabell 3.1'!O$74/100</f>
        <v>7479.5829840754877</v>
      </c>
      <c r="P112" s="52">
        <f>$S112*'Tabell 3.1'!P$74/100</f>
        <v>4025.06643753975</v>
      </c>
      <c r="Q112" s="52">
        <f>$S112*'Tabell 3.1'!Q$74/100</f>
        <v>3142.849029863708</v>
      </c>
      <c r="R112" s="52">
        <f>$S112*'Tabell 3.1'!R$74/100</f>
        <v>6934.9471453929609</v>
      </c>
      <c r="S112" s="374">
        <v>77176.035588816056</v>
      </c>
    </row>
    <row r="113" spans="1:19" ht="16.5" customHeight="1" thickBot="1" x14ac:dyDescent="0.4">
      <c r="A113" s="180" t="str">
        <f t="shared" si="38"/>
        <v>Bydelsfordelt budsjett 2026</v>
      </c>
      <c r="B113" s="180"/>
      <c r="C113" s="180"/>
      <c r="D113" s="181">
        <f t="shared" ref="D113:S113" si="41">D104+D111+SUM(D100:D103)+D110</f>
        <v>272491.92602650501</v>
      </c>
      <c r="E113" s="181">
        <f t="shared" si="41"/>
        <v>239464.58108886128</v>
      </c>
      <c r="F113" s="181">
        <f t="shared" si="41"/>
        <v>165831.03865173689</v>
      </c>
      <c r="G113" s="181">
        <f t="shared" si="41"/>
        <v>125559.39297609162</v>
      </c>
      <c r="H113" s="181">
        <f t="shared" si="41"/>
        <v>152631.34755534722</v>
      </c>
      <c r="I113" s="181">
        <f t="shared" si="41"/>
        <v>71926.621289729883</v>
      </c>
      <c r="J113" s="181">
        <f t="shared" si="41"/>
        <v>86334.811883672184</v>
      </c>
      <c r="K113" s="181">
        <f t="shared" si="41"/>
        <v>113302.11817300563</v>
      </c>
      <c r="L113" s="181">
        <f t="shared" si="41"/>
        <v>148862.54196449</v>
      </c>
      <c r="M113" s="181">
        <f t="shared" si="41"/>
        <v>124724.18598089572</v>
      </c>
      <c r="N113" s="181">
        <f t="shared" si="41"/>
        <v>190315.13955562538</v>
      </c>
      <c r="O113" s="181">
        <f t="shared" si="41"/>
        <v>212491.70924342106</v>
      </c>
      <c r="P113" s="181">
        <f t="shared" si="41"/>
        <v>136652.61607823349</v>
      </c>
      <c r="Q113" s="181">
        <f t="shared" si="41"/>
        <v>106645.59054978986</v>
      </c>
      <c r="R113" s="181">
        <f t="shared" si="41"/>
        <v>192010.65030619845</v>
      </c>
      <c r="S113" s="181">
        <f t="shared" si="41"/>
        <v>2339244.2713236036</v>
      </c>
    </row>
    <row r="114" spans="1:19" ht="16.5" customHeight="1" thickBot="1" x14ac:dyDescent="0.4">
      <c r="A114" s="52"/>
      <c r="B114" s="52"/>
      <c r="C114" s="52"/>
      <c r="D114" s="53"/>
      <c r="E114" s="53"/>
      <c r="F114" s="53"/>
      <c r="G114" s="53"/>
      <c r="H114" s="53"/>
      <c r="I114" s="53"/>
      <c r="J114" s="53"/>
      <c r="K114" s="53"/>
      <c r="L114" s="53"/>
      <c r="M114" s="53"/>
      <c r="N114" s="53"/>
      <c r="O114" s="53"/>
      <c r="P114" s="53"/>
      <c r="Q114" s="53"/>
      <c r="R114" s="53"/>
      <c r="S114" s="53"/>
    </row>
    <row r="115" spans="1:19" ht="16.5" customHeight="1" x14ac:dyDescent="0.35">
      <c r="A115" s="177" t="str">
        <f>'Tabell 2.1'!A48</f>
        <v>FO4C Økonomisk sosialhjelp</v>
      </c>
      <c r="B115" s="177"/>
      <c r="C115" s="177"/>
      <c r="D115" s="178"/>
      <c r="E115" s="178"/>
      <c r="F115" s="178"/>
      <c r="G115" s="178"/>
      <c r="H115" s="178"/>
      <c r="I115" s="178"/>
      <c r="J115" s="178"/>
      <c r="K115" s="178"/>
      <c r="L115" s="178"/>
      <c r="M115" s="178"/>
      <c r="N115" s="178"/>
      <c r="O115" s="178"/>
      <c r="P115" s="178"/>
      <c r="Q115" s="178"/>
      <c r="R115" s="178"/>
      <c r="S115" s="178"/>
    </row>
    <row r="116" spans="1:19" ht="16.5" customHeight="1" x14ac:dyDescent="0.35">
      <c r="A116" s="58" t="s">
        <v>119</v>
      </c>
      <c r="B116" s="58"/>
      <c r="C116" s="58"/>
      <c r="D116" s="58">
        <f>'Tabell 2.1 DOK32025'!D58</f>
        <v>260142.91840370421</v>
      </c>
      <c r="E116" s="58">
        <f>'Tabell 2.1 DOK32025'!E58</f>
        <v>231497.11707649642</v>
      </c>
      <c r="F116" s="58">
        <f>'Tabell 2.1 DOK32025'!F58</f>
        <v>147212.05887138157</v>
      </c>
      <c r="G116" s="58">
        <f>'Tabell 2.1 DOK32025'!G58</f>
        <v>121051.83512464931</v>
      </c>
      <c r="H116" s="58">
        <f>'Tabell 2.1 DOK32025'!H58</f>
        <v>124968.11477295276</v>
      </c>
      <c r="I116" s="58">
        <f>'Tabell 2.1 DOK32025'!I58</f>
        <v>40602.841246084965</v>
      </c>
      <c r="J116" s="58">
        <f>'Tabell 2.1 DOK32025'!J58</f>
        <v>50950.961389410761</v>
      </c>
      <c r="K116" s="58">
        <f>'Tabell 2.1 DOK32025'!K58</f>
        <v>70595.251036498637</v>
      </c>
      <c r="L116" s="58">
        <f>'Tabell 2.1 DOK32025'!L58</f>
        <v>129444.99738446686</v>
      </c>
      <c r="M116" s="58">
        <f>'Tabell 2.1 DOK32025'!M58</f>
        <v>105037.45988559884</v>
      </c>
      <c r="N116" s="58">
        <f>'Tabell 2.1 DOK32025'!N58</f>
        <v>155325.12130081563</v>
      </c>
      <c r="O116" s="58">
        <f>'Tabell 2.1 DOK32025'!O58</f>
        <v>189695.10774501803</v>
      </c>
      <c r="P116" s="58">
        <f>'Tabell 2.1 DOK32025'!P58</f>
        <v>88284.387380964559</v>
      </c>
      <c r="Q116" s="58">
        <f>'Tabell 2.1 DOK32025'!Q58</f>
        <v>61139.447721063203</v>
      </c>
      <c r="R116" s="58">
        <f>'Tabell 2.1 DOK32025'!R58</f>
        <v>180106.38055122428</v>
      </c>
      <c r="S116" s="58">
        <f>'Tabell 2.1 DOK32025'!S58</f>
        <v>1956053.9998903298</v>
      </c>
    </row>
    <row r="117" spans="1:19" ht="16.5" customHeight="1" x14ac:dyDescent="0.35">
      <c r="A117" s="52" t="s">
        <v>120</v>
      </c>
      <c r="B117" s="52"/>
      <c r="C117" s="52"/>
      <c r="D117" s="52">
        <f>($S$116-'Tabell 2.3 DOK32025'!$S$86)*('Tabell 4.1 DOK32025'!X113-'Tabell 4.1 DOK32025'!D113)*'Tabell 4.1 DOK32025'!$W$113/100</f>
        <v>-7870.7017757843923</v>
      </c>
      <c r="E117" s="52">
        <f>($S$116-'Tabell 2.3 DOK32025'!$S$86)*('Tabell 4.1 DOK32025'!Y113-'Tabell 4.1 DOK32025'!E113)*'Tabell 4.1 DOK32025'!$W$113/100</f>
        <v>-205.15871910854406</v>
      </c>
      <c r="F117" s="52">
        <f>($S$116-'Tabell 2.3 DOK32025'!$S$86)*('Tabell 4.1 DOK32025'!Z113-'Tabell 4.1 DOK32025'!F113)*'Tabell 4.1 DOK32025'!$W$113/100</f>
        <v>4408.4137566318996</v>
      </c>
      <c r="G117" s="52">
        <f>($S$116-'Tabell 2.3 DOK32025'!$S$86)*('Tabell 4.1 DOK32025'!AA113-'Tabell 4.1 DOK32025'!G113)*'Tabell 4.1 DOK32025'!$W$113/100</f>
        <v>1384.8715082226365</v>
      </c>
      <c r="H117" s="52">
        <f>($S$116-'Tabell 2.3 DOK32025'!$S$86)*('Tabell 4.1 DOK32025'!AB113-'Tabell 4.1 DOK32025'!H113)*'Tabell 4.1 DOK32025'!$W$113/100</f>
        <v>-1856.7648699459678</v>
      </c>
      <c r="I117" s="52">
        <f>($S$116-'Tabell 2.3 DOK32025'!$S$86)*('Tabell 4.1 DOK32025'!AC113-'Tabell 4.1 DOK32025'!I113)*'Tabell 4.1 DOK32025'!$W$113/100</f>
        <v>1083.7046425475824</v>
      </c>
      <c r="J117" s="52">
        <f>($S$116-'Tabell 2.3 DOK32025'!$S$86)*('Tabell 4.1 DOK32025'!AD113-'Tabell 4.1 DOK32025'!J113)*'Tabell 4.1 DOK32025'!$W$113/100</f>
        <v>-2145.4270873651794</v>
      </c>
      <c r="K117" s="52">
        <f>($S$116-'Tabell 2.3 DOK32025'!$S$86)*('Tabell 4.1 DOK32025'!AE113-'Tabell 4.1 DOK32025'!K113)*'Tabell 4.1 DOK32025'!$W$113/100</f>
        <v>3375.5907231085193</v>
      </c>
      <c r="L117" s="52">
        <f>($S$116-'Tabell 2.3 DOK32025'!$S$86)*('Tabell 4.1 DOK32025'!AF113-'Tabell 4.1 DOK32025'!L113)*'Tabell 4.1 DOK32025'!$W$113/100</f>
        <v>-1973.8880792364644</v>
      </c>
      <c r="M117" s="52">
        <f>($S$116-'Tabell 2.3 DOK32025'!$S$86)*('Tabell 4.1 DOK32025'!AG113-'Tabell 4.1 DOK32025'!M113)*'Tabell 4.1 DOK32025'!$W$113/100</f>
        <v>-453.24079165731678</v>
      </c>
      <c r="N117" s="52">
        <f>($S$116-'Tabell 2.3 DOK32025'!$S$86)*('Tabell 4.1 DOK32025'!AH113-'Tabell 4.1 DOK32025'!N113)*'Tabell 4.1 DOK32025'!$W$113/100</f>
        <v>4578.6275593801956</v>
      </c>
      <c r="O117" s="52">
        <f>($S$116-'Tabell 2.3 DOK32025'!$S$86)*('Tabell 4.1 DOK32025'!AI113-'Tabell 4.1 DOK32025'!O113)*'Tabell 4.1 DOK32025'!$W$113/100</f>
        <v>-1171.6773026419426</v>
      </c>
      <c r="P117" s="52">
        <f>($S$116-'Tabell 2.3 DOK32025'!$S$86)*('Tabell 4.1 DOK32025'!AJ113-'Tabell 4.1 DOK32025'!P113)*'Tabell 4.1 DOK32025'!$W$113/100</f>
        <v>2393.5943449961073</v>
      </c>
      <c r="Q117" s="52">
        <f>($S$116-'Tabell 2.3 DOK32025'!$S$86)*('Tabell 4.1 DOK32025'!AK113-'Tabell 4.1 DOK32025'!Q113)*'Tabell 4.1 DOK32025'!$W$113/100</f>
        <v>1202.0002840378077</v>
      </c>
      <c r="R117" s="52">
        <f>($S$116-'Tabell 2.3 DOK32025'!$S$86)*('Tabell 4.1 DOK32025'!AL113-'Tabell 4.1 DOK32025'!R113)*'Tabell 4.1 DOK32025'!$W$113/100</f>
        <v>-2749.9441931847523</v>
      </c>
      <c r="S117" s="52">
        <f>($S$116-'Tabell 2.3 DOK32025'!$S$86)*('Tabell 4.1 DOK32025'!AM113-'Tabell 4.1 DOK32025'!S113)*'Tabell 4.1 DOK32025'!$W$113/100</f>
        <v>2.2203653314708504E-10</v>
      </c>
    </row>
    <row r="118" spans="1:19" ht="16.5" customHeight="1" x14ac:dyDescent="0.35">
      <c r="A118" s="52" t="s">
        <v>121</v>
      </c>
      <c r="B118" s="52"/>
      <c r="C118" s="52"/>
      <c r="D118" s="52">
        <f>($S$116-'Tabell 2.3 DOK32025'!$S$86)*('Tabell 4.1 DOK32025'!X114-'Tabell 4.1 DOK32025'!D114)*'Tabell 4.1 DOK32025'!$C$114/100</f>
        <v>-2945.332051928428</v>
      </c>
      <c r="E118" s="52">
        <f>($S$116-'Tabell 2.3 DOK32025'!$S$86)*('Tabell 4.1 DOK32025'!Y114-'Tabell 4.1 DOK32025'!E114)*'Tabell 4.1 DOK32025'!$C$114/100</f>
        <v>269.22124255618002</v>
      </c>
      <c r="F118" s="52">
        <f>($S$116-'Tabell 2.3 DOK32025'!$S$86)*('Tabell 4.1 DOK32025'!Z114-'Tabell 4.1 DOK32025'!F114)*'Tabell 4.1 DOK32025'!$C$114/100</f>
        <v>-2537.5040405903646</v>
      </c>
      <c r="G118" s="52">
        <f>($S$116-'Tabell 2.3 DOK32025'!$S$86)*('Tabell 4.1 DOK32025'!AA114-'Tabell 4.1 DOK32025'!G114)*'Tabell 4.1 DOK32025'!$C$114/100</f>
        <v>-3672.0524038547392</v>
      </c>
      <c r="H118" s="52">
        <f>($S$116-'Tabell 2.3 DOK32025'!$S$86)*('Tabell 4.1 DOK32025'!AB114-'Tabell 4.1 DOK32025'!H114)*'Tabell 4.1 DOK32025'!$C$114/100</f>
        <v>-1090.5735365365872</v>
      </c>
      <c r="I118" s="52">
        <f>($S$116-'Tabell 2.3 DOK32025'!$S$86)*('Tabell 4.1 DOK32025'!AC114-'Tabell 4.1 DOK32025'!I114)*'Tabell 4.1 DOK32025'!$C$114/100</f>
        <v>1136.598516881199</v>
      </c>
      <c r="J118" s="52">
        <f>($S$116-'Tabell 2.3 DOK32025'!$S$86)*('Tabell 4.1 DOK32025'!AD114-'Tabell 4.1 DOK32025'!J114)*'Tabell 4.1 DOK32025'!$C$114/100</f>
        <v>823.6953850756754</v>
      </c>
      <c r="K118" s="52">
        <f>($S$116-'Tabell 2.3 DOK32025'!$S$86)*('Tabell 4.1 DOK32025'!AE114-'Tabell 4.1 DOK32025'!K114)*'Tabell 4.1 DOK32025'!$C$114/100</f>
        <v>1549.4400896049615</v>
      </c>
      <c r="L118" s="52">
        <f>($S$116-'Tabell 2.3 DOK32025'!$S$86)*('Tabell 4.1 DOK32025'!AF114-'Tabell 4.1 DOK32025'!L114)*'Tabell 4.1 DOK32025'!$C$114/100</f>
        <v>-110.07829679982841</v>
      </c>
      <c r="M118" s="52">
        <f>($S$116-'Tabell 2.3 DOK32025'!$S$86)*('Tabell 4.1 DOK32025'!AG114-'Tabell 4.1 DOK32025'!M114)*'Tabell 4.1 DOK32025'!$C$114/100</f>
        <v>1631.0336735673316</v>
      </c>
      <c r="N118" s="52">
        <f>($S$116-'Tabell 2.3 DOK32025'!$S$86)*('Tabell 4.1 DOK32025'!AH114-'Tabell 4.1 DOK32025'!N114)*'Tabell 4.1 DOK32025'!$C$114/100</f>
        <v>1010.8077079191784</v>
      </c>
      <c r="O118" s="52">
        <f>($S$116-'Tabell 2.3 DOK32025'!$S$86)*('Tabell 4.1 DOK32025'!AI114-'Tabell 4.1 DOK32025'!O114)*'Tabell 4.1 DOK32025'!$C$114/100</f>
        <v>1365.2815756677458</v>
      </c>
      <c r="P118" s="52">
        <f>($S$116-'Tabell 2.3 DOK32025'!$S$86)*('Tabell 4.1 DOK32025'!AJ114-'Tabell 4.1 DOK32025'!P114)*'Tabell 4.1 DOK32025'!$C$114/100</f>
        <v>1155.4422761454464</v>
      </c>
      <c r="Q118" s="52">
        <f>($S$116-'Tabell 2.3 DOK32025'!$S$86)*('Tabell 4.1 DOK32025'!AK114-'Tabell 4.1 DOK32025'!Q114)*'Tabell 4.1 DOK32025'!$C$114/100</f>
        <v>121.27499305816778</v>
      </c>
      <c r="R118" s="52">
        <f>($S$116-'Tabell 2.3 DOK32025'!$S$86)*('Tabell 4.1 DOK32025'!AL114-'Tabell 4.1 DOK32025'!R114)*'Tabell 4.1 DOK32025'!$C$114/100</f>
        <v>1292.7448692341109</v>
      </c>
      <c r="S118" s="52">
        <f>($S$116-'Tabell 2.3 DOK32025'!$S$86)*('Tabell 4.1 DOK32025'!AM114-'Tabell 4.1 DOK32025'!S114)*'Tabell 4.1 DOK32025'!$C$114/100</f>
        <v>1.1101826657354252E-10</v>
      </c>
    </row>
    <row r="119" spans="1:19" ht="16.5" customHeight="1" x14ac:dyDescent="0.35">
      <c r="A119" s="59" t="s">
        <v>122</v>
      </c>
      <c r="B119" s="59"/>
      <c r="C119" s="59"/>
      <c r="D119" s="59">
        <f>($S$116-'Tabell 2.3 DOK32025'!$S$86)*('Tabell 4.1'!D104-'Tabell 4.1 DOK32025'!X115)/100</f>
        <v>-12202.676253132857</v>
      </c>
      <c r="E119" s="59">
        <f>($S$116-'Tabell 2.3 DOK32025'!$S$86)*('Tabell 4.1'!E104-'Tabell 4.1 DOK32025'!Y115)/100</f>
        <v>-15218.890628308687</v>
      </c>
      <c r="F119" s="59">
        <f>($S$116-'Tabell 2.3 DOK32025'!$S$86)*('Tabell 4.1'!F104-'Tabell 4.1 DOK32025'!Z115)/100</f>
        <v>-12562.459166704519</v>
      </c>
      <c r="G119" s="59">
        <f>($S$116-'Tabell 2.3 DOK32025'!$S$86)*('Tabell 4.1'!G104-'Tabell 4.1 DOK32025'!AA115)/100</f>
        <v>-7490.8843788346785</v>
      </c>
      <c r="H119" s="59">
        <f>($S$116-'Tabell 2.3 DOK32025'!$S$86)*('Tabell 4.1'!H104-'Tabell 4.1 DOK32025'!AB115)/100</f>
        <v>-1809.96896998134</v>
      </c>
      <c r="I119" s="59">
        <f>($S$116-'Tabell 2.3 DOK32025'!$S$86)*('Tabell 4.1'!I104-'Tabell 4.1 DOK32025'!AC115)/100</f>
        <v>6758.5409964515975</v>
      </c>
      <c r="J119" s="59">
        <f>($S$116-'Tabell 2.3 DOK32025'!$S$86)*('Tabell 4.1'!J104-'Tabell 4.1 DOK32025'!AD115)/100</f>
        <v>12376.364812174394</v>
      </c>
      <c r="K119" s="59">
        <f>($S$116-'Tabell 2.3 DOK32025'!$S$86)*('Tabell 4.1'!K104-'Tabell 4.1 DOK32025'!AE115)/100</f>
        <v>16533.53412104306</v>
      </c>
      <c r="L119" s="59">
        <f>($S$116-'Tabell 2.3 DOK32025'!$S$86)*('Tabell 4.1'!L104-'Tabell 4.1 DOK32025'!AF115)/100</f>
        <v>-913.17133983747146</v>
      </c>
      <c r="M119" s="59">
        <f>($S$116-'Tabell 2.3 DOK32025'!$S$86)*('Tabell 4.1'!M104-'Tabell 4.1 DOK32025'!AG115)/100</f>
        <v>3058.5530407130641</v>
      </c>
      <c r="N119" s="59">
        <f>($S$116-'Tabell 2.3 DOK32025'!$S$86)*('Tabell 4.1'!N104-'Tabell 4.1 DOK32025'!AH115)/100</f>
        <v>-5287.1737529952798</v>
      </c>
      <c r="O119" s="59">
        <f>($S$116-'Tabell 2.3 DOK32025'!$S$86)*('Tabell 4.1'!O104-'Tabell 4.1 DOK32025'!AI115)/100</f>
        <v>-7607.0732189255405</v>
      </c>
      <c r="P119" s="59">
        <f>($S$116-'Tabell 2.3 DOK32025'!$S$86)*('Tabell 4.1'!P104-'Tabell 4.1 DOK32025'!AJ115)/100</f>
        <v>10616.14800478241</v>
      </c>
      <c r="Q119" s="59">
        <f>($S$116-'Tabell 2.3 DOK32025'!$S$86)*('Tabell 4.1'!Q104-'Tabell 4.1 DOK32025'!AK115)/100</f>
        <v>10944.940475506151</v>
      </c>
      <c r="R119" s="59">
        <f>($S$116-'Tabell 2.3 DOK32025'!$S$86)*('Tabell 4.1'!R104-'Tabell 4.1 DOK32025'!AL115)/100</f>
        <v>2804.2162580494823</v>
      </c>
      <c r="S119" s="59">
        <f>($S$116-'Tabell 2.3 DOK32025'!$S$86)*('Tabell 4.1'!S104-'Tabell 4.1 DOK32025'!AM115)/100</f>
        <v>-2.7754566643385629E-10</v>
      </c>
    </row>
    <row r="120" spans="1:19" ht="16.5" customHeight="1" x14ac:dyDescent="0.35">
      <c r="A120" s="50" t="s">
        <v>123</v>
      </c>
      <c r="B120" s="50"/>
      <c r="C120" s="50"/>
      <c r="D120" s="50">
        <f t="shared" ref="D120:S120" si="42">SUM(D121:D125)</f>
        <v>28386.97528526203</v>
      </c>
      <c r="E120" s="50">
        <f t="shared" si="42"/>
        <v>25539.957843921387</v>
      </c>
      <c r="F120" s="50">
        <f t="shared" si="42"/>
        <v>16343.351673232499</v>
      </c>
      <c r="G120" s="50">
        <f t="shared" si="42"/>
        <v>13320.975437203251</v>
      </c>
      <c r="H120" s="50">
        <f t="shared" si="42"/>
        <v>14390.859721666679</v>
      </c>
      <c r="I120" s="50">
        <f t="shared" si="42"/>
        <v>5935.5984277694188</v>
      </c>
      <c r="J120" s="50">
        <f t="shared" si="42"/>
        <v>7422.9084033585277</v>
      </c>
      <c r="K120" s="50">
        <f t="shared" si="42"/>
        <v>11020.086971903622</v>
      </c>
      <c r="L120" s="50">
        <f t="shared" si="42"/>
        <v>15137.519246450607</v>
      </c>
      <c r="M120" s="50">
        <f t="shared" si="42"/>
        <v>13081.552688121268</v>
      </c>
      <c r="N120" s="50">
        <f t="shared" si="42"/>
        <v>18630.702874789298</v>
      </c>
      <c r="O120" s="50">
        <f t="shared" si="42"/>
        <v>21821.577864805549</v>
      </c>
      <c r="P120" s="50">
        <f t="shared" si="42"/>
        <v>12264.599591558726</v>
      </c>
      <c r="Q120" s="50">
        <f t="shared" si="42"/>
        <v>8787.8902939278323</v>
      </c>
      <c r="R120" s="50">
        <f t="shared" si="42"/>
        <v>21722.426176029327</v>
      </c>
      <c r="S120" s="50">
        <f t="shared" si="42"/>
        <v>233806.98250000001</v>
      </c>
    </row>
    <row r="121" spans="1:19" ht="16.5" customHeight="1" x14ac:dyDescent="0.35">
      <c r="A121" s="52" t="str">
        <f>A105</f>
        <v xml:space="preserve"> - herav nye tiltak</v>
      </c>
      <c r="B121" s="52"/>
      <c r="C121" s="52"/>
      <c r="D121" s="52">
        <f>$S121*'Tabell 3.1'!D$90/100</f>
        <v>16269.209103817553</v>
      </c>
      <c r="E121" s="52">
        <f>$S121*'Tabell 3.1'!E$90/100</f>
        <v>14637.519865710023</v>
      </c>
      <c r="F121" s="52">
        <f>$S121*'Tabell 3.1'!F$90/100</f>
        <v>9366.7396105809403</v>
      </c>
      <c r="G121" s="52">
        <f>$S121*'Tabell 3.1'!G$90/100</f>
        <v>7634.5483334110249</v>
      </c>
      <c r="H121" s="52">
        <f>$S121*'Tabell 3.1'!H$90/100</f>
        <v>8247.722895544126</v>
      </c>
      <c r="I121" s="52">
        <f>$S121*'Tabell 3.1'!I$90/100</f>
        <v>3401.8239353527524</v>
      </c>
      <c r="J121" s="52">
        <f>$S121*'Tabell 3.1'!J$90/100</f>
        <v>4254.2344775782849</v>
      </c>
      <c r="K121" s="52">
        <f>$S121*'Tabell 3.1'!K$90/100</f>
        <v>6315.8578005046757</v>
      </c>
      <c r="L121" s="52">
        <f>$S121*'Tabell 3.1'!L$90/100</f>
        <v>8675.6501338636499</v>
      </c>
      <c r="M121" s="52">
        <f>$S121*'Tabell 3.1'!M$90/100</f>
        <v>7497.3298122448077</v>
      </c>
      <c r="N121" s="52">
        <f>$S121*'Tabell 3.1'!N$90/100</f>
        <v>10677.671635498591</v>
      </c>
      <c r="O121" s="52">
        <f>$S121*'Tabell 3.1'!O$90/100</f>
        <v>12506.433309295815</v>
      </c>
      <c r="P121" s="52">
        <f>$S121*'Tabell 3.1'!P$90/100</f>
        <v>7029.1157590593739</v>
      </c>
      <c r="Q121" s="52">
        <f>$S121*'Tabell 3.1'!Q$90/100</f>
        <v>5036.5360640430381</v>
      </c>
      <c r="R121" s="52">
        <f>$S121*'Tabell 3.1'!R$90/100</f>
        <v>12449.607263495347</v>
      </c>
      <c r="S121" s="374">
        <v>134000</v>
      </c>
    </row>
    <row r="122" spans="1:19" ht="16.5" customHeight="1" x14ac:dyDescent="0.35">
      <c r="A122" s="52" t="str">
        <f>A106</f>
        <v xml:space="preserve"> - herav andre tekniske justeringer</v>
      </c>
      <c r="B122" s="52"/>
      <c r="C122" s="52"/>
      <c r="D122" s="52">
        <f>$S122*'Tabell 3.1'!D$90/100</f>
        <v>12117.766181444475</v>
      </c>
      <c r="E122" s="52">
        <f>$S122*'Tabell 3.1'!E$90/100</f>
        <v>10902.437978211365</v>
      </c>
      <c r="F122" s="52">
        <f>$S122*'Tabell 3.1'!F$90/100</f>
        <v>6976.6120626515585</v>
      </c>
      <c r="G122" s="52">
        <f>$S122*'Tabell 3.1'!G$90/100</f>
        <v>5686.4271037922263</v>
      </c>
      <c r="H122" s="52">
        <f>$S122*'Tabell 3.1'!H$90/100</f>
        <v>6143.1368261225525</v>
      </c>
      <c r="I122" s="52">
        <f>$S122*'Tabell 3.1'!I$90/100</f>
        <v>2533.7744924166664</v>
      </c>
      <c r="J122" s="52">
        <f>$S122*'Tabell 3.1'!J$90/100</f>
        <v>3168.6739257802424</v>
      </c>
      <c r="K122" s="52">
        <f>$S122*'Tabell 3.1'!K$90/100</f>
        <v>4704.2291713989462</v>
      </c>
      <c r="L122" s="52">
        <f>$S122*'Tabell 3.1'!L$90/100</f>
        <v>6461.8691125869564</v>
      </c>
      <c r="M122" s="52">
        <f>$S122*'Tabell 3.1'!M$90/100</f>
        <v>5584.2228758764613</v>
      </c>
      <c r="N122" s="52">
        <f>$S122*'Tabell 3.1'!N$90/100</f>
        <v>7953.0312392907053</v>
      </c>
      <c r="O122" s="52">
        <f>$S122*'Tabell 3.1'!O$90/100</f>
        <v>9315.1445555097362</v>
      </c>
      <c r="P122" s="52">
        <f>$S122*'Tabell 3.1'!P$90/100</f>
        <v>5235.4838324993525</v>
      </c>
      <c r="Q122" s="52">
        <f>$S122*'Tabell 3.1'!Q$90/100</f>
        <v>3751.3542298847942</v>
      </c>
      <c r="R122" s="52">
        <f>$S122*'Tabell 3.1'!R$90/100</f>
        <v>9272.8189125339795</v>
      </c>
      <c r="S122" s="374">
        <v>99806.982500000013</v>
      </c>
    </row>
    <row r="123" spans="1:19" ht="16.5" customHeight="1" x14ac:dyDescent="0.35">
      <c r="A123" s="52" t="str">
        <f>A107</f>
        <v xml:space="preserve"> - herav endring i løpende pensjonsutgifter</v>
      </c>
      <c r="B123" s="52"/>
      <c r="C123" s="52"/>
      <c r="D123" s="52">
        <f>$S123*'Tabell 3.1'!D$90/100</f>
        <v>0</v>
      </c>
      <c r="E123" s="52">
        <f>$S123*'Tabell 3.1'!E$90/100</f>
        <v>0</v>
      </c>
      <c r="F123" s="52">
        <f>$S123*'Tabell 3.1'!F$90/100</f>
        <v>0</v>
      </c>
      <c r="G123" s="52">
        <f>$S123*'Tabell 3.1'!G$90/100</f>
        <v>0</v>
      </c>
      <c r="H123" s="52">
        <f>$S123*'Tabell 3.1'!H$90/100</f>
        <v>0</v>
      </c>
      <c r="I123" s="52">
        <f>$S123*'Tabell 3.1'!I$90/100</f>
        <v>0</v>
      </c>
      <c r="J123" s="52">
        <f>$S123*'Tabell 3.1'!J$90/100</f>
        <v>0</v>
      </c>
      <c r="K123" s="52">
        <f>$S123*'Tabell 3.1'!K$90/100</f>
        <v>0</v>
      </c>
      <c r="L123" s="52">
        <f>$S123*'Tabell 3.1'!L$90/100</f>
        <v>0</v>
      </c>
      <c r="M123" s="52">
        <f>$S123*'Tabell 3.1'!M$90/100</f>
        <v>0</v>
      </c>
      <c r="N123" s="52">
        <f>$S123*'Tabell 3.1'!N$90/100</f>
        <v>0</v>
      </c>
      <c r="O123" s="52">
        <f>$S123*'Tabell 3.1'!O$90/100</f>
        <v>0</v>
      </c>
      <c r="P123" s="52">
        <f>$S123*'Tabell 3.1'!P$90/100</f>
        <v>0</v>
      </c>
      <c r="Q123" s="52">
        <f>$S123*'Tabell 3.1'!Q$90/100</f>
        <v>0</v>
      </c>
      <c r="R123" s="52">
        <f>$S123*'Tabell 3.1'!R$90/100</f>
        <v>0</v>
      </c>
      <c r="S123" s="374">
        <v>0</v>
      </c>
    </row>
    <row r="124" spans="1:19" ht="16.5" customHeight="1" x14ac:dyDescent="0.35">
      <c r="A124" s="52" t="str">
        <f>A108</f>
        <v xml:space="preserve"> - herav innsparingstiltak</v>
      </c>
      <c r="B124" s="52"/>
      <c r="C124" s="52"/>
      <c r="D124" s="52">
        <f>$S124*'Tabell 3.1'!D$90/100</f>
        <v>0</v>
      </c>
      <c r="E124" s="52">
        <f>$S124*'Tabell 3.1'!E$90/100</f>
        <v>0</v>
      </c>
      <c r="F124" s="52">
        <f>$S124*'Tabell 3.1'!F$90/100</f>
        <v>0</v>
      </c>
      <c r="G124" s="52">
        <f>$S124*'Tabell 3.1'!G$90/100</f>
        <v>0</v>
      </c>
      <c r="H124" s="52">
        <f>$S124*'Tabell 3.1'!H$90/100</f>
        <v>0</v>
      </c>
      <c r="I124" s="52">
        <f>$S124*'Tabell 3.1'!I$90/100</f>
        <v>0</v>
      </c>
      <c r="J124" s="52">
        <f>$S124*'Tabell 3.1'!J$90/100</f>
        <v>0</v>
      </c>
      <c r="K124" s="52">
        <f>$S124*'Tabell 3.1'!K$90/100</f>
        <v>0</v>
      </c>
      <c r="L124" s="52">
        <f>$S124*'Tabell 3.1'!L$90/100</f>
        <v>0</v>
      </c>
      <c r="M124" s="52">
        <f>$S124*'Tabell 3.1'!M$90/100</f>
        <v>0</v>
      </c>
      <c r="N124" s="52">
        <f>$S124*'Tabell 3.1'!N$90/100</f>
        <v>0</v>
      </c>
      <c r="O124" s="52">
        <f>$S124*'Tabell 3.1'!O$90/100</f>
        <v>0</v>
      </c>
      <c r="P124" s="52">
        <f>$S124*'Tabell 3.1'!P$90/100</f>
        <v>0</v>
      </c>
      <c r="Q124" s="52">
        <f>$S124*'Tabell 3.1'!Q$90/100</f>
        <v>0</v>
      </c>
      <c r="R124" s="52">
        <f>$S124*'Tabell 3.1'!R$90/100</f>
        <v>0</v>
      </c>
      <c r="S124" s="374">
        <v>0</v>
      </c>
    </row>
    <row r="125" spans="1:19" ht="16.5" customHeight="1" x14ac:dyDescent="0.35">
      <c r="A125" s="59" t="str">
        <f>A109</f>
        <v xml:space="preserve"> - herav uspesifiserte rammeendringer</v>
      </c>
      <c r="B125" s="59"/>
      <c r="C125" s="59"/>
      <c r="D125" s="59">
        <f>$S125*'Tabell 3.1'!D$90/100</f>
        <v>0</v>
      </c>
      <c r="E125" s="59">
        <f>$S125*'Tabell 3.1'!E$90/100</f>
        <v>0</v>
      </c>
      <c r="F125" s="59">
        <f>$S125*'Tabell 3.1'!F$90/100</f>
        <v>0</v>
      </c>
      <c r="G125" s="59">
        <f>$S125*'Tabell 3.1'!G$90/100</f>
        <v>0</v>
      </c>
      <c r="H125" s="59">
        <f>$S125*'Tabell 3.1'!H$90/100</f>
        <v>0</v>
      </c>
      <c r="I125" s="59">
        <f>$S125*'Tabell 3.1'!I$90/100</f>
        <v>0</v>
      </c>
      <c r="J125" s="59">
        <f>$S125*'Tabell 3.1'!J$90/100</f>
        <v>0</v>
      </c>
      <c r="K125" s="59">
        <f>$S125*'Tabell 3.1'!K$90/100</f>
        <v>0</v>
      </c>
      <c r="L125" s="59">
        <f>$S125*'Tabell 3.1'!L$90/100</f>
        <v>0</v>
      </c>
      <c r="M125" s="59">
        <f>$S125*'Tabell 3.1'!M$90/100</f>
        <v>0</v>
      </c>
      <c r="N125" s="59">
        <f>$S125*'Tabell 3.1'!N$90/100</f>
        <v>0</v>
      </c>
      <c r="O125" s="59">
        <f>$S125*'Tabell 3.1'!O$90/100</f>
        <v>0</v>
      </c>
      <c r="P125" s="59">
        <f>$S125*'Tabell 3.1'!P$90/100</f>
        <v>0</v>
      </c>
      <c r="Q125" s="59">
        <f>$S125*'Tabell 3.1'!Q$90/100</f>
        <v>0</v>
      </c>
      <c r="R125" s="59">
        <f>$S125*'Tabell 3.1'!R$90/100</f>
        <v>0</v>
      </c>
      <c r="S125" s="374">
        <v>0</v>
      </c>
    </row>
    <row r="126" spans="1:19" ht="16.5" customHeight="1" x14ac:dyDescent="0.35">
      <c r="A126" s="352" t="s">
        <v>131</v>
      </c>
      <c r="B126" s="352"/>
      <c r="C126" s="352"/>
      <c r="D126" s="352">
        <f>'Tabell 2.1'!D49+'Tabell 2.1'!D50-SUM(D116:D120)</f>
        <v>-720.01531998580322</v>
      </c>
      <c r="E126" s="352">
        <f>'Tabell 2.1'!E49+'Tabell 2.1'!E50-SUM(E116:E120)</f>
        <v>4282.5020866737759</v>
      </c>
      <c r="F126" s="352">
        <f>'Tabell 2.1'!F49+'Tabell 2.1'!F50-SUM(F116:F120)</f>
        <v>5314.6778060256911</v>
      </c>
      <c r="G126" s="352">
        <f>'Tabell 2.1'!G49+'Tabell 2.1'!G50-SUM(G116:G120)</f>
        <v>1537.8102945018036</v>
      </c>
      <c r="H126" s="352">
        <f>'Tabell 2.1'!H49+'Tabell 2.1'!H50-SUM(H116:H120)</f>
        <v>3080.0016047849786</v>
      </c>
      <c r="I126" s="352">
        <f>'Tabell 2.1'!I49+'Tabell 2.1'!I50-SUM(I116:I120)</f>
        <v>4789.4742396623187</v>
      </c>
      <c r="J126" s="352">
        <f>'Tabell 2.1'!J49+'Tabell 2.1'!J50-SUM(J116:J120)</f>
        <v>2933.8959895035514</v>
      </c>
      <c r="K126" s="352">
        <f>'Tabell 2.1'!K49+'Tabell 2.1'!K50-SUM(K116:K120)</f>
        <v>-1232.9610141845478</v>
      </c>
      <c r="L126" s="352">
        <f>'Tabell 2.1'!L49+'Tabell 2.1'!L50-SUM(L116:L120)</f>
        <v>-299.98915628553368</v>
      </c>
      <c r="M126" s="352">
        <f>'Tabell 2.1'!M49+'Tabell 2.1'!M50-SUM(M116:M120)</f>
        <v>-4644.8617686322978</v>
      </c>
      <c r="N126" s="352">
        <f>'Tabell 2.1'!N49+'Tabell 2.1'!N50-SUM(N116:N120)</f>
        <v>-4235.3842584532395</v>
      </c>
      <c r="O126" s="352">
        <f>'Tabell 2.1'!O49+'Tabell 2.1'!O50-SUM(O116:O120)</f>
        <v>-5161.3100561531028</v>
      </c>
      <c r="P126" s="352">
        <f>'Tabell 2.1'!P49+'Tabell 2.1'!P50-SUM(P116:P120)</f>
        <v>2994.6465383818431</v>
      </c>
      <c r="Q126" s="352">
        <f>'Tabell 2.1'!Q49+'Tabell 2.1'!Q50-SUM(Q116:Q120)</f>
        <v>2893.3472718879202</v>
      </c>
      <c r="R126" s="352">
        <f>'Tabell 2.1'!R49+'Tabell 2.1'!R50-SUM(R116:R120)</f>
        <v>-11531.834257727634</v>
      </c>
      <c r="S126" s="352">
        <f>SUM(D126:R126)</f>
        <v>-2.7648638933897018E-10</v>
      </c>
    </row>
    <row r="127" spans="1:19" ht="16.5" customHeight="1" x14ac:dyDescent="0.35">
      <c r="A127" s="50" t="s">
        <v>18</v>
      </c>
      <c r="B127" s="50"/>
      <c r="C127" s="50"/>
      <c r="D127" s="50">
        <f t="shared" ref="D127:S127" si="43">SUM(D128:D128)</f>
        <v>7682.7090572490088</v>
      </c>
      <c r="E127" s="50">
        <f t="shared" si="43"/>
        <v>6912.1864333014846</v>
      </c>
      <c r="F127" s="50">
        <f t="shared" si="43"/>
        <v>4423.1981274503041</v>
      </c>
      <c r="G127" s="50">
        <f t="shared" si="43"/>
        <v>3605.2160406088269</v>
      </c>
      <c r="H127" s="50">
        <f t="shared" si="43"/>
        <v>3894.7717118226956</v>
      </c>
      <c r="I127" s="50">
        <f t="shared" si="43"/>
        <v>1606.4224998600853</v>
      </c>
      <c r="J127" s="50">
        <f t="shared" si="43"/>
        <v>2008.9511139716319</v>
      </c>
      <c r="K127" s="50">
        <f t="shared" si="43"/>
        <v>2982.4988798532454</v>
      </c>
      <c r="L127" s="50">
        <f t="shared" si="43"/>
        <v>4096.8491729151046</v>
      </c>
      <c r="M127" s="50">
        <f t="shared" si="43"/>
        <v>3540.418178053932</v>
      </c>
      <c r="N127" s="50">
        <f t="shared" si="43"/>
        <v>5042.25153545582</v>
      </c>
      <c r="O127" s="50">
        <f t="shared" si="43"/>
        <v>5905.8364697434372</v>
      </c>
      <c r="P127" s="50">
        <f t="shared" si="43"/>
        <v>3319.3163209086492</v>
      </c>
      <c r="Q127" s="50">
        <f t="shared" si="43"/>
        <v>2378.3726049292191</v>
      </c>
      <c r="R127" s="50">
        <f t="shared" si="43"/>
        <v>5879.0018538765562</v>
      </c>
      <c r="S127" s="50">
        <f t="shared" si="43"/>
        <v>63278</v>
      </c>
    </row>
    <row r="128" spans="1:19" ht="16.5" customHeight="1" x14ac:dyDescent="0.35">
      <c r="A128" s="52" t="s">
        <v>132</v>
      </c>
      <c r="B128" s="52"/>
      <c r="C128" s="52"/>
      <c r="D128" s="52">
        <f>$S128*'Tabell 3.1'!D$90/100</f>
        <v>7682.7090572490088</v>
      </c>
      <c r="E128" s="52">
        <f>$S128*'Tabell 3.1'!E$90/100</f>
        <v>6912.1864333014846</v>
      </c>
      <c r="F128" s="52">
        <f>$S128*'Tabell 3.1'!F$90/100</f>
        <v>4423.1981274503041</v>
      </c>
      <c r="G128" s="52">
        <f>$S128*'Tabell 3.1'!G$90/100</f>
        <v>3605.2160406088269</v>
      </c>
      <c r="H128" s="52">
        <f>$S128*'Tabell 3.1'!H$90/100</f>
        <v>3894.7717118226956</v>
      </c>
      <c r="I128" s="52">
        <f>$S128*'Tabell 3.1'!I$90/100</f>
        <v>1606.4224998600853</v>
      </c>
      <c r="J128" s="52">
        <f>$S128*'Tabell 3.1'!J$90/100</f>
        <v>2008.9511139716319</v>
      </c>
      <c r="K128" s="52">
        <f>$S128*'Tabell 3.1'!K$90/100</f>
        <v>2982.4988798532454</v>
      </c>
      <c r="L128" s="52">
        <f>$S128*'Tabell 3.1'!L$90/100</f>
        <v>4096.8491729151046</v>
      </c>
      <c r="M128" s="52">
        <f>$S128*'Tabell 3.1'!M$90/100</f>
        <v>3540.418178053932</v>
      </c>
      <c r="N128" s="52">
        <f>$S128*'Tabell 3.1'!N$90/100</f>
        <v>5042.25153545582</v>
      </c>
      <c r="O128" s="52">
        <f>$S128*'Tabell 3.1'!O$90/100</f>
        <v>5905.8364697434372</v>
      </c>
      <c r="P128" s="52">
        <f>$S128*'Tabell 3.1'!P$90/100</f>
        <v>3319.3163209086492</v>
      </c>
      <c r="Q128" s="52">
        <f>$S128*'Tabell 3.1'!Q$90/100</f>
        <v>2378.3726049292191</v>
      </c>
      <c r="R128" s="52">
        <f>$S128*'Tabell 3.1'!R$90/100</f>
        <v>5879.0018538765562</v>
      </c>
      <c r="S128" s="374">
        <v>63278</v>
      </c>
    </row>
    <row r="129" spans="1:22" ht="16.5" customHeight="1" thickBot="1" x14ac:dyDescent="0.4">
      <c r="A129" s="180" t="s">
        <v>133</v>
      </c>
      <c r="B129" s="180"/>
      <c r="C129" s="180"/>
      <c r="D129" s="181">
        <f t="shared" ref="D129:S129" si="44">D120+D127+SUM(D116:D119)+D126</f>
        <v>272473.87734538381</v>
      </c>
      <c r="E129" s="181">
        <f t="shared" si="44"/>
        <v>253076.93533553198</v>
      </c>
      <c r="F129" s="181">
        <f t="shared" si="44"/>
        <v>162601.73702742707</v>
      </c>
      <c r="G129" s="181">
        <f t="shared" si="44"/>
        <v>129737.7716224964</v>
      </c>
      <c r="H129" s="181">
        <f t="shared" si="44"/>
        <v>141576.44043476321</v>
      </c>
      <c r="I129" s="181">
        <f t="shared" si="44"/>
        <v>61913.180569257172</v>
      </c>
      <c r="J129" s="181">
        <f t="shared" si="44"/>
        <v>74371.35000612936</v>
      </c>
      <c r="K129" s="181">
        <f t="shared" si="44"/>
        <v>104823.4408078275</v>
      </c>
      <c r="L129" s="181">
        <f t="shared" si="44"/>
        <v>145382.23893167329</v>
      </c>
      <c r="M129" s="181">
        <f t="shared" si="44"/>
        <v>121250.91490576482</v>
      </c>
      <c r="N129" s="181">
        <f t="shared" si="44"/>
        <v>175064.95296691163</v>
      </c>
      <c r="O129" s="181">
        <f t="shared" si="44"/>
        <v>204847.7430775142</v>
      </c>
      <c r="P129" s="181">
        <f t="shared" si="44"/>
        <v>121028.13445773775</v>
      </c>
      <c r="Q129" s="181">
        <f t="shared" si="44"/>
        <v>87467.273644410307</v>
      </c>
      <c r="R129" s="181">
        <f t="shared" si="44"/>
        <v>197522.99125750136</v>
      </c>
      <c r="S129" s="181">
        <f t="shared" si="44"/>
        <v>2253138.9823903292</v>
      </c>
    </row>
    <row r="130" spans="1:22" ht="16.5" customHeight="1" x14ac:dyDescent="0.35">
      <c r="A130" s="37"/>
      <c r="B130" s="37"/>
      <c r="C130" s="37"/>
      <c r="D130" s="57"/>
      <c r="E130" s="57"/>
      <c r="F130" s="57"/>
      <c r="G130" s="57"/>
      <c r="H130" s="57"/>
      <c r="I130" s="57"/>
      <c r="J130" s="57"/>
      <c r="K130" s="57"/>
      <c r="L130" s="57"/>
      <c r="M130" s="57"/>
      <c r="N130" s="57"/>
      <c r="O130" s="57"/>
      <c r="P130" s="57"/>
      <c r="Q130" s="57"/>
      <c r="R130" s="57"/>
      <c r="S130" s="57"/>
    </row>
    <row r="131" spans="1:22" ht="16.5" customHeight="1" thickBot="1" x14ac:dyDescent="0.4">
      <c r="A131" s="180" t="str">
        <f>'Tabell 2.1'!A54</f>
        <v>Avrundet til hele tusen (innmeldt budsjett ) FO4C</v>
      </c>
      <c r="B131" s="180"/>
      <c r="C131" s="180"/>
      <c r="D131" s="181">
        <f>'Tabell 2.1'!D54</f>
        <v>272474</v>
      </c>
      <c r="E131" s="181">
        <f>'Tabell 2.1'!E54</f>
        <v>253077</v>
      </c>
      <c r="F131" s="181">
        <f>'Tabell 2.1'!F54</f>
        <v>162603</v>
      </c>
      <c r="G131" s="181">
        <f>'Tabell 2.1'!G54</f>
        <v>129738</v>
      </c>
      <c r="H131" s="181">
        <f>'Tabell 2.1'!H54</f>
        <v>141576</v>
      </c>
      <c r="I131" s="181">
        <f>'Tabell 2.1'!I54</f>
        <v>61913</v>
      </c>
      <c r="J131" s="181">
        <f>'Tabell 2.1'!J54</f>
        <v>74371</v>
      </c>
      <c r="K131" s="181">
        <f>'Tabell 2.1'!K54</f>
        <v>104823</v>
      </c>
      <c r="L131" s="181">
        <f>'Tabell 2.1'!L54</f>
        <v>145382</v>
      </c>
      <c r="M131" s="181">
        <f>'Tabell 2.1'!M54</f>
        <v>121251</v>
      </c>
      <c r="N131" s="181">
        <f>'Tabell 2.1'!N54</f>
        <v>175065</v>
      </c>
      <c r="O131" s="181">
        <f>'Tabell 2.1'!O54</f>
        <v>204848</v>
      </c>
      <c r="P131" s="181">
        <f>'Tabell 2.1'!P54</f>
        <v>121028</v>
      </c>
      <c r="Q131" s="181">
        <f>'Tabell 2.1'!Q54</f>
        <v>87467</v>
      </c>
      <c r="R131" s="181">
        <f>'Tabell 2.1'!R54</f>
        <v>197523</v>
      </c>
      <c r="S131" s="181">
        <f>'Tabell 2.1'!S54</f>
        <v>2253139</v>
      </c>
    </row>
    <row r="132" spans="1:22" ht="16.5" customHeight="1" thickBot="1" x14ac:dyDescent="0.4">
      <c r="A132" s="17"/>
      <c r="B132" s="17"/>
      <c r="C132" s="17"/>
      <c r="D132" s="17"/>
      <c r="E132" s="17"/>
      <c r="F132" s="17"/>
      <c r="G132" s="17"/>
      <c r="H132" s="17"/>
      <c r="I132" s="17"/>
      <c r="J132" s="17"/>
      <c r="K132" s="17"/>
      <c r="L132" s="17"/>
      <c r="M132" s="17"/>
      <c r="N132" s="17"/>
      <c r="O132" s="17"/>
      <c r="P132" s="17"/>
      <c r="Q132" s="17"/>
      <c r="R132" s="17"/>
      <c r="S132" s="17"/>
    </row>
    <row r="133" spans="1:22" ht="16.5" customHeight="1" x14ac:dyDescent="0.35">
      <c r="A133" s="183" t="str">
        <f>'Tabell 2.1'!A56</f>
        <v>Inndekking av merforbruk</v>
      </c>
      <c r="B133" s="183"/>
      <c r="C133" s="183"/>
      <c r="D133" s="184"/>
      <c r="E133" s="184"/>
      <c r="F133" s="184"/>
      <c r="G133" s="184"/>
      <c r="H133" s="184"/>
      <c r="I133" s="184"/>
      <c r="J133" s="184"/>
      <c r="K133" s="184"/>
      <c r="L133" s="184"/>
      <c r="M133" s="184"/>
      <c r="N133" s="184"/>
      <c r="O133" s="184"/>
      <c r="P133" s="184"/>
      <c r="Q133" s="184"/>
      <c r="R133" s="184"/>
      <c r="S133" s="184"/>
    </row>
    <row r="134" spans="1:22" ht="16.5" customHeight="1" x14ac:dyDescent="0.35">
      <c r="A134" s="61" t="str">
        <f>A116</f>
        <v>Bydelsfordelt Dok3 2025</v>
      </c>
      <c r="B134" s="62"/>
      <c r="C134" s="62"/>
      <c r="D134" s="63">
        <f>'Tabell 2.1 DOK32025'!D64</f>
        <v>0</v>
      </c>
      <c r="E134" s="63">
        <f>'Tabell 2.1 DOK32025'!E64</f>
        <v>0</v>
      </c>
      <c r="F134" s="63">
        <f>'Tabell 2.1 DOK32025'!F64</f>
        <v>0</v>
      </c>
      <c r="G134" s="63">
        <f>'Tabell 2.1 DOK32025'!G64</f>
        <v>-17684</v>
      </c>
      <c r="H134" s="63">
        <f>'Tabell 2.1 DOK32025'!H64</f>
        <v>0</v>
      </c>
      <c r="I134" s="63">
        <f>'Tabell 2.1 DOK32025'!I64</f>
        <v>0</v>
      </c>
      <c r="J134" s="63">
        <f>'Tabell 2.1 DOK32025'!J64</f>
        <v>-19083</v>
      </c>
      <c r="K134" s="63">
        <f>'Tabell 2.1 DOK32025'!K64</f>
        <v>0</v>
      </c>
      <c r="L134" s="63">
        <f>'Tabell 2.1 DOK32025'!L64</f>
        <v>0</v>
      </c>
      <c r="M134" s="63">
        <f>'Tabell 2.1 DOK32025'!M64</f>
        <v>0</v>
      </c>
      <c r="N134" s="63">
        <f>'Tabell 2.1 DOK32025'!N64</f>
        <v>0</v>
      </c>
      <c r="O134" s="63">
        <f>'Tabell 2.1 DOK32025'!O64</f>
        <v>0</v>
      </c>
      <c r="P134" s="63">
        <f>'Tabell 2.1 DOK32025'!P64</f>
        <v>-15291</v>
      </c>
      <c r="Q134" s="63">
        <f>'Tabell 2.1 DOK32025'!Q64</f>
        <v>0</v>
      </c>
      <c r="R134" s="63">
        <f>'Tabell 2.1 DOK32025'!R64</f>
        <v>-27036</v>
      </c>
      <c r="S134" s="63">
        <f>'Tabell 2.1 DOK32025'!S64</f>
        <v>-79094</v>
      </c>
    </row>
    <row r="135" spans="1:22" ht="16.5" customHeight="1" x14ac:dyDescent="0.35">
      <c r="A135" s="356" t="str">
        <f>A122</f>
        <v xml:space="preserve"> - herav andre tekniske justeringer</v>
      </c>
      <c r="B135" s="47"/>
      <c r="C135" s="47"/>
      <c r="D135" s="48">
        <f>'Tabell 2.3'!D94-'Tabell 2.3 DOK32025'!D89</f>
        <v>0</v>
      </c>
      <c r="E135" s="48">
        <f>'Tabell 2.3'!E94-'Tabell 2.3 DOK32025'!E89</f>
        <v>0</v>
      </c>
      <c r="F135" s="48">
        <f>'Tabell 2.3'!F94-'Tabell 2.3 DOK32025'!F89</f>
        <v>0</v>
      </c>
      <c r="G135" s="48">
        <f>'Tabell 2.3'!G94-'Tabell 2.3 DOK32025'!G89</f>
        <v>-7174</v>
      </c>
      <c r="H135" s="48">
        <f>'Tabell 2.3'!H94-'Tabell 2.3 DOK32025'!H99</f>
        <v>0</v>
      </c>
      <c r="I135" s="48">
        <f>'Tabell 2.3'!I94-'Tabell 2.3 DOK32025'!I89</f>
        <v>-14449</v>
      </c>
      <c r="J135" s="48">
        <f>'Tabell 2.3'!J94-'Tabell 2.3 DOK32025'!J89</f>
        <v>-19401</v>
      </c>
      <c r="K135" s="48">
        <f>'Tabell 2.3'!K94-'Tabell 2.3 DOK32025'!K89</f>
        <v>0</v>
      </c>
      <c r="L135" s="48">
        <f>'Tabell 2.3'!L94-'Tabell 2.3 DOK32025'!L89</f>
        <v>0</v>
      </c>
      <c r="M135" s="48">
        <f>'Tabell 2.3'!M94-'Tabell 2.3 DOK32025'!M89</f>
        <v>0</v>
      </c>
      <c r="N135" s="48">
        <f>'Tabell 2.3'!N94-'Tabell 2.3 DOK32025'!N89</f>
        <v>0</v>
      </c>
      <c r="O135" s="48">
        <f>'Tabell 2.3'!O94-'Tabell 2.3 DOK32025'!O89</f>
        <v>0</v>
      </c>
      <c r="P135" s="48">
        <f>'Tabell 2.3'!P94-'Tabell 2.3 DOK32025'!P89</f>
        <v>15291</v>
      </c>
      <c r="Q135" s="48">
        <f>'Tabell 2.3'!Q94-'Tabell 2.3 DOK32025'!Q89</f>
        <v>0</v>
      </c>
      <c r="R135" s="48">
        <f>'Tabell 2.3'!R94-'Tabell 2.3 DOK32025'!R89</f>
        <v>-10191</v>
      </c>
      <c r="S135" s="48">
        <f>SUM(D135:R135)</f>
        <v>-35924</v>
      </c>
      <c r="V135" s="368"/>
    </row>
    <row r="136" spans="1:22" ht="16.5" customHeight="1" thickBot="1" x14ac:dyDescent="0.4">
      <c r="A136" s="185" t="str">
        <f>A129</f>
        <v>Bydelsfordelt budsjett 2026</v>
      </c>
      <c r="B136" s="185"/>
      <c r="C136" s="185"/>
      <c r="D136" s="186">
        <f t="shared" ref="D136:S136" si="45">D135+D134</f>
        <v>0</v>
      </c>
      <c r="E136" s="186">
        <f t="shared" si="45"/>
        <v>0</v>
      </c>
      <c r="F136" s="186">
        <f t="shared" si="45"/>
        <v>0</v>
      </c>
      <c r="G136" s="186">
        <f t="shared" si="45"/>
        <v>-24858</v>
      </c>
      <c r="H136" s="186">
        <f t="shared" si="45"/>
        <v>0</v>
      </c>
      <c r="I136" s="186">
        <f t="shared" si="45"/>
        <v>-14449</v>
      </c>
      <c r="J136" s="186">
        <f t="shared" si="45"/>
        <v>-38484</v>
      </c>
      <c r="K136" s="186">
        <f t="shared" si="45"/>
        <v>0</v>
      </c>
      <c r="L136" s="186">
        <f t="shared" si="45"/>
        <v>0</v>
      </c>
      <c r="M136" s="186">
        <f t="shared" si="45"/>
        <v>0</v>
      </c>
      <c r="N136" s="186">
        <f t="shared" si="45"/>
        <v>0</v>
      </c>
      <c r="O136" s="186">
        <f t="shared" si="45"/>
        <v>0</v>
      </c>
      <c r="P136" s="186">
        <f t="shared" si="45"/>
        <v>0</v>
      </c>
      <c r="Q136" s="186">
        <f t="shared" si="45"/>
        <v>0</v>
      </c>
      <c r="R136" s="186">
        <f t="shared" si="45"/>
        <v>-37227</v>
      </c>
      <c r="S136" s="186">
        <f t="shared" si="45"/>
        <v>-115018</v>
      </c>
    </row>
    <row r="137" spans="1:22" ht="15" customHeight="1" x14ac:dyDescent="0.35">
      <c r="D137" s="29"/>
      <c r="E137" s="29"/>
      <c r="F137" s="29"/>
      <c r="G137" s="29"/>
      <c r="H137" s="29"/>
      <c r="I137" s="29"/>
      <c r="J137" s="29"/>
      <c r="K137" s="29"/>
      <c r="L137" s="29"/>
      <c r="M137" s="29"/>
      <c r="N137" s="29"/>
      <c r="O137" s="29"/>
      <c r="P137" s="29"/>
      <c r="Q137" s="29"/>
      <c r="R137" s="29"/>
      <c r="S137" s="29"/>
    </row>
    <row r="138" spans="1:22" ht="15" customHeight="1" x14ac:dyDescent="0.35"/>
    <row r="139" spans="1:22" ht="15" customHeight="1" x14ac:dyDescent="0.35"/>
    <row r="140" spans="1:22" ht="15" customHeight="1" x14ac:dyDescent="0.35"/>
    <row r="141" spans="1:22" ht="15" customHeight="1" x14ac:dyDescent="0.35"/>
    <row r="142" spans="1:22" ht="15" customHeight="1" x14ac:dyDescent="0.35">
      <c r="D142" s="29"/>
      <c r="E142" s="29"/>
      <c r="F142" s="29"/>
      <c r="G142" s="29"/>
      <c r="H142" s="29"/>
      <c r="I142" s="29"/>
      <c r="J142" s="29"/>
      <c r="K142" s="29"/>
      <c r="L142" s="29"/>
      <c r="M142" s="29"/>
      <c r="N142" s="29"/>
      <c r="O142" s="29"/>
      <c r="P142" s="29"/>
      <c r="Q142" s="29"/>
      <c r="R142" s="29"/>
      <c r="S142" s="29"/>
    </row>
    <row r="143" spans="1:22" ht="15" customHeight="1" x14ac:dyDescent="0.35"/>
    <row r="144" spans="1:22" ht="15" customHeight="1" x14ac:dyDescent="0.35">
      <c r="D144" s="29"/>
      <c r="E144" s="29"/>
      <c r="F144" s="29"/>
      <c r="G144" s="29"/>
      <c r="H144" s="29"/>
      <c r="I144" s="29"/>
      <c r="J144" s="29"/>
      <c r="K144" s="29"/>
      <c r="L144" s="29"/>
      <c r="M144" s="29"/>
      <c r="N144" s="29"/>
      <c r="O144" s="29"/>
      <c r="P144" s="29"/>
      <c r="Q144" s="29"/>
      <c r="R144" s="29"/>
      <c r="S144" s="29"/>
    </row>
    <row r="145" spans="1:19" ht="15" customHeight="1" x14ac:dyDescent="0.35">
      <c r="D145" s="30"/>
      <c r="E145" s="30"/>
      <c r="F145" s="30"/>
      <c r="G145" s="30"/>
      <c r="H145" s="30"/>
      <c r="I145" s="30"/>
      <c r="J145" s="30"/>
      <c r="K145" s="30"/>
      <c r="L145" s="30"/>
      <c r="M145" s="30"/>
      <c r="N145" s="30"/>
      <c r="O145" s="30"/>
      <c r="P145" s="30"/>
      <c r="Q145" s="30"/>
      <c r="R145" s="30"/>
      <c r="S145" s="30"/>
    </row>
    <row r="146" spans="1:19" x14ac:dyDescent="0.35">
      <c r="A146" s="23"/>
      <c r="B146" s="23"/>
      <c r="C146" s="23"/>
      <c r="D146" s="29"/>
      <c r="E146" s="29"/>
      <c r="F146" s="29"/>
      <c r="G146" s="29"/>
      <c r="H146" s="29"/>
      <c r="I146" s="29"/>
      <c r="J146" s="29"/>
      <c r="K146" s="29"/>
      <c r="L146" s="29"/>
      <c r="M146" s="29"/>
      <c r="N146" s="29"/>
      <c r="O146" s="29"/>
      <c r="P146" s="29"/>
      <c r="Q146" s="29"/>
      <c r="R146" s="29"/>
      <c r="S146" s="64"/>
    </row>
    <row r="147" spans="1:19" x14ac:dyDescent="0.35">
      <c r="A147" s="23"/>
      <c r="B147" s="23"/>
      <c r="C147" s="23"/>
      <c r="D147" s="29"/>
      <c r="E147" s="29"/>
      <c r="F147" s="29"/>
      <c r="G147" s="29"/>
      <c r="H147" s="29"/>
      <c r="I147" s="29"/>
      <c r="J147" s="29"/>
      <c r="K147" s="29"/>
      <c r="L147" s="29"/>
      <c r="M147" s="29"/>
      <c r="N147" s="29"/>
      <c r="O147" s="29"/>
      <c r="P147" s="29"/>
      <c r="Q147" s="29"/>
      <c r="R147" s="29"/>
      <c r="S147" s="64"/>
    </row>
    <row r="148" spans="1:19" x14ac:dyDescent="0.35">
      <c r="A148" s="23"/>
      <c r="B148" s="23"/>
      <c r="C148" s="23"/>
      <c r="D148" s="64"/>
      <c r="E148" s="64"/>
      <c r="F148" s="64"/>
      <c r="G148" s="64"/>
      <c r="H148" s="64"/>
      <c r="I148" s="64"/>
      <c r="J148" s="64"/>
      <c r="K148" s="64"/>
      <c r="L148" s="64"/>
      <c r="M148" s="64"/>
      <c r="N148" s="64"/>
      <c r="O148" s="64"/>
      <c r="P148" s="64"/>
      <c r="Q148" s="64"/>
      <c r="R148" s="64"/>
      <c r="S148" s="64"/>
    </row>
    <row r="149" spans="1:19" x14ac:dyDescent="0.35">
      <c r="A149" s="23"/>
      <c r="B149" s="23"/>
      <c r="C149" s="23"/>
      <c r="D149" s="29"/>
      <c r="E149" s="29"/>
      <c r="F149" s="29"/>
      <c r="G149" s="29"/>
      <c r="H149" s="29"/>
      <c r="I149" s="29"/>
      <c r="J149" s="29"/>
      <c r="K149" s="29"/>
      <c r="L149" s="29"/>
      <c r="M149" s="29"/>
      <c r="N149" s="29"/>
      <c r="O149" s="29"/>
      <c r="P149" s="29"/>
      <c r="Q149" s="29"/>
      <c r="R149" s="29"/>
      <c r="S149" s="29"/>
    </row>
    <row r="150" spans="1:19" x14ac:dyDescent="0.35">
      <c r="A150" s="23"/>
      <c r="B150" s="23"/>
      <c r="C150" s="23"/>
      <c r="D150" s="64"/>
      <c r="E150" s="64"/>
      <c r="F150" s="64"/>
      <c r="G150" s="64"/>
      <c r="H150" s="64"/>
      <c r="I150" s="64"/>
      <c r="J150" s="64"/>
      <c r="K150" s="64"/>
      <c r="L150" s="64"/>
      <c r="M150" s="64"/>
      <c r="N150" s="64"/>
      <c r="O150" s="64"/>
      <c r="P150" s="64"/>
      <c r="Q150" s="64"/>
      <c r="R150" s="64"/>
      <c r="S150" s="64"/>
    </row>
    <row r="151" spans="1:19" x14ac:dyDescent="0.35">
      <c r="A151" s="23"/>
      <c r="B151" s="23"/>
      <c r="C151" s="23"/>
      <c r="D151" s="64"/>
      <c r="E151" s="64"/>
      <c r="F151" s="64"/>
      <c r="G151" s="64"/>
      <c r="H151" s="64"/>
      <c r="I151" s="64"/>
      <c r="J151" s="64"/>
      <c r="K151" s="64"/>
      <c r="L151" s="64"/>
      <c r="M151" s="64"/>
      <c r="N151" s="64"/>
      <c r="O151" s="64"/>
      <c r="P151" s="64"/>
      <c r="Q151" s="64"/>
      <c r="R151" s="64"/>
      <c r="S151" s="64"/>
    </row>
    <row r="152" spans="1:19" x14ac:dyDescent="0.35">
      <c r="A152" s="23"/>
      <c r="B152" s="23"/>
      <c r="C152" s="23"/>
      <c r="D152" s="64"/>
      <c r="E152" s="64"/>
      <c r="F152" s="64"/>
      <c r="G152" s="64"/>
      <c r="H152" s="64"/>
      <c r="I152" s="64"/>
      <c r="J152" s="64"/>
      <c r="K152" s="64"/>
      <c r="L152" s="64"/>
      <c r="M152" s="64"/>
      <c r="N152" s="64"/>
      <c r="O152" s="64"/>
      <c r="P152" s="64"/>
      <c r="Q152" s="64"/>
      <c r="R152" s="64"/>
      <c r="S152" s="64"/>
    </row>
    <row r="153" spans="1:19" x14ac:dyDescent="0.35">
      <c r="A153" s="23"/>
      <c r="B153" s="23"/>
      <c r="C153" s="23"/>
      <c r="D153" s="64"/>
      <c r="E153" s="64"/>
      <c r="F153" s="64"/>
      <c r="G153" s="64"/>
      <c r="H153" s="64"/>
      <c r="I153" s="64"/>
      <c r="J153" s="64"/>
      <c r="K153" s="64"/>
      <c r="L153" s="64"/>
      <c r="M153" s="64"/>
      <c r="N153" s="64"/>
      <c r="O153" s="64"/>
      <c r="P153" s="64"/>
      <c r="Q153" s="64"/>
      <c r="R153" s="64"/>
      <c r="S153" s="64"/>
    </row>
    <row r="154" spans="1:19" x14ac:dyDescent="0.35">
      <c r="A154" s="23"/>
      <c r="B154" s="23"/>
      <c r="C154" s="23"/>
      <c r="D154" s="64"/>
      <c r="E154" s="64"/>
      <c r="F154" s="64"/>
      <c r="G154" s="64"/>
      <c r="H154" s="64"/>
      <c r="I154" s="64"/>
      <c r="J154" s="23"/>
      <c r="K154" s="23"/>
      <c r="L154" s="23"/>
      <c r="M154" s="64"/>
      <c r="N154" s="64"/>
      <c r="O154" s="64"/>
      <c r="P154" s="64"/>
      <c r="Q154" s="64"/>
      <c r="R154" s="64"/>
      <c r="S154" s="23"/>
    </row>
    <row r="155" spans="1:19" x14ac:dyDescent="0.35">
      <c r="A155" s="23"/>
      <c r="B155" s="23"/>
      <c r="C155" s="23"/>
      <c r="D155" s="64"/>
      <c r="E155" s="64"/>
      <c r="F155" s="64"/>
      <c r="G155" s="64"/>
      <c r="H155" s="64"/>
      <c r="I155" s="64"/>
      <c r="J155" s="23"/>
      <c r="K155" s="23"/>
      <c r="L155" s="23"/>
      <c r="M155" s="64"/>
      <c r="N155" s="64"/>
      <c r="O155" s="64"/>
      <c r="P155" s="64"/>
      <c r="Q155" s="64"/>
      <c r="R155" s="64"/>
      <c r="S155" s="23"/>
    </row>
    <row r="156" spans="1:19" x14ac:dyDescent="0.35">
      <c r="A156" s="23"/>
      <c r="B156" s="23"/>
      <c r="C156" s="23"/>
      <c r="D156" s="64"/>
      <c r="E156" s="64"/>
      <c r="F156" s="64"/>
      <c r="G156" s="64"/>
      <c r="H156" s="64"/>
      <c r="I156" s="64"/>
      <c r="J156" s="23"/>
      <c r="K156" s="23"/>
      <c r="L156" s="23"/>
      <c r="M156" s="64"/>
      <c r="N156" s="64"/>
      <c r="O156" s="64"/>
      <c r="P156" s="64"/>
      <c r="Q156" s="64"/>
      <c r="R156" s="64"/>
      <c r="S156" s="23"/>
    </row>
    <row r="157" spans="1:19" x14ac:dyDescent="0.35">
      <c r="A157" s="23"/>
      <c r="B157" s="23"/>
      <c r="C157" s="23"/>
      <c r="D157" s="64"/>
      <c r="E157" s="64"/>
      <c r="F157" s="64"/>
      <c r="G157" s="64"/>
      <c r="H157" s="64"/>
      <c r="I157" s="64"/>
      <c r="J157" s="23"/>
      <c r="K157" s="23"/>
      <c r="L157" s="23"/>
      <c r="M157" s="64"/>
      <c r="N157" s="64"/>
      <c r="O157" s="64"/>
      <c r="P157" s="64"/>
      <c r="Q157" s="64"/>
      <c r="R157" s="64"/>
      <c r="S157" s="23"/>
    </row>
    <row r="158" spans="1:19" x14ac:dyDescent="0.35">
      <c r="A158" s="23"/>
      <c r="B158" s="23"/>
      <c r="C158" s="23"/>
      <c r="D158" s="64"/>
      <c r="E158" s="64"/>
      <c r="F158" s="64"/>
      <c r="G158" s="64"/>
      <c r="H158" s="64"/>
      <c r="I158" s="64"/>
      <c r="J158" s="23"/>
      <c r="K158" s="23"/>
      <c r="L158" s="23"/>
      <c r="M158" s="64"/>
      <c r="N158" s="64"/>
      <c r="O158" s="64"/>
      <c r="P158" s="64"/>
      <c r="Q158" s="64"/>
      <c r="R158" s="64"/>
      <c r="S158" s="23"/>
    </row>
    <row r="159" spans="1:19" x14ac:dyDescent="0.35">
      <c r="A159" s="23"/>
      <c r="B159" s="23"/>
      <c r="C159" s="23"/>
      <c r="D159" s="64"/>
      <c r="E159" s="64"/>
      <c r="F159" s="64"/>
      <c r="G159" s="64"/>
      <c r="H159" s="64"/>
      <c r="I159" s="64"/>
      <c r="J159" s="23"/>
      <c r="K159" s="23"/>
      <c r="L159" s="23"/>
      <c r="M159" s="64"/>
      <c r="N159" s="64"/>
      <c r="O159" s="64"/>
      <c r="P159" s="64"/>
      <c r="Q159" s="64"/>
      <c r="R159" s="64"/>
      <c r="S159" s="23"/>
    </row>
    <row r="160" spans="1:19" x14ac:dyDescent="0.35">
      <c r="A160" s="23"/>
      <c r="B160" s="23"/>
      <c r="C160" s="23"/>
      <c r="D160" s="64"/>
      <c r="E160" s="64"/>
      <c r="F160" s="64"/>
      <c r="G160" s="64"/>
      <c r="H160" s="64"/>
      <c r="I160" s="64"/>
      <c r="J160" s="23"/>
      <c r="K160" s="23"/>
      <c r="L160" s="23"/>
      <c r="M160" s="64"/>
      <c r="N160" s="64"/>
      <c r="O160" s="64"/>
      <c r="P160" s="64"/>
      <c r="Q160" s="64"/>
      <c r="R160" s="64"/>
      <c r="S160" s="23"/>
    </row>
    <row r="161" spans="1:19" x14ac:dyDescent="0.35">
      <c r="A161" s="23"/>
      <c r="B161" s="23"/>
      <c r="C161" s="23"/>
      <c r="D161" s="64"/>
      <c r="E161" s="64"/>
      <c r="F161" s="64"/>
      <c r="G161" s="64"/>
      <c r="H161" s="64"/>
      <c r="I161" s="64"/>
      <c r="J161" s="23"/>
      <c r="K161" s="23"/>
      <c r="L161" s="23"/>
      <c r="M161" s="64"/>
      <c r="N161" s="64"/>
      <c r="O161" s="64"/>
      <c r="P161" s="64"/>
      <c r="Q161" s="64"/>
      <c r="R161" s="64"/>
      <c r="S161" s="23"/>
    </row>
    <row r="162" spans="1:19" x14ac:dyDescent="0.35">
      <c r="A162" s="23"/>
      <c r="B162" s="23"/>
      <c r="C162" s="23"/>
      <c r="D162" s="64"/>
      <c r="E162" s="64"/>
      <c r="F162" s="64"/>
      <c r="G162" s="64"/>
      <c r="H162" s="64"/>
      <c r="I162" s="64"/>
      <c r="J162" s="64"/>
      <c r="K162" s="64"/>
      <c r="L162" s="64"/>
      <c r="M162" s="64"/>
      <c r="N162" s="64"/>
      <c r="O162" s="64"/>
      <c r="P162" s="64"/>
      <c r="Q162" s="64"/>
      <c r="R162" s="64"/>
      <c r="S162" s="64"/>
    </row>
    <row r="163" spans="1:19" x14ac:dyDescent="0.35">
      <c r="A163" s="23"/>
      <c r="B163" s="23"/>
      <c r="C163" s="23"/>
      <c r="D163" s="64"/>
      <c r="E163" s="64"/>
      <c r="F163" s="64"/>
      <c r="G163" s="64"/>
      <c r="H163" s="64"/>
      <c r="I163" s="64"/>
      <c r="J163" s="64"/>
      <c r="K163" s="64"/>
      <c r="L163" s="64"/>
      <c r="M163" s="64"/>
      <c r="N163" s="64"/>
      <c r="O163" s="64"/>
      <c r="P163" s="64"/>
      <c r="Q163" s="64"/>
      <c r="R163" s="64"/>
      <c r="S163" s="64"/>
    </row>
    <row r="164" spans="1:19" x14ac:dyDescent="0.35">
      <c r="A164" s="23"/>
      <c r="B164" s="23"/>
      <c r="C164" s="23"/>
      <c r="D164" s="64"/>
      <c r="E164" s="64"/>
      <c r="F164" s="64"/>
      <c r="G164" s="64"/>
      <c r="H164" s="64"/>
      <c r="I164" s="64"/>
      <c r="J164" s="64"/>
      <c r="K164" s="64"/>
      <c r="L164" s="64"/>
      <c r="M164" s="64"/>
      <c r="N164" s="64"/>
      <c r="O164" s="64"/>
      <c r="P164" s="64"/>
      <c r="Q164" s="64"/>
      <c r="R164" s="64"/>
      <c r="S164" s="64"/>
    </row>
    <row r="165" spans="1:19" x14ac:dyDescent="0.35">
      <c r="A165" s="23"/>
      <c r="B165" s="23"/>
      <c r="C165" s="23"/>
      <c r="D165" s="29"/>
      <c r="E165" s="29"/>
      <c r="F165" s="29"/>
      <c r="G165" s="29"/>
      <c r="H165" s="29"/>
      <c r="I165" s="29"/>
      <c r="J165" s="29"/>
      <c r="K165" s="29"/>
      <c r="L165" s="29"/>
      <c r="M165" s="29"/>
      <c r="N165" s="29"/>
      <c r="O165" s="29"/>
      <c r="P165" s="29"/>
      <c r="Q165" s="29"/>
      <c r="R165" s="29"/>
      <c r="S165" s="29"/>
    </row>
    <row r="166" spans="1:19" x14ac:dyDescent="0.35">
      <c r="B166" s="23"/>
      <c r="C166" s="23"/>
      <c r="D166" s="65"/>
      <c r="E166" s="65"/>
      <c r="F166" s="65"/>
      <c r="G166" s="65"/>
      <c r="H166" s="65"/>
      <c r="I166" s="65"/>
      <c r="J166" s="65"/>
      <c r="K166" s="65"/>
      <c r="L166" s="65"/>
      <c r="M166" s="65"/>
      <c r="N166" s="65"/>
      <c r="O166" s="65"/>
      <c r="P166" s="65"/>
      <c r="Q166" s="65"/>
      <c r="R166" s="65"/>
      <c r="S166" s="66"/>
    </row>
    <row r="167" spans="1:19" x14ac:dyDescent="0.35">
      <c r="B167" s="23"/>
      <c r="C167" s="23"/>
      <c r="D167" s="65"/>
      <c r="E167" s="65"/>
      <c r="F167" s="65"/>
      <c r="G167" s="65"/>
      <c r="H167" s="65"/>
      <c r="I167" s="65"/>
      <c r="J167" s="65"/>
      <c r="K167" s="65"/>
      <c r="L167" s="65"/>
      <c r="M167" s="65"/>
      <c r="N167" s="65"/>
      <c r="O167" s="65"/>
      <c r="P167" s="65"/>
      <c r="Q167" s="65"/>
      <c r="R167" s="65"/>
      <c r="S167" s="66"/>
    </row>
    <row r="168" spans="1:19" x14ac:dyDescent="0.35">
      <c r="B168" s="23"/>
      <c r="C168" s="23"/>
      <c r="D168" s="65"/>
      <c r="E168" s="65"/>
      <c r="F168" s="65"/>
      <c r="G168" s="65"/>
      <c r="H168" s="65"/>
      <c r="I168" s="65"/>
      <c r="J168" s="65"/>
      <c r="K168" s="65"/>
      <c r="L168" s="65"/>
      <c r="M168" s="65"/>
      <c r="N168" s="65"/>
      <c r="O168" s="65"/>
      <c r="P168" s="65"/>
      <c r="Q168" s="65"/>
      <c r="R168" s="65"/>
      <c r="S168" s="66"/>
    </row>
    <row r="169" spans="1:19" x14ac:dyDescent="0.35">
      <c r="A169" s="23"/>
      <c r="B169" s="23"/>
      <c r="C169" s="23"/>
      <c r="D169" s="65"/>
      <c r="E169" s="65"/>
      <c r="F169" s="65"/>
      <c r="G169" s="65"/>
      <c r="H169" s="65"/>
      <c r="I169" s="65"/>
      <c r="J169" s="65"/>
      <c r="K169" s="65"/>
      <c r="L169" s="65"/>
      <c r="M169" s="65"/>
      <c r="N169" s="65"/>
      <c r="O169" s="65"/>
      <c r="P169" s="65"/>
      <c r="Q169" s="65"/>
      <c r="R169" s="65"/>
      <c r="S169" s="66"/>
    </row>
    <row r="172" spans="1:19" x14ac:dyDescent="0.35">
      <c r="A172" s="23"/>
      <c r="B172" s="23"/>
      <c r="C172" s="23"/>
      <c r="D172" s="65"/>
      <c r="E172" s="65"/>
      <c r="F172" s="65"/>
      <c r="G172" s="65"/>
      <c r="H172" s="65"/>
      <c r="I172" s="65"/>
      <c r="J172" s="65"/>
      <c r="K172" s="65"/>
      <c r="L172" s="65"/>
      <c r="M172" s="65"/>
      <c r="N172" s="65"/>
      <c r="O172" s="65"/>
      <c r="P172" s="65"/>
      <c r="Q172" s="65"/>
      <c r="R172" s="65"/>
      <c r="S172" s="66"/>
    </row>
    <row r="173" spans="1:19" x14ac:dyDescent="0.35">
      <c r="A173" s="23"/>
      <c r="B173" s="23"/>
      <c r="C173" s="23"/>
      <c r="D173" s="65"/>
      <c r="E173" s="65"/>
      <c r="F173" s="65"/>
      <c r="G173" s="65"/>
      <c r="H173" s="65"/>
      <c r="I173" s="65"/>
      <c r="J173" s="65"/>
      <c r="K173" s="65"/>
      <c r="L173" s="65"/>
      <c r="M173" s="65"/>
      <c r="N173" s="65"/>
      <c r="O173" s="65"/>
      <c r="P173" s="65"/>
      <c r="Q173" s="65"/>
      <c r="R173" s="65"/>
      <c r="S173" s="66"/>
    </row>
    <row r="174" spans="1:19" x14ac:dyDescent="0.35">
      <c r="A174" s="23"/>
      <c r="B174" s="23"/>
      <c r="C174" s="23"/>
      <c r="D174" s="65"/>
      <c r="E174" s="65"/>
      <c r="F174" s="65"/>
      <c r="G174" s="65"/>
      <c r="H174" s="65"/>
      <c r="I174" s="65"/>
      <c r="J174" s="65"/>
      <c r="K174" s="65"/>
      <c r="L174" s="65"/>
      <c r="M174" s="65"/>
      <c r="N174" s="65"/>
      <c r="O174" s="65"/>
      <c r="P174" s="65"/>
      <c r="Q174" s="65"/>
      <c r="R174" s="65"/>
      <c r="S174" s="66"/>
    </row>
    <row r="175" spans="1:19" x14ac:dyDescent="0.35">
      <c r="A175" s="23"/>
      <c r="B175" s="23"/>
      <c r="C175" s="23"/>
      <c r="D175" s="29"/>
      <c r="E175" s="29"/>
      <c r="F175" s="29"/>
      <c r="G175" s="29"/>
      <c r="H175" s="29"/>
      <c r="I175" s="29"/>
      <c r="J175" s="29"/>
      <c r="K175" s="29"/>
      <c r="L175" s="29"/>
      <c r="M175" s="29"/>
      <c r="N175" s="29"/>
      <c r="O175" s="29"/>
      <c r="P175" s="29"/>
      <c r="Q175" s="29"/>
      <c r="R175" s="29"/>
      <c r="S175" s="64"/>
    </row>
    <row r="176" spans="1:19" x14ac:dyDescent="0.35">
      <c r="A176" s="23"/>
      <c r="B176" s="23"/>
      <c r="C176" s="23"/>
      <c r="D176" s="29"/>
      <c r="E176" s="29"/>
      <c r="F176" s="29"/>
      <c r="G176" s="29"/>
      <c r="H176" s="29"/>
      <c r="I176" s="29"/>
      <c r="J176" s="29"/>
      <c r="K176" s="29"/>
      <c r="L176" s="29"/>
      <c r="M176" s="29"/>
      <c r="N176" s="29"/>
      <c r="O176" s="29"/>
      <c r="P176" s="29"/>
      <c r="Q176" s="29"/>
      <c r="R176" s="29"/>
      <c r="S176" s="64"/>
    </row>
    <row r="177" spans="1:19" x14ac:dyDescent="0.35">
      <c r="A177" s="23"/>
      <c r="B177" s="23"/>
      <c r="C177" s="23"/>
      <c r="D177" s="29"/>
      <c r="E177" s="29"/>
      <c r="F177" s="29"/>
      <c r="G177" s="29"/>
      <c r="H177" s="29"/>
      <c r="I177" s="29"/>
      <c r="J177" s="29"/>
      <c r="K177" s="29"/>
      <c r="L177" s="29"/>
      <c r="M177" s="29"/>
      <c r="N177" s="29"/>
      <c r="O177" s="29"/>
      <c r="P177" s="29"/>
      <c r="Q177" s="29"/>
      <c r="R177" s="29"/>
      <c r="S177" s="64"/>
    </row>
    <row r="178" spans="1:19" x14ac:dyDescent="0.35">
      <c r="A178" s="23"/>
      <c r="C178" s="23"/>
      <c r="D178" s="29"/>
      <c r="E178" s="29"/>
      <c r="F178" s="29"/>
      <c r="G178" s="29"/>
      <c r="H178" s="29"/>
      <c r="I178" s="29"/>
      <c r="J178" s="29"/>
      <c r="K178" s="29"/>
      <c r="L178" s="29"/>
      <c r="M178" s="29"/>
      <c r="N178" s="29"/>
      <c r="O178" s="29"/>
      <c r="P178" s="29"/>
      <c r="Q178" s="29"/>
      <c r="R178" s="29"/>
      <c r="S178" s="29"/>
    </row>
    <row r="179" spans="1:19" x14ac:dyDescent="0.35">
      <c r="A179" s="23"/>
      <c r="C179" s="23"/>
      <c r="D179" s="29"/>
      <c r="E179" s="29"/>
      <c r="F179" s="29"/>
      <c r="G179" s="29"/>
      <c r="H179" s="29"/>
      <c r="I179" s="29"/>
      <c r="J179" s="29"/>
      <c r="K179" s="29"/>
      <c r="L179" s="29"/>
      <c r="M179" s="29"/>
      <c r="N179" s="29"/>
      <c r="O179" s="29"/>
      <c r="P179" s="29"/>
      <c r="Q179" s="29"/>
      <c r="R179" s="29"/>
      <c r="S179" s="29"/>
    </row>
    <row r="180" spans="1:19" x14ac:dyDescent="0.35">
      <c r="A180" s="23"/>
      <c r="C180" s="67"/>
      <c r="D180" s="65"/>
      <c r="E180" s="65"/>
      <c r="F180" s="65"/>
      <c r="G180" s="65"/>
      <c r="H180" s="65"/>
      <c r="I180" s="65"/>
      <c r="J180" s="65"/>
      <c r="K180" s="65"/>
      <c r="L180" s="65"/>
      <c r="M180" s="65"/>
      <c r="N180" s="65"/>
      <c r="O180" s="65"/>
      <c r="P180" s="65"/>
      <c r="Q180" s="65"/>
      <c r="R180" s="65"/>
      <c r="S180" s="65"/>
    </row>
    <row r="181" spans="1:19" x14ac:dyDescent="0.35">
      <c r="A181" s="23"/>
      <c r="C181" s="23"/>
      <c r="D181" s="29"/>
      <c r="E181" s="29"/>
      <c r="F181" s="29"/>
      <c r="G181" s="29"/>
      <c r="H181" s="29"/>
      <c r="I181" s="29"/>
      <c r="J181" s="29"/>
      <c r="K181" s="29"/>
      <c r="L181" s="29"/>
      <c r="M181" s="29"/>
      <c r="N181" s="29"/>
      <c r="O181" s="29"/>
      <c r="P181" s="29"/>
      <c r="Q181" s="29"/>
      <c r="R181" s="29"/>
      <c r="S181" s="29"/>
    </row>
    <row r="182" spans="1:19" x14ac:dyDescent="0.35">
      <c r="A182" s="23"/>
      <c r="C182" s="23"/>
      <c r="D182" s="65"/>
      <c r="E182" s="65"/>
      <c r="F182" s="65"/>
      <c r="G182" s="65"/>
      <c r="H182" s="65"/>
      <c r="I182" s="65"/>
      <c r="J182" s="65"/>
      <c r="K182" s="65"/>
      <c r="L182" s="65"/>
      <c r="M182" s="65"/>
      <c r="N182" s="65"/>
      <c r="O182" s="65"/>
      <c r="P182" s="65"/>
      <c r="Q182" s="65"/>
      <c r="R182" s="65"/>
      <c r="S182" s="66"/>
    </row>
    <row r="183" spans="1:19" x14ac:dyDescent="0.35">
      <c r="A183" s="23"/>
      <c r="C183" s="23"/>
      <c r="D183" s="29"/>
      <c r="E183" s="29"/>
      <c r="F183" s="29"/>
      <c r="G183" s="29"/>
      <c r="H183" s="29"/>
      <c r="I183" s="29"/>
      <c r="J183" s="29"/>
      <c r="K183" s="29"/>
      <c r="L183" s="29"/>
      <c r="M183" s="29"/>
      <c r="N183" s="29"/>
      <c r="O183" s="29"/>
      <c r="P183" s="29"/>
      <c r="Q183" s="29"/>
      <c r="R183" s="29"/>
      <c r="S183" s="29"/>
    </row>
    <row r="184" spans="1:19" x14ac:dyDescent="0.35">
      <c r="A184" s="23"/>
      <c r="C184" s="67"/>
      <c r="D184" s="65"/>
      <c r="E184" s="65"/>
      <c r="F184" s="65"/>
      <c r="G184" s="65"/>
      <c r="H184" s="65"/>
      <c r="I184" s="65"/>
      <c r="J184" s="65"/>
      <c r="K184" s="65"/>
      <c r="L184" s="65"/>
      <c r="M184" s="65"/>
      <c r="N184" s="65"/>
      <c r="O184" s="65"/>
      <c r="P184" s="65"/>
      <c r="Q184" s="65"/>
      <c r="R184" s="65"/>
      <c r="S184" s="65"/>
    </row>
    <row r="185" spans="1:19" x14ac:dyDescent="0.35">
      <c r="A185" s="23"/>
      <c r="C185" s="67"/>
      <c r="D185" s="65"/>
      <c r="E185" s="65"/>
      <c r="F185" s="65"/>
      <c r="G185" s="65"/>
      <c r="H185" s="65"/>
      <c r="I185" s="65"/>
      <c r="J185" s="65"/>
      <c r="K185" s="65"/>
      <c r="L185" s="65"/>
      <c r="M185" s="65"/>
      <c r="N185" s="65"/>
      <c r="O185" s="65"/>
      <c r="P185" s="65"/>
      <c r="Q185" s="65"/>
      <c r="R185" s="65"/>
      <c r="S185" s="65"/>
    </row>
    <row r="186" spans="1:19" x14ac:dyDescent="0.35">
      <c r="A186" s="23"/>
      <c r="C186" s="23"/>
      <c r="D186" s="29"/>
      <c r="E186" s="29"/>
      <c r="F186" s="29"/>
      <c r="G186" s="29"/>
      <c r="H186" s="29"/>
      <c r="I186" s="29"/>
      <c r="J186" s="29"/>
      <c r="K186" s="29"/>
      <c r="L186" s="29"/>
      <c r="M186" s="29"/>
      <c r="N186" s="29"/>
      <c r="O186" s="29"/>
      <c r="P186" s="29"/>
      <c r="Q186" s="29"/>
      <c r="R186" s="29"/>
      <c r="S186" s="29"/>
    </row>
    <row r="187" spans="1:19" x14ac:dyDescent="0.35">
      <c r="A187" s="23"/>
      <c r="C187" s="23"/>
      <c r="D187" s="29"/>
      <c r="E187" s="29"/>
      <c r="F187" s="29"/>
      <c r="G187" s="29"/>
      <c r="H187" s="29"/>
      <c r="I187" s="29"/>
      <c r="J187" s="29"/>
      <c r="K187" s="29"/>
      <c r="L187" s="29"/>
      <c r="M187" s="29"/>
      <c r="N187" s="29"/>
      <c r="O187" s="29"/>
      <c r="P187" s="29"/>
      <c r="Q187" s="29"/>
      <c r="R187" s="29"/>
      <c r="S187" s="29"/>
    </row>
    <row r="188" spans="1:19" x14ac:dyDescent="0.35">
      <c r="A188" s="23"/>
      <c r="C188" s="67"/>
      <c r="D188" s="65"/>
      <c r="E188" s="65"/>
      <c r="F188" s="65"/>
      <c r="G188" s="65"/>
      <c r="H188" s="65"/>
      <c r="I188" s="65"/>
      <c r="J188" s="65"/>
      <c r="K188" s="65"/>
      <c r="L188" s="65"/>
      <c r="M188" s="65"/>
      <c r="N188" s="65"/>
      <c r="O188" s="65"/>
      <c r="P188" s="65"/>
      <c r="Q188" s="65"/>
      <c r="R188" s="65"/>
      <c r="S188" s="65"/>
    </row>
    <row r="189" spans="1:19" x14ac:dyDescent="0.35">
      <c r="A189" s="23"/>
      <c r="C189" s="23"/>
      <c r="D189" s="29"/>
      <c r="E189" s="29"/>
      <c r="F189" s="29"/>
      <c r="G189" s="29"/>
      <c r="H189" s="29"/>
      <c r="I189" s="29"/>
      <c r="J189" s="29"/>
      <c r="K189" s="29"/>
      <c r="L189" s="29"/>
      <c r="M189" s="29"/>
      <c r="N189" s="29"/>
      <c r="O189" s="29"/>
      <c r="P189" s="29"/>
      <c r="Q189" s="29"/>
      <c r="R189" s="29"/>
      <c r="S189" s="29"/>
    </row>
    <row r="190" spans="1:19" x14ac:dyDescent="0.35">
      <c r="A190" s="23"/>
      <c r="C190" s="23"/>
      <c r="D190" s="29"/>
      <c r="E190" s="29"/>
      <c r="F190" s="29"/>
      <c r="G190" s="29"/>
      <c r="H190" s="29"/>
      <c r="I190" s="29"/>
      <c r="J190" s="29"/>
      <c r="K190" s="29"/>
      <c r="L190" s="29"/>
      <c r="M190" s="29"/>
      <c r="N190" s="29"/>
      <c r="O190" s="29"/>
      <c r="P190" s="29"/>
      <c r="Q190" s="29"/>
      <c r="R190" s="29"/>
      <c r="S190" s="29"/>
    </row>
    <row r="191" spans="1:19" x14ac:dyDescent="0.35">
      <c r="A191" s="23"/>
      <c r="C191" s="23"/>
      <c r="D191" s="29"/>
      <c r="E191" s="29"/>
      <c r="F191" s="29"/>
      <c r="G191" s="29"/>
      <c r="H191" s="29"/>
      <c r="I191" s="29"/>
      <c r="J191" s="29"/>
      <c r="K191" s="29"/>
      <c r="L191" s="29"/>
      <c r="M191" s="29"/>
      <c r="N191" s="29"/>
      <c r="O191" s="29"/>
      <c r="P191" s="29"/>
      <c r="Q191" s="29"/>
      <c r="R191" s="29"/>
      <c r="S191" s="29"/>
    </row>
    <row r="192" spans="1:19" x14ac:dyDescent="0.35">
      <c r="A192" s="23"/>
      <c r="C192" s="23"/>
      <c r="D192" s="29"/>
      <c r="E192" s="29"/>
      <c r="F192" s="29"/>
      <c r="G192" s="29"/>
      <c r="H192" s="29"/>
      <c r="I192" s="29"/>
      <c r="J192" s="29"/>
      <c r="K192" s="29"/>
      <c r="L192" s="29"/>
      <c r="M192" s="29"/>
      <c r="N192" s="29"/>
      <c r="O192" s="29"/>
      <c r="P192" s="29"/>
      <c r="Q192" s="29"/>
      <c r="R192" s="29"/>
      <c r="S192" s="29"/>
    </row>
    <row r="193" spans="1:19" x14ac:dyDescent="0.35">
      <c r="A193" s="23"/>
      <c r="C193" s="23"/>
      <c r="D193" s="29"/>
      <c r="E193" s="29"/>
      <c r="F193" s="29"/>
      <c r="G193" s="29"/>
      <c r="H193" s="29"/>
      <c r="I193" s="29"/>
      <c r="J193" s="29"/>
      <c r="K193" s="29"/>
      <c r="L193" s="29"/>
      <c r="M193" s="29"/>
      <c r="N193" s="29"/>
      <c r="O193" s="29"/>
      <c r="P193" s="29"/>
      <c r="Q193" s="29"/>
      <c r="R193" s="29"/>
      <c r="S193" s="29"/>
    </row>
    <row r="194" spans="1:19" x14ac:dyDescent="0.35">
      <c r="A194" s="23"/>
      <c r="C194" s="67"/>
      <c r="D194" s="65"/>
      <c r="E194" s="65"/>
      <c r="F194" s="65"/>
      <c r="G194" s="65"/>
      <c r="H194" s="65"/>
      <c r="I194" s="65"/>
      <c r="J194" s="65"/>
      <c r="K194" s="65"/>
      <c r="L194" s="65"/>
      <c r="M194" s="65"/>
      <c r="N194" s="65"/>
      <c r="O194" s="65"/>
      <c r="P194" s="65"/>
      <c r="Q194" s="65"/>
      <c r="R194" s="65"/>
      <c r="S194" s="65"/>
    </row>
    <row r="195" spans="1:19" x14ac:dyDescent="0.35">
      <c r="A195" s="23"/>
      <c r="C195" s="67"/>
      <c r="D195" s="65"/>
      <c r="E195" s="65"/>
      <c r="F195" s="65"/>
      <c r="G195" s="65"/>
      <c r="H195" s="65"/>
      <c r="I195" s="65"/>
      <c r="J195" s="65"/>
      <c r="K195" s="65"/>
      <c r="L195" s="65"/>
      <c r="M195" s="65"/>
      <c r="N195" s="65"/>
      <c r="O195" s="65"/>
      <c r="P195" s="65"/>
      <c r="Q195" s="65"/>
      <c r="R195" s="65"/>
      <c r="S195" s="65"/>
    </row>
    <row r="196" spans="1:19" x14ac:dyDescent="0.35">
      <c r="A196" s="23"/>
      <c r="C196" s="67"/>
      <c r="D196" s="65"/>
      <c r="E196" s="65"/>
      <c r="F196" s="65"/>
      <c r="G196" s="65"/>
      <c r="H196" s="65"/>
      <c r="I196" s="65"/>
      <c r="J196" s="65"/>
      <c r="K196" s="65"/>
      <c r="L196" s="65"/>
      <c r="M196" s="65"/>
      <c r="N196" s="65"/>
      <c r="O196" s="65"/>
      <c r="P196" s="65"/>
      <c r="Q196" s="65"/>
      <c r="R196" s="65"/>
      <c r="S196" s="65"/>
    </row>
    <row r="197" spans="1:19" x14ac:dyDescent="0.35">
      <c r="A197" s="23"/>
      <c r="C197" s="23"/>
      <c r="D197" s="29"/>
      <c r="E197" s="29"/>
      <c r="F197" s="29"/>
      <c r="G197" s="29"/>
      <c r="H197" s="29"/>
      <c r="I197" s="29"/>
      <c r="J197" s="29"/>
      <c r="K197" s="29"/>
      <c r="L197" s="29"/>
      <c r="M197" s="29"/>
      <c r="N197" s="29"/>
      <c r="O197" s="29"/>
      <c r="P197" s="29"/>
      <c r="Q197" s="29"/>
      <c r="R197" s="29"/>
      <c r="S197" s="29"/>
    </row>
    <row r="198" spans="1:19" x14ac:dyDescent="0.35">
      <c r="A198" s="23"/>
      <c r="C198" s="23"/>
      <c r="S198" s="64"/>
    </row>
    <row r="199" spans="1:19" x14ac:dyDescent="0.35">
      <c r="A199" s="23"/>
      <c r="C199" s="23"/>
      <c r="D199" s="29"/>
      <c r="E199" s="29"/>
      <c r="F199" s="29"/>
      <c r="G199" s="29"/>
      <c r="H199" s="29"/>
      <c r="I199" s="29"/>
      <c r="J199" s="29"/>
      <c r="K199" s="29"/>
      <c r="L199" s="29"/>
      <c r="M199" s="29"/>
      <c r="N199" s="29"/>
      <c r="O199" s="29"/>
      <c r="P199" s="29"/>
      <c r="Q199" s="29"/>
      <c r="R199" s="29"/>
      <c r="S199" s="29"/>
    </row>
    <row r="200" spans="1:19" x14ac:dyDescent="0.35">
      <c r="A200" s="23"/>
      <c r="C200" s="67"/>
      <c r="D200" s="65"/>
      <c r="E200" s="65"/>
      <c r="F200" s="65"/>
      <c r="G200" s="65"/>
      <c r="H200" s="65"/>
      <c r="I200" s="65"/>
      <c r="J200" s="65"/>
      <c r="K200" s="65"/>
      <c r="L200" s="65"/>
      <c r="M200" s="65"/>
      <c r="N200" s="65"/>
      <c r="O200" s="65"/>
      <c r="P200" s="65"/>
      <c r="Q200" s="65"/>
      <c r="R200" s="65"/>
      <c r="S200" s="64"/>
    </row>
    <row r="201" spans="1:19" x14ac:dyDescent="0.35">
      <c r="A201" s="23"/>
      <c r="C201" s="23"/>
      <c r="D201" s="30"/>
      <c r="E201" s="30"/>
      <c r="F201" s="30"/>
      <c r="G201" s="30"/>
      <c r="H201" s="30"/>
      <c r="I201" s="30"/>
      <c r="J201" s="30"/>
      <c r="K201" s="30"/>
      <c r="L201" s="30"/>
      <c r="M201" s="30"/>
      <c r="N201" s="30"/>
      <c r="O201" s="30"/>
      <c r="P201" s="30"/>
      <c r="Q201" s="30"/>
      <c r="R201" s="30"/>
      <c r="S201" s="64"/>
    </row>
    <row r="202" spans="1:19" x14ac:dyDescent="0.35">
      <c r="A202" s="23"/>
      <c r="C202" s="23"/>
      <c r="D202" s="30"/>
      <c r="E202" s="30"/>
      <c r="F202" s="30"/>
      <c r="G202" s="30"/>
      <c r="H202" s="30"/>
      <c r="I202" s="30"/>
      <c r="J202" s="30"/>
      <c r="K202" s="30"/>
      <c r="L202" s="30"/>
      <c r="M202" s="30"/>
      <c r="N202" s="30"/>
      <c r="O202" s="30"/>
      <c r="P202" s="30"/>
      <c r="Q202" s="30"/>
      <c r="R202" s="30"/>
      <c r="S202" s="64"/>
    </row>
    <row r="203" spans="1:19" x14ac:dyDescent="0.35">
      <c r="A203" s="23"/>
      <c r="C203" s="23"/>
      <c r="D203" s="30"/>
      <c r="E203" s="30"/>
      <c r="F203" s="30"/>
      <c r="G203" s="30"/>
      <c r="H203" s="30"/>
      <c r="I203" s="30"/>
      <c r="J203" s="30"/>
      <c r="K203" s="30"/>
      <c r="L203" s="30"/>
      <c r="M203" s="30"/>
      <c r="N203" s="30"/>
      <c r="O203" s="30"/>
      <c r="P203" s="30"/>
      <c r="Q203" s="30"/>
      <c r="R203" s="30"/>
      <c r="S203" s="64"/>
    </row>
    <row r="204" spans="1:19" x14ac:dyDescent="0.35">
      <c r="A204" s="23"/>
      <c r="C204" s="23"/>
      <c r="D204" s="30"/>
      <c r="E204" s="30"/>
      <c r="F204" s="30"/>
      <c r="G204" s="30"/>
      <c r="H204" s="30"/>
      <c r="I204" s="30"/>
      <c r="J204" s="30"/>
      <c r="K204" s="30"/>
      <c r="L204" s="30"/>
      <c r="M204" s="30"/>
      <c r="N204" s="30"/>
      <c r="O204" s="30"/>
      <c r="P204" s="30"/>
      <c r="Q204" s="30"/>
      <c r="R204" s="30"/>
      <c r="S204" s="30"/>
    </row>
    <row r="205" spans="1:19" x14ac:dyDescent="0.35">
      <c r="A205" s="23"/>
      <c r="C205" s="23"/>
      <c r="D205" s="30"/>
      <c r="E205" s="30"/>
      <c r="F205" s="30"/>
      <c r="G205" s="30"/>
      <c r="H205" s="30"/>
      <c r="I205" s="30"/>
      <c r="J205" s="30"/>
      <c r="K205" s="30"/>
      <c r="L205" s="30"/>
      <c r="M205" s="30"/>
      <c r="N205" s="30"/>
      <c r="O205" s="30"/>
      <c r="P205" s="30"/>
      <c r="Q205" s="30"/>
      <c r="R205" s="30"/>
      <c r="S205" s="30"/>
    </row>
    <row r="206" spans="1:19" x14ac:dyDescent="0.35">
      <c r="A206" s="23"/>
      <c r="C206" s="23"/>
      <c r="D206" s="30"/>
      <c r="E206" s="30"/>
      <c r="F206" s="30"/>
      <c r="G206" s="30"/>
      <c r="H206" s="30"/>
      <c r="I206" s="30"/>
      <c r="J206" s="30"/>
      <c r="K206" s="30"/>
      <c r="L206" s="30"/>
      <c r="M206" s="30"/>
      <c r="N206" s="30"/>
      <c r="O206" s="30"/>
      <c r="P206" s="30"/>
      <c r="Q206" s="30"/>
      <c r="R206" s="30"/>
      <c r="S206" s="64"/>
    </row>
    <row r="207" spans="1:19" x14ac:dyDescent="0.35">
      <c r="A207" s="23"/>
      <c r="C207" s="23"/>
      <c r="D207" s="30"/>
      <c r="E207" s="30"/>
      <c r="F207" s="30"/>
      <c r="G207" s="30"/>
      <c r="H207" s="30"/>
      <c r="I207" s="30"/>
      <c r="J207" s="30"/>
      <c r="K207" s="30"/>
      <c r="L207" s="30"/>
      <c r="M207" s="30"/>
      <c r="N207" s="30"/>
      <c r="O207" s="30"/>
      <c r="P207" s="30"/>
      <c r="Q207" s="30"/>
      <c r="R207" s="30"/>
      <c r="S207" s="64"/>
    </row>
    <row r="208" spans="1:19" x14ac:dyDescent="0.35">
      <c r="A208" s="23"/>
      <c r="C208" s="23"/>
      <c r="D208" s="68"/>
      <c r="E208" s="68"/>
      <c r="F208" s="68"/>
      <c r="G208" s="68"/>
      <c r="H208" s="68"/>
      <c r="I208" s="68"/>
      <c r="J208" s="68"/>
      <c r="K208" s="68"/>
      <c r="L208" s="68"/>
      <c r="M208" s="68"/>
      <c r="N208" s="68"/>
      <c r="O208" s="68"/>
      <c r="P208" s="68"/>
      <c r="Q208" s="68"/>
      <c r="R208" s="68"/>
      <c r="S208" s="64"/>
    </row>
    <row r="209" spans="1:19" x14ac:dyDescent="0.35">
      <c r="A209" s="23"/>
      <c r="C209" s="23"/>
      <c r="D209" s="30"/>
      <c r="E209" s="30"/>
      <c r="F209" s="30"/>
      <c r="G209" s="30"/>
      <c r="H209" s="30"/>
      <c r="I209" s="30"/>
      <c r="J209" s="30"/>
      <c r="K209" s="30"/>
      <c r="L209" s="30"/>
      <c r="M209" s="30"/>
      <c r="N209" s="30"/>
      <c r="O209" s="30"/>
      <c r="P209" s="30"/>
      <c r="Q209" s="30"/>
      <c r="R209" s="30"/>
      <c r="S209" s="64"/>
    </row>
    <row r="210" spans="1:19" x14ac:dyDescent="0.35">
      <c r="A210" s="23"/>
      <c r="C210" s="23"/>
      <c r="D210" s="29"/>
      <c r="E210" s="29"/>
      <c r="F210" s="29"/>
      <c r="G210" s="29"/>
      <c r="H210" s="29"/>
      <c r="I210" s="29"/>
      <c r="J210" s="29"/>
      <c r="K210" s="29"/>
      <c r="L210" s="29"/>
      <c r="M210" s="29"/>
      <c r="N210" s="29"/>
      <c r="O210" s="29"/>
      <c r="P210" s="29"/>
      <c r="Q210" s="29"/>
      <c r="R210" s="29"/>
      <c r="S210" s="64"/>
    </row>
    <row r="211" spans="1:19" x14ac:dyDescent="0.35">
      <c r="A211" s="23"/>
      <c r="C211" s="23"/>
      <c r="D211" s="29"/>
      <c r="E211" s="29"/>
      <c r="F211" s="29"/>
      <c r="G211" s="29"/>
      <c r="H211" s="29"/>
      <c r="I211" s="29"/>
      <c r="J211" s="29"/>
      <c r="K211" s="29"/>
      <c r="L211" s="29"/>
      <c r="M211" s="29"/>
      <c r="N211" s="29"/>
      <c r="O211" s="29"/>
      <c r="P211" s="29"/>
      <c r="Q211" s="29"/>
      <c r="R211" s="29"/>
      <c r="S211" s="64"/>
    </row>
    <row r="212" spans="1:19" x14ac:dyDescent="0.35">
      <c r="A212" s="23"/>
      <c r="C212" s="23"/>
      <c r="D212" s="29"/>
      <c r="E212" s="29"/>
      <c r="F212" s="29"/>
      <c r="G212" s="29"/>
      <c r="H212" s="29"/>
      <c r="I212" s="29"/>
      <c r="J212" s="29"/>
      <c r="K212" s="29"/>
      <c r="L212" s="29"/>
      <c r="M212" s="29"/>
      <c r="N212" s="29"/>
      <c r="O212" s="29"/>
      <c r="P212" s="29"/>
      <c r="Q212" s="29"/>
      <c r="R212" s="29"/>
      <c r="S212" s="64"/>
    </row>
    <row r="213" spans="1:19" x14ac:dyDescent="0.35">
      <c r="A213" s="23"/>
      <c r="C213" s="23"/>
      <c r="D213" s="30"/>
      <c r="E213" s="30"/>
      <c r="F213" s="30"/>
      <c r="G213" s="30"/>
      <c r="H213" s="30"/>
      <c r="I213" s="30"/>
      <c r="J213" s="30"/>
      <c r="K213" s="30"/>
      <c r="L213" s="30"/>
      <c r="M213" s="30"/>
      <c r="N213" s="30"/>
      <c r="O213" s="30"/>
      <c r="P213" s="30"/>
      <c r="Q213" s="30"/>
      <c r="R213" s="30"/>
      <c r="S213" s="68"/>
    </row>
    <row r="214" spans="1:19" x14ac:dyDescent="0.35">
      <c r="A214" s="23"/>
      <c r="C214" s="23"/>
      <c r="D214" s="29"/>
      <c r="E214" s="29"/>
      <c r="F214" s="29"/>
      <c r="G214" s="29"/>
      <c r="H214" s="29"/>
      <c r="I214" s="29"/>
      <c r="J214" s="29"/>
      <c r="K214" s="29"/>
      <c r="L214" s="29"/>
      <c r="M214" s="29"/>
      <c r="N214" s="29"/>
      <c r="O214" s="29"/>
      <c r="P214" s="29"/>
      <c r="Q214" s="29"/>
      <c r="R214" s="29"/>
      <c r="S214" s="64"/>
    </row>
    <row r="215" spans="1:19" x14ac:dyDescent="0.35">
      <c r="A215" s="23"/>
      <c r="C215" s="23"/>
      <c r="D215" s="29"/>
      <c r="E215" s="29"/>
      <c r="F215" s="29"/>
      <c r="G215" s="29"/>
      <c r="H215" s="29"/>
      <c r="I215" s="29"/>
      <c r="J215" s="29"/>
      <c r="K215" s="29"/>
      <c r="L215" s="29"/>
      <c r="M215" s="29"/>
      <c r="N215" s="29"/>
      <c r="O215" s="29"/>
      <c r="P215" s="29"/>
      <c r="Q215" s="29"/>
      <c r="R215" s="29"/>
      <c r="S215" s="64"/>
    </row>
    <row r="216" spans="1:19" x14ac:dyDescent="0.35">
      <c r="A216" s="23"/>
      <c r="C216" s="23"/>
      <c r="D216" s="64"/>
      <c r="E216" s="64"/>
      <c r="F216" s="64"/>
      <c r="G216" s="64"/>
      <c r="H216" s="64"/>
      <c r="I216" s="64"/>
      <c r="J216" s="64"/>
      <c r="K216" s="64"/>
      <c r="L216" s="64"/>
      <c r="M216" s="64"/>
      <c r="N216" s="64"/>
      <c r="O216" s="64"/>
      <c r="P216" s="64"/>
      <c r="Q216" s="64"/>
      <c r="R216" s="64"/>
      <c r="S216" s="64"/>
    </row>
    <row r="217" spans="1:19" x14ac:dyDescent="0.35">
      <c r="A217" s="23"/>
      <c r="C217" s="23"/>
      <c r="D217" s="29"/>
      <c r="E217" s="29"/>
      <c r="F217" s="29"/>
      <c r="G217" s="29"/>
      <c r="H217" s="29"/>
      <c r="I217" s="29"/>
      <c r="J217" s="29"/>
      <c r="K217" s="29"/>
      <c r="L217" s="29"/>
      <c r="M217" s="29"/>
      <c r="N217" s="29"/>
      <c r="O217" s="29"/>
      <c r="P217" s="29"/>
      <c r="Q217" s="29"/>
      <c r="R217" s="29"/>
      <c r="S217" s="64"/>
    </row>
    <row r="218" spans="1:19" x14ac:dyDescent="0.35">
      <c r="A218" s="23"/>
      <c r="C218" s="23"/>
      <c r="D218" s="29"/>
      <c r="E218" s="29"/>
      <c r="F218" s="29"/>
      <c r="G218" s="29"/>
      <c r="H218" s="29"/>
      <c r="I218" s="29"/>
      <c r="J218" s="29"/>
      <c r="K218" s="29"/>
      <c r="L218" s="29"/>
      <c r="M218" s="29"/>
      <c r="N218" s="29"/>
      <c r="O218" s="29"/>
      <c r="P218" s="29"/>
      <c r="Q218" s="29"/>
      <c r="R218" s="29"/>
      <c r="S218" s="64"/>
    </row>
    <row r="219" spans="1:19" x14ac:dyDescent="0.35">
      <c r="A219" s="23"/>
      <c r="C219" s="23"/>
      <c r="D219" s="29"/>
      <c r="E219" s="29"/>
      <c r="F219" s="29"/>
      <c r="G219" s="29"/>
      <c r="H219" s="29"/>
      <c r="I219" s="29"/>
      <c r="J219" s="29"/>
      <c r="K219" s="29"/>
      <c r="L219" s="29"/>
      <c r="M219" s="29"/>
      <c r="N219" s="29"/>
      <c r="O219" s="29"/>
      <c r="P219" s="29"/>
      <c r="Q219" s="29"/>
      <c r="R219" s="29"/>
      <c r="S219" s="64"/>
    </row>
    <row r="220" spans="1:19" x14ac:dyDescent="0.35">
      <c r="A220" s="23"/>
      <c r="C220" s="23"/>
      <c r="D220" s="29"/>
      <c r="E220" s="29"/>
      <c r="F220" s="29"/>
      <c r="G220" s="29"/>
      <c r="H220" s="29"/>
      <c r="I220" s="29"/>
      <c r="J220" s="29"/>
      <c r="K220" s="29"/>
      <c r="L220" s="29"/>
      <c r="M220" s="29"/>
      <c r="N220" s="29"/>
      <c r="O220" s="29"/>
      <c r="P220" s="29"/>
      <c r="Q220" s="29"/>
      <c r="R220" s="29"/>
      <c r="S220" s="64"/>
    </row>
    <row r="221" spans="1:19" x14ac:dyDescent="0.35">
      <c r="A221" s="23"/>
      <c r="C221" s="23"/>
      <c r="D221" s="29"/>
      <c r="E221" s="29"/>
      <c r="F221" s="29"/>
      <c r="G221" s="29"/>
      <c r="H221" s="29"/>
      <c r="I221" s="29"/>
      <c r="J221" s="29"/>
      <c r="K221" s="29"/>
      <c r="L221" s="29"/>
      <c r="M221" s="29"/>
      <c r="N221" s="29"/>
      <c r="O221" s="29"/>
      <c r="P221" s="29"/>
      <c r="Q221" s="29"/>
      <c r="R221" s="29"/>
      <c r="S221" s="64"/>
    </row>
    <row r="222" spans="1:19" x14ac:dyDescent="0.35">
      <c r="A222" s="23"/>
      <c r="C222" s="23"/>
      <c r="D222" s="29"/>
      <c r="E222" s="29"/>
      <c r="F222" s="29"/>
      <c r="G222" s="29"/>
      <c r="H222" s="29"/>
      <c r="I222" s="29"/>
      <c r="J222" s="29"/>
      <c r="K222" s="29"/>
      <c r="L222" s="29"/>
      <c r="M222" s="29"/>
      <c r="N222" s="29"/>
      <c r="O222" s="29"/>
      <c r="P222" s="29"/>
      <c r="Q222" s="29"/>
      <c r="R222" s="29"/>
      <c r="S222" s="64"/>
    </row>
    <row r="223" spans="1:19" x14ac:dyDescent="0.35">
      <c r="A223" s="23"/>
      <c r="C223" s="23"/>
      <c r="D223" s="29"/>
      <c r="E223" s="29"/>
      <c r="F223" s="29"/>
      <c r="G223" s="29"/>
      <c r="H223" s="29"/>
      <c r="I223" s="29"/>
      <c r="J223" s="29"/>
      <c r="K223" s="29"/>
      <c r="L223" s="29"/>
      <c r="M223" s="29"/>
      <c r="N223" s="29"/>
      <c r="O223" s="29"/>
      <c r="P223" s="29"/>
      <c r="Q223" s="29"/>
      <c r="R223" s="29"/>
      <c r="S223" s="64"/>
    </row>
    <row r="224" spans="1:19" x14ac:dyDescent="0.35">
      <c r="A224" s="23"/>
      <c r="C224" s="23"/>
      <c r="D224" s="29"/>
      <c r="E224" s="29"/>
      <c r="F224" s="29"/>
      <c r="G224" s="29"/>
      <c r="H224" s="29"/>
      <c r="I224" s="29"/>
      <c r="J224" s="29"/>
      <c r="K224" s="29"/>
      <c r="L224" s="29"/>
      <c r="M224" s="29"/>
      <c r="N224" s="29"/>
      <c r="O224" s="29"/>
      <c r="P224" s="29"/>
      <c r="Q224" s="29"/>
      <c r="R224" s="29"/>
      <c r="S224" s="64"/>
    </row>
    <row r="225" spans="1:19" x14ac:dyDescent="0.35">
      <c r="A225" s="23"/>
      <c r="C225" s="23"/>
      <c r="D225" s="29"/>
      <c r="E225" s="29"/>
      <c r="F225" s="29"/>
      <c r="G225" s="29"/>
      <c r="H225" s="29"/>
      <c r="I225" s="29"/>
      <c r="J225" s="29"/>
      <c r="K225" s="29"/>
      <c r="L225" s="29"/>
      <c r="M225" s="29"/>
      <c r="N225" s="29"/>
      <c r="O225" s="29"/>
      <c r="P225" s="29"/>
      <c r="Q225" s="29"/>
      <c r="R225" s="29"/>
      <c r="S225" s="64"/>
    </row>
    <row r="226" spans="1:19" x14ac:dyDescent="0.35">
      <c r="A226" s="23"/>
      <c r="C226" s="23"/>
      <c r="D226" s="29"/>
      <c r="E226" s="29"/>
      <c r="F226" s="29"/>
      <c r="G226" s="29"/>
      <c r="H226" s="29"/>
      <c r="I226" s="29"/>
      <c r="J226" s="29"/>
      <c r="K226" s="29"/>
      <c r="L226" s="29"/>
      <c r="M226" s="29"/>
      <c r="N226" s="29"/>
      <c r="O226" s="29"/>
      <c r="P226" s="29"/>
      <c r="Q226" s="29"/>
      <c r="R226" s="29"/>
      <c r="S226" s="64"/>
    </row>
    <row r="227" spans="1:19" x14ac:dyDescent="0.35">
      <c r="A227" s="23"/>
      <c r="C227" s="23"/>
      <c r="D227" s="29"/>
      <c r="E227" s="29"/>
      <c r="F227" s="29"/>
      <c r="G227" s="29"/>
      <c r="H227" s="29"/>
      <c r="I227" s="29"/>
      <c r="J227" s="29"/>
      <c r="K227" s="29"/>
      <c r="L227" s="29"/>
      <c r="M227" s="29"/>
      <c r="N227" s="29"/>
      <c r="O227" s="29"/>
      <c r="P227" s="29"/>
      <c r="Q227" s="29"/>
      <c r="R227" s="29"/>
      <c r="S227" s="64"/>
    </row>
    <row r="228" spans="1:19" x14ac:dyDescent="0.35">
      <c r="A228" s="23"/>
      <c r="C228" s="23"/>
      <c r="D228" s="29"/>
      <c r="E228" s="29"/>
      <c r="F228" s="29"/>
      <c r="G228" s="29"/>
      <c r="H228" s="29"/>
      <c r="I228" s="29"/>
      <c r="J228" s="29"/>
      <c r="K228" s="29"/>
      <c r="L228" s="29"/>
      <c r="M228" s="29"/>
      <c r="N228" s="29"/>
      <c r="O228" s="29"/>
      <c r="P228" s="29"/>
      <c r="Q228" s="29"/>
      <c r="R228" s="29"/>
      <c r="S228" s="64"/>
    </row>
    <row r="229" spans="1:19" x14ac:dyDescent="0.35">
      <c r="A229" s="23"/>
      <c r="C229" s="23"/>
      <c r="D229" s="29"/>
      <c r="E229" s="29"/>
      <c r="F229" s="29"/>
      <c r="G229" s="29"/>
      <c r="H229" s="29"/>
      <c r="I229" s="29"/>
      <c r="J229" s="29"/>
      <c r="K229" s="29"/>
      <c r="L229" s="29"/>
      <c r="M229" s="29"/>
      <c r="N229" s="29"/>
      <c r="O229" s="29"/>
      <c r="P229" s="29"/>
      <c r="Q229" s="29"/>
      <c r="R229" s="29"/>
      <c r="S229" s="64"/>
    </row>
    <row r="230" spans="1:19" x14ac:dyDescent="0.35">
      <c r="A230" s="23"/>
      <c r="C230" s="23"/>
      <c r="D230" s="29"/>
      <c r="E230" s="29"/>
      <c r="F230" s="29"/>
      <c r="G230" s="29"/>
      <c r="H230" s="29"/>
      <c r="I230" s="29"/>
      <c r="J230" s="29"/>
      <c r="K230" s="29"/>
      <c r="L230" s="29"/>
      <c r="M230" s="29"/>
      <c r="N230" s="29"/>
      <c r="O230" s="29"/>
      <c r="P230" s="29"/>
      <c r="Q230" s="29"/>
      <c r="R230" s="29"/>
      <c r="S230" s="64"/>
    </row>
    <row r="231" spans="1:19" x14ac:dyDescent="0.35">
      <c r="A231" s="23"/>
      <c r="C231" s="23"/>
      <c r="D231" s="29"/>
      <c r="E231" s="29"/>
      <c r="F231" s="29"/>
      <c r="G231" s="29"/>
      <c r="H231" s="29"/>
      <c r="I231" s="29"/>
      <c r="J231" s="29"/>
      <c r="K231" s="29"/>
      <c r="L231" s="29"/>
      <c r="M231" s="29"/>
      <c r="N231" s="29"/>
      <c r="O231" s="29"/>
      <c r="P231" s="29"/>
      <c r="Q231" s="29"/>
      <c r="R231" s="29"/>
      <c r="S231" s="64"/>
    </row>
    <row r="232" spans="1:19" x14ac:dyDescent="0.35">
      <c r="A232" s="23"/>
      <c r="C232" s="23"/>
      <c r="D232" s="29"/>
      <c r="E232" s="29"/>
      <c r="F232" s="29"/>
      <c r="G232" s="29"/>
      <c r="H232" s="29"/>
      <c r="I232" s="29"/>
      <c r="J232" s="29"/>
      <c r="K232" s="29"/>
      <c r="L232" s="29"/>
      <c r="M232" s="29"/>
      <c r="N232" s="29"/>
      <c r="O232" s="29"/>
      <c r="P232" s="29"/>
      <c r="Q232" s="29"/>
      <c r="R232" s="29"/>
      <c r="S232" s="64"/>
    </row>
    <row r="233" spans="1:19" x14ac:dyDescent="0.35">
      <c r="A233" s="23"/>
      <c r="C233" s="23"/>
      <c r="D233" s="29"/>
      <c r="E233" s="29"/>
      <c r="F233" s="29"/>
      <c r="G233" s="29"/>
      <c r="H233" s="29"/>
      <c r="I233" s="29"/>
      <c r="J233" s="29"/>
      <c r="K233" s="29"/>
      <c r="L233" s="29"/>
      <c r="M233" s="29"/>
      <c r="N233" s="29"/>
      <c r="O233" s="29"/>
      <c r="P233" s="29"/>
      <c r="Q233" s="29"/>
      <c r="R233" s="29"/>
      <c r="S233" s="64"/>
    </row>
    <row r="234" spans="1:19" x14ac:dyDescent="0.35">
      <c r="A234" s="23"/>
      <c r="C234" s="23"/>
      <c r="D234" s="29"/>
      <c r="E234" s="29"/>
      <c r="F234" s="29"/>
      <c r="G234" s="29"/>
      <c r="H234" s="29"/>
      <c r="I234" s="29"/>
      <c r="J234" s="29"/>
      <c r="K234" s="29"/>
      <c r="L234" s="29"/>
      <c r="M234" s="29"/>
      <c r="N234" s="29"/>
      <c r="O234" s="29"/>
      <c r="P234" s="29"/>
      <c r="Q234" s="29"/>
      <c r="R234" s="29"/>
      <c r="S234" s="64"/>
    </row>
    <row r="235" spans="1:19" x14ac:dyDescent="0.35">
      <c r="A235" s="23"/>
      <c r="C235" s="23"/>
      <c r="D235" s="29"/>
      <c r="E235" s="29"/>
      <c r="F235" s="29"/>
      <c r="G235" s="29"/>
      <c r="H235" s="29"/>
      <c r="I235" s="29"/>
      <c r="J235" s="29"/>
      <c r="K235" s="29"/>
      <c r="L235" s="29"/>
      <c r="M235" s="29"/>
      <c r="N235" s="29"/>
      <c r="O235" s="29"/>
      <c r="P235" s="29"/>
      <c r="Q235" s="29"/>
      <c r="R235" s="29"/>
      <c r="S235" s="64"/>
    </row>
    <row r="236" spans="1:19" x14ac:dyDescent="0.35">
      <c r="A236" s="23"/>
      <c r="C236" s="23"/>
      <c r="D236" s="29"/>
      <c r="E236" s="29"/>
      <c r="F236" s="29"/>
      <c r="G236" s="29"/>
      <c r="H236" s="29"/>
      <c r="I236" s="29"/>
      <c r="J236" s="29"/>
      <c r="K236" s="29"/>
      <c r="L236" s="29"/>
      <c r="M236" s="29"/>
      <c r="N236" s="29"/>
      <c r="O236" s="29"/>
      <c r="P236" s="29"/>
      <c r="Q236" s="29"/>
      <c r="R236" s="29"/>
      <c r="S236" s="64"/>
    </row>
    <row r="237" spans="1:19" x14ac:dyDescent="0.35">
      <c r="A237" s="23"/>
      <c r="C237" s="23"/>
      <c r="D237" s="29"/>
      <c r="E237" s="29"/>
      <c r="F237" s="29"/>
      <c r="G237" s="29"/>
      <c r="H237" s="29"/>
      <c r="I237" s="29"/>
      <c r="J237" s="29"/>
      <c r="K237" s="29"/>
      <c r="L237" s="29"/>
      <c r="M237" s="29"/>
      <c r="N237" s="29"/>
      <c r="O237" s="29"/>
      <c r="P237" s="29"/>
      <c r="Q237" s="29"/>
      <c r="R237" s="29"/>
      <c r="S237" s="64"/>
    </row>
    <row r="238" spans="1:19" x14ac:dyDescent="0.35">
      <c r="A238" s="23"/>
      <c r="C238" s="23"/>
      <c r="D238" s="29"/>
      <c r="E238" s="29"/>
      <c r="F238" s="29"/>
      <c r="G238" s="29"/>
      <c r="H238" s="29"/>
      <c r="I238" s="29"/>
      <c r="J238" s="29"/>
      <c r="K238" s="29"/>
      <c r="L238" s="29"/>
      <c r="M238" s="29"/>
      <c r="N238" s="29"/>
      <c r="O238" s="29"/>
      <c r="P238" s="29"/>
      <c r="Q238" s="29"/>
      <c r="R238" s="29"/>
      <c r="S238" s="64"/>
    </row>
    <row r="239" spans="1:19" x14ac:dyDescent="0.35">
      <c r="A239" s="23"/>
      <c r="C239" s="23"/>
      <c r="D239" s="29"/>
      <c r="E239" s="29"/>
      <c r="F239" s="29"/>
      <c r="G239" s="29"/>
      <c r="H239" s="29"/>
      <c r="I239" s="29"/>
      <c r="J239" s="29"/>
      <c r="K239" s="29"/>
      <c r="L239" s="29"/>
      <c r="M239" s="29"/>
      <c r="N239" s="29"/>
      <c r="O239" s="29"/>
      <c r="P239" s="29"/>
      <c r="Q239" s="29"/>
      <c r="R239" s="29"/>
      <c r="S239" s="64"/>
    </row>
    <row r="240" spans="1:19" x14ac:dyDescent="0.35">
      <c r="A240" s="23"/>
      <c r="C240" s="23"/>
      <c r="D240" s="29"/>
      <c r="E240" s="29"/>
      <c r="F240" s="29"/>
      <c r="G240" s="29"/>
      <c r="H240" s="29"/>
      <c r="I240" s="29"/>
      <c r="J240" s="29"/>
      <c r="K240" s="29"/>
      <c r="L240" s="29"/>
      <c r="M240" s="29"/>
      <c r="N240" s="29"/>
      <c r="O240" s="29"/>
      <c r="P240" s="29"/>
      <c r="Q240" s="29"/>
      <c r="R240" s="29"/>
      <c r="S240" s="64"/>
    </row>
    <row r="241" spans="1:19" x14ac:dyDescent="0.35">
      <c r="A241" s="23"/>
      <c r="C241" s="23"/>
      <c r="D241" s="29"/>
      <c r="E241" s="29"/>
      <c r="F241" s="29"/>
      <c r="G241" s="29"/>
      <c r="H241" s="29"/>
      <c r="I241" s="29"/>
      <c r="J241" s="29"/>
      <c r="K241" s="29"/>
      <c r="L241" s="29"/>
      <c r="M241" s="29"/>
      <c r="N241" s="29"/>
      <c r="O241" s="29"/>
      <c r="P241" s="29"/>
      <c r="Q241" s="29"/>
      <c r="R241" s="29"/>
      <c r="S241" s="64"/>
    </row>
    <row r="242" spans="1:19" x14ac:dyDescent="0.35">
      <c r="A242" s="23"/>
      <c r="C242" s="23"/>
      <c r="D242" s="29"/>
      <c r="E242" s="29"/>
      <c r="F242" s="29"/>
      <c r="G242" s="29"/>
      <c r="H242" s="29"/>
      <c r="I242" s="29"/>
      <c r="J242" s="29"/>
      <c r="K242" s="29"/>
      <c r="L242" s="29"/>
      <c r="M242" s="29"/>
      <c r="N242" s="29"/>
      <c r="O242" s="29"/>
      <c r="P242" s="29"/>
      <c r="Q242" s="29"/>
      <c r="R242" s="29"/>
      <c r="S242" s="64"/>
    </row>
    <row r="243" spans="1:19" x14ac:dyDescent="0.35">
      <c r="A243" s="23"/>
      <c r="C243" s="23"/>
      <c r="D243" s="29"/>
      <c r="E243" s="29"/>
      <c r="F243" s="29"/>
      <c r="G243" s="29"/>
      <c r="H243" s="29"/>
      <c r="I243" s="29"/>
      <c r="J243" s="29"/>
      <c r="K243" s="29"/>
      <c r="L243" s="29"/>
      <c r="M243" s="29"/>
      <c r="N243" s="29"/>
      <c r="O243" s="29"/>
      <c r="P243" s="29"/>
      <c r="Q243" s="29"/>
      <c r="R243" s="29"/>
      <c r="S243" s="64"/>
    </row>
    <row r="244" spans="1:19" x14ac:dyDescent="0.35">
      <c r="A244" s="23"/>
      <c r="C244" s="23"/>
      <c r="D244" s="29"/>
      <c r="E244" s="29"/>
      <c r="F244" s="29"/>
      <c r="G244" s="29"/>
      <c r="H244" s="29"/>
      <c r="I244" s="29"/>
      <c r="J244" s="29"/>
      <c r="K244" s="29"/>
      <c r="L244" s="29"/>
      <c r="M244" s="29"/>
      <c r="N244" s="29"/>
      <c r="O244" s="29"/>
      <c r="P244" s="29"/>
      <c r="Q244" s="29"/>
      <c r="R244" s="29"/>
      <c r="S244" s="64"/>
    </row>
    <row r="245" spans="1:19" x14ac:dyDescent="0.35">
      <c r="A245" s="23"/>
      <c r="C245" s="23"/>
      <c r="D245" s="64"/>
      <c r="E245" s="64"/>
      <c r="F245" s="64"/>
      <c r="G245" s="64"/>
      <c r="H245" s="64"/>
      <c r="I245" s="64"/>
      <c r="J245" s="64"/>
      <c r="K245" s="64"/>
      <c r="L245" s="64"/>
      <c r="M245" s="64"/>
      <c r="N245" s="64"/>
      <c r="O245" s="64"/>
      <c r="P245" s="64"/>
      <c r="Q245" s="64"/>
      <c r="R245" s="64"/>
      <c r="S245" s="64"/>
    </row>
    <row r="246" spans="1:19" x14ac:dyDescent="0.35">
      <c r="A246" s="23"/>
      <c r="C246" s="23"/>
      <c r="D246" s="29"/>
      <c r="E246" s="29"/>
      <c r="F246" s="29"/>
      <c r="G246" s="29"/>
      <c r="H246" s="29"/>
      <c r="I246" s="29"/>
      <c r="J246" s="29"/>
      <c r="K246" s="29"/>
      <c r="L246" s="29"/>
      <c r="M246" s="29"/>
      <c r="N246" s="29"/>
      <c r="O246" s="29"/>
      <c r="P246" s="29"/>
      <c r="Q246" s="29"/>
      <c r="R246" s="29"/>
      <c r="S246" s="64"/>
    </row>
    <row r="247" spans="1:19" x14ac:dyDescent="0.35">
      <c r="A247" s="23"/>
      <c r="C247" s="23"/>
      <c r="D247" s="29"/>
      <c r="E247" s="29"/>
      <c r="F247" s="29"/>
      <c r="G247" s="29"/>
      <c r="H247" s="29"/>
      <c r="I247" s="29"/>
      <c r="J247" s="29"/>
      <c r="K247" s="29"/>
      <c r="L247" s="29"/>
      <c r="M247" s="29"/>
      <c r="N247" s="29"/>
      <c r="O247" s="29"/>
      <c r="P247" s="29"/>
      <c r="Q247" s="29"/>
      <c r="R247" s="29"/>
      <c r="S247" s="64"/>
    </row>
    <row r="248" spans="1:19" x14ac:dyDescent="0.35">
      <c r="A248" s="23"/>
      <c r="C248" s="23"/>
      <c r="S248" s="64"/>
    </row>
    <row r="249" spans="1:19" x14ac:dyDescent="0.35">
      <c r="A249" s="23"/>
      <c r="C249" s="23"/>
      <c r="D249" s="29"/>
      <c r="E249" s="29"/>
      <c r="F249" s="29"/>
      <c r="G249" s="29"/>
      <c r="H249" s="29"/>
      <c r="I249" s="29"/>
      <c r="J249" s="29"/>
      <c r="K249" s="29"/>
      <c r="L249" s="29"/>
      <c r="M249" s="29"/>
      <c r="N249" s="29"/>
      <c r="O249" s="29"/>
      <c r="P249" s="29"/>
      <c r="Q249" s="29"/>
      <c r="R249" s="29"/>
      <c r="S249" s="64"/>
    </row>
    <row r="250" spans="1:19" x14ac:dyDescent="0.35">
      <c r="A250" s="23"/>
      <c r="C250" s="23"/>
      <c r="D250" s="65"/>
      <c r="E250" s="65"/>
      <c r="F250" s="65"/>
      <c r="G250" s="65"/>
      <c r="H250" s="65"/>
      <c r="I250" s="65"/>
      <c r="J250" s="65"/>
      <c r="K250" s="65"/>
      <c r="L250" s="65"/>
      <c r="M250" s="65"/>
      <c r="N250" s="65"/>
      <c r="O250" s="65"/>
      <c r="P250" s="65"/>
      <c r="Q250" s="65"/>
      <c r="R250" s="65"/>
      <c r="S250" s="66"/>
    </row>
    <row r="251" spans="1:19" x14ac:dyDescent="0.35">
      <c r="A251" s="23"/>
      <c r="C251" s="23"/>
      <c r="D251" s="29"/>
      <c r="E251" s="29"/>
      <c r="F251" s="29"/>
      <c r="G251" s="29"/>
      <c r="H251" s="29"/>
      <c r="I251" s="29"/>
      <c r="J251" s="29"/>
      <c r="K251" s="29"/>
      <c r="L251" s="29"/>
      <c r="M251" s="29"/>
      <c r="N251" s="29"/>
      <c r="O251" s="29"/>
      <c r="P251" s="29"/>
      <c r="Q251" s="29"/>
      <c r="R251" s="29"/>
      <c r="S251" s="29"/>
    </row>
    <row r="252" spans="1:19" x14ac:dyDescent="0.35">
      <c r="A252" s="23"/>
      <c r="B252" s="23"/>
      <c r="C252" s="23"/>
      <c r="D252" s="65"/>
      <c r="E252" s="65"/>
      <c r="F252" s="65"/>
      <c r="G252" s="65"/>
      <c r="H252" s="65"/>
      <c r="I252" s="65"/>
      <c r="J252" s="65"/>
      <c r="K252" s="65"/>
      <c r="L252" s="65"/>
      <c r="M252" s="65"/>
      <c r="N252" s="65"/>
      <c r="O252" s="65"/>
      <c r="P252" s="65"/>
      <c r="Q252" s="65"/>
      <c r="R252" s="65"/>
      <c r="S252" s="64"/>
    </row>
    <row r="253" spans="1:19" x14ac:dyDescent="0.35">
      <c r="A253" s="23"/>
      <c r="B253" s="23"/>
      <c r="C253" s="23"/>
      <c r="D253" s="29"/>
      <c r="E253" s="29"/>
      <c r="F253" s="29"/>
      <c r="G253" s="29"/>
      <c r="H253" s="29"/>
      <c r="I253" s="29"/>
      <c r="J253" s="29"/>
      <c r="K253" s="29"/>
      <c r="L253" s="29"/>
      <c r="M253" s="29"/>
      <c r="N253" s="29"/>
      <c r="O253" s="29"/>
      <c r="P253" s="29"/>
      <c r="Q253" s="29"/>
      <c r="R253" s="29"/>
      <c r="S253" s="64"/>
    </row>
    <row r="254" spans="1:19" x14ac:dyDescent="0.35">
      <c r="A254" s="23"/>
      <c r="B254" s="23"/>
      <c r="C254" s="23"/>
      <c r="D254" s="29"/>
      <c r="E254" s="29"/>
      <c r="F254" s="29"/>
      <c r="G254" s="29"/>
      <c r="H254" s="29"/>
      <c r="I254" s="29"/>
      <c r="J254" s="29"/>
      <c r="K254" s="29"/>
      <c r="L254" s="29"/>
      <c r="M254" s="29"/>
      <c r="N254" s="29"/>
      <c r="O254" s="29"/>
      <c r="P254" s="29"/>
      <c r="Q254" s="29"/>
      <c r="R254" s="29"/>
      <c r="S254" s="64"/>
    </row>
    <row r="255" spans="1:19" x14ac:dyDescent="0.35">
      <c r="A255" s="23"/>
      <c r="B255" s="23"/>
      <c r="C255" s="23"/>
      <c r="D255" s="65"/>
      <c r="E255" s="65"/>
      <c r="F255" s="65"/>
      <c r="G255" s="65"/>
      <c r="H255" s="65"/>
      <c r="I255" s="65"/>
      <c r="J255" s="65"/>
      <c r="K255" s="65"/>
      <c r="L255" s="65"/>
      <c r="M255" s="65"/>
      <c r="N255" s="65"/>
      <c r="O255" s="65"/>
      <c r="P255" s="65"/>
      <c r="Q255" s="65"/>
      <c r="R255" s="65"/>
      <c r="S255" s="66"/>
    </row>
    <row r="256" spans="1:19" x14ac:dyDescent="0.35">
      <c r="A256" s="23"/>
      <c r="B256" s="23"/>
      <c r="C256" s="23"/>
      <c r="D256" s="29"/>
      <c r="E256" s="29"/>
      <c r="F256" s="29"/>
      <c r="G256" s="29"/>
      <c r="H256" s="29"/>
      <c r="I256" s="29"/>
      <c r="J256" s="29"/>
      <c r="K256" s="29"/>
      <c r="L256" s="29"/>
      <c r="M256" s="29"/>
      <c r="N256" s="29"/>
      <c r="O256" s="29"/>
      <c r="P256" s="29"/>
      <c r="Q256" s="29"/>
      <c r="R256" s="29"/>
      <c r="S256" s="64"/>
    </row>
    <row r="257" spans="1:19" x14ac:dyDescent="0.35">
      <c r="A257" s="23"/>
      <c r="B257" s="23"/>
      <c r="C257" s="23"/>
      <c r="D257" s="65"/>
      <c r="E257" s="65"/>
      <c r="F257" s="65"/>
      <c r="G257" s="65"/>
      <c r="H257" s="65"/>
      <c r="I257" s="65"/>
      <c r="J257" s="65"/>
      <c r="K257" s="65"/>
      <c r="L257" s="65"/>
      <c r="M257" s="65"/>
      <c r="N257" s="65"/>
      <c r="O257" s="65"/>
      <c r="P257" s="65"/>
      <c r="Q257" s="65"/>
      <c r="R257" s="65"/>
      <c r="S257" s="64"/>
    </row>
    <row r="258" spans="1:19" x14ac:dyDescent="0.35">
      <c r="A258" s="23"/>
      <c r="B258" s="23"/>
      <c r="C258" s="23"/>
      <c r="D258" s="29"/>
      <c r="E258" s="29"/>
      <c r="F258" s="29"/>
      <c r="G258" s="29"/>
      <c r="H258" s="29"/>
      <c r="I258" s="29"/>
      <c r="J258" s="29"/>
      <c r="K258" s="29"/>
      <c r="L258" s="29"/>
      <c r="M258" s="29"/>
      <c r="N258" s="29"/>
      <c r="O258" s="29"/>
      <c r="P258" s="29"/>
      <c r="Q258" s="29"/>
      <c r="R258" s="29"/>
      <c r="S258" s="64"/>
    </row>
    <row r="259" spans="1:19" x14ac:dyDescent="0.35">
      <c r="A259" s="23"/>
      <c r="B259" s="23"/>
      <c r="C259" s="23"/>
      <c r="D259" s="65"/>
      <c r="E259" s="65"/>
      <c r="F259" s="65"/>
      <c r="G259" s="65"/>
      <c r="H259" s="65"/>
      <c r="I259" s="65"/>
      <c r="J259" s="65"/>
      <c r="K259" s="65"/>
      <c r="L259" s="65"/>
      <c r="M259" s="65"/>
      <c r="N259" s="65"/>
      <c r="O259" s="65"/>
      <c r="P259" s="65"/>
      <c r="Q259" s="65"/>
      <c r="R259" s="65"/>
      <c r="S259" s="66"/>
    </row>
    <row r="260" spans="1:19" x14ac:dyDescent="0.35">
      <c r="A260" s="23"/>
      <c r="B260" s="23"/>
      <c r="C260" s="23"/>
      <c r="D260" s="29"/>
      <c r="E260" s="29"/>
      <c r="F260" s="29"/>
      <c r="G260" s="29"/>
      <c r="H260" s="29"/>
      <c r="I260" s="29"/>
      <c r="J260" s="29"/>
      <c r="K260" s="29"/>
      <c r="L260" s="29"/>
      <c r="M260" s="29"/>
      <c r="N260" s="29"/>
      <c r="O260" s="29"/>
      <c r="P260" s="29"/>
      <c r="Q260" s="29"/>
      <c r="R260" s="29"/>
      <c r="S260" s="64"/>
    </row>
    <row r="261" spans="1:19" x14ac:dyDescent="0.35">
      <c r="A261" s="23"/>
      <c r="B261" s="23"/>
      <c r="C261" s="23"/>
      <c r="D261" s="65"/>
      <c r="E261" s="65"/>
      <c r="F261" s="65"/>
      <c r="G261" s="65"/>
      <c r="H261" s="65"/>
      <c r="I261" s="65"/>
      <c r="J261" s="65"/>
      <c r="K261" s="65"/>
      <c r="L261" s="65"/>
      <c r="M261" s="65"/>
      <c r="N261" s="65"/>
      <c r="O261" s="65"/>
      <c r="P261" s="65"/>
      <c r="Q261" s="65"/>
      <c r="R261" s="65"/>
      <c r="S261" s="64"/>
    </row>
    <row r="262" spans="1:19" x14ac:dyDescent="0.35">
      <c r="A262" s="23"/>
      <c r="B262" s="23"/>
      <c r="C262" s="23"/>
      <c r="D262" s="29"/>
      <c r="E262" s="29"/>
      <c r="F262" s="29"/>
      <c r="G262" s="29"/>
      <c r="H262" s="29"/>
      <c r="I262" s="29"/>
      <c r="J262" s="29"/>
      <c r="K262" s="29"/>
      <c r="L262" s="29"/>
      <c r="M262" s="29"/>
      <c r="N262" s="29"/>
      <c r="O262" s="29"/>
      <c r="P262" s="29"/>
      <c r="Q262" s="29"/>
      <c r="R262" s="29"/>
      <c r="S262" s="64"/>
    </row>
    <row r="263" spans="1:19" x14ac:dyDescent="0.35">
      <c r="A263" s="23"/>
      <c r="B263" s="23"/>
      <c r="C263" s="23"/>
      <c r="D263" s="29"/>
      <c r="E263" s="29"/>
      <c r="F263" s="29"/>
      <c r="G263" s="29"/>
      <c r="H263" s="29"/>
      <c r="I263" s="29"/>
      <c r="J263" s="29"/>
      <c r="K263" s="29"/>
      <c r="L263" s="29"/>
      <c r="M263" s="29"/>
      <c r="N263" s="29"/>
      <c r="O263" s="29"/>
      <c r="P263" s="29"/>
      <c r="Q263" s="29"/>
      <c r="R263" s="29"/>
      <c r="S263" s="64"/>
    </row>
    <row r="264" spans="1:19" x14ac:dyDescent="0.35">
      <c r="A264" s="23"/>
      <c r="B264" s="23"/>
      <c r="C264" s="23"/>
      <c r="D264" s="65"/>
      <c r="E264" s="65"/>
      <c r="F264" s="65"/>
      <c r="G264" s="65"/>
      <c r="H264" s="65"/>
      <c r="I264" s="65"/>
      <c r="J264" s="65"/>
      <c r="K264" s="65"/>
      <c r="L264" s="65"/>
      <c r="M264" s="65"/>
      <c r="N264" s="65"/>
      <c r="O264" s="65"/>
      <c r="P264" s="65"/>
      <c r="Q264" s="65"/>
      <c r="R264" s="65"/>
      <c r="S264" s="66"/>
    </row>
    <row r="265" spans="1:19" x14ac:dyDescent="0.35">
      <c r="A265" s="23"/>
      <c r="B265" s="23"/>
      <c r="C265" s="23"/>
      <c r="D265" s="29"/>
      <c r="E265" s="29"/>
      <c r="F265" s="29"/>
      <c r="G265" s="29"/>
      <c r="H265" s="29"/>
      <c r="I265" s="29"/>
      <c r="J265" s="29"/>
      <c r="K265" s="29"/>
      <c r="L265" s="29"/>
      <c r="M265" s="29"/>
      <c r="N265" s="29"/>
      <c r="O265" s="29"/>
      <c r="P265" s="29"/>
      <c r="Q265" s="29"/>
      <c r="R265" s="29"/>
      <c r="S265" s="29"/>
    </row>
    <row r="266" spans="1:19" x14ac:dyDescent="0.35">
      <c r="A266" s="23"/>
      <c r="B266" s="23"/>
      <c r="C266" s="23"/>
      <c r="D266" s="65"/>
      <c r="E266" s="65"/>
      <c r="F266" s="65"/>
      <c r="G266" s="65"/>
      <c r="H266" s="65"/>
      <c r="I266" s="65"/>
      <c r="J266" s="65"/>
      <c r="K266" s="65"/>
      <c r="L266" s="65"/>
      <c r="M266" s="65"/>
      <c r="N266" s="65"/>
      <c r="O266" s="65"/>
      <c r="P266" s="65"/>
      <c r="Q266" s="65"/>
      <c r="R266" s="65"/>
      <c r="S266" s="64"/>
    </row>
    <row r="267" spans="1:19" x14ac:dyDescent="0.35">
      <c r="A267" s="23"/>
      <c r="B267" s="23"/>
      <c r="C267" s="23"/>
      <c r="D267" s="29"/>
      <c r="E267" s="29"/>
      <c r="F267" s="29"/>
      <c r="G267" s="29"/>
      <c r="H267" s="29"/>
      <c r="I267" s="29"/>
      <c r="J267" s="29"/>
      <c r="K267" s="29"/>
      <c r="L267" s="29"/>
      <c r="M267" s="29"/>
      <c r="N267" s="29"/>
      <c r="O267" s="29"/>
      <c r="P267" s="29"/>
      <c r="Q267" s="29"/>
      <c r="R267" s="29"/>
      <c r="S267" s="64"/>
    </row>
    <row r="268" spans="1:19" x14ac:dyDescent="0.35">
      <c r="A268" s="23"/>
      <c r="B268" s="23"/>
      <c r="C268" s="23"/>
      <c r="D268" s="29"/>
      <c r="E268" s="29"/>
      <c r="F268" s="29"/>
      <c r="G268" s="29"/>
      <c r="H268" s="29"/>
      <c r="I268" s="29"/>
      <c r="J268" s="29"/>
      <c r="K268" s="29"/>
      <c r="L268" s="29"/>
      <c r="M268" s="29"/>
      <c r="N268" s="29"/>
      <c r="O268" s="29"/>
      <c r="P268" s="29"/>
      <c r="Q268" s="29"/>
      <c r="R268" s="29"/>
      <c r="S268" s="64"/>
    </row>
    <row r="269" spans="1:19" x14ac:dyDescent="0.35">
      <c r="A269" s="23"/>
      <c r="B269" s="23"/>
      <c r="C269" s="23"/>
      <c r="D269" s="29"/>
      <c r="E269" s="29"/>
      <c r="F269" s="29"/>
      <c r="G269" s="29"/>
      <c r="H269" s="29"/>
      <c r="I269" s="29"/>
      <c r="J269" s="29"/>
      <c r="K269" s="29"/>
      <c r="L269" s="29"/>
      <c r="M269" s="29"/>
      <c r="N269" s="29"/>
      <c r="O269" s="29"/>
      <c r="P269" s="29"/>
      <c r="Q269" s="29"/>
      <c r="R269" s="29"/>
      <c r="S269" s="64"/>
    </row>
    <row r="270" spans="1:19" x14ac:dyDescent="0.35">
      <c r="A270" s="23"/>
      <c r="B270" s="23"/>
      <c r="C270" s="23"/>
      <c r="D270" s="29"/>
      <c r="E270" s="29"/>
      <c r="F270" s="29"/>
      <c r="G270" s="29"/>
      <c r="H270" s="29"/>
      <c r="I270" s="29"/>
      <c r="J270" s="29"/>
      <c r="K270" s="29"/>
      <c r="L270" s="29"/>
      <c r="M270" s="29"/>
      <c r="N270" s="29"/>
      <c r="O270" s="29"/>
      <c r="P270" s="29"/>
      <c r="Q270" s="29"/>
      <c r="R270" s="29"/>
      <c r="S270" s="64"/>
    </row>
    <row r="271" spans="1:19" x14ac:dyDescent="0.35">
      <c r="A271" s="23"/>
      <c r="B271" s="23"/>
      <c r="C271" s="23"/>
      <c r="D271" s="29"/>
      <c r="E271" s="29"/>
      <c r="F271" s="29"/>
      <c r="G271" s="29"/>
      <c r="H271" s="29"/>
      <c r="I271" s="29"/>
      <c r="J271" s="29"/>
      <c r="K271" s="29"/>
      <c r="L271" s="29"/>
      <c r="M271" s="29"/>
      <c r="N271" s="29"/>
      <c r="O271" s="29"/>
      <c r="P271" s="29"/>
      <c r="Q271" s="29"/>
      <c r="R271" s="29"/>
      <c r="S271" s="29"/>
    </row>
    <row r="272" spans="1:19" x14ac:dyDescent="0.35">
      <c r="A272" s="23"/>
      <c r="B272" s="23"/>
      <c r="C272" s="23"/>
      <c r="D272" s="29"/>
      <c r="E272" s="29"/>
      <c r="F272" s="29"/>
      <c r="G272" s="29"/>
      <c r="H272" s="29"/>
      <c r="I272" s="29"/>
      <c r="J272" s="29"/>
      <c r="K272" s="29"/>
      <c r="L272" s="29"/>
      <c r="M272" s="29"/>
      <c r="N272" s="29"/>
      <c r="O272" s="29"/>
      <c r="P272" s="29"/>
      <c r="Q272" s="29"/>
      <c r="R272" s="29"/>
      <c r="S272" s="64"/>
    </row>
    <row r="273" spans="1:19" x14ac:dyDescent="0.35">
      <c r="A273" s="23"/>
      <c r="B273" s="23"/>
      <c r="C273" s="23"/>
      <c r="D273" s="29"/>
      <c r="E273" s="29"/>
      <c r="F273" s="29"/>
      <c r="G273" s="29"/>
      <c r="H273" s="29"/>
      <c r="I273" s="29"/>
      <c r="J273" s="29"/>
      <c r="K273" s="29"/>
      <c r="L273" s="29"/>
      <c r="M273" s="29"/>
      <c r="N273" s="29"/>
      <c r="O273" s="29"/>
      <c r="P273" s="29"/>
      <c r="Q273" s="29"/>
      <c r="R273" s="29"/>
      <c r="S273" s="64"/>
    </row>
    <row r="274" spans="1:19" x14ac:dyDescent="0.35">
      <c r="A274" s="23"/>
      <c r="B274" s="23"/>
      <c r="C274" s="23"/>
      <c r="D274" s="29"/>
      <c r="E274" s="29"/>
      <c r="F274" s="29"/>
      <c r="G274" s="29"/>
      <c r="H274" s="29"/>
      <c r="I274" s="29"/>
      <c r="J274" s="29"/>
      <c r="K274" s="29"/>
      <c r="L274" s="29"/>
      <c r="M274" s="29"/>
      <c r="N274" s="29"/>
      <c r="O274" s="29"/>
      <c r="P274" s="29"/>
      <c r="Q274" s="29"/>
      <c r="R274" s="29"/>
      <c r="S274" s="64"/>
    </row>
    <row r="275" spans="1:19" x14ac:dyDescent="0.35">
      <c r="B275" s="23"/>
      <c r="C275" s="23"/>
      <c r="D275" s="29"/>
      <c r="E275" s="29"/>
      <c r="F275" s="29"/>
      <c r="G275" s="29"/>
      <c r="H275" s="29"/>
      <c r="I275" s="29"/>
      <c r="J275" s="29"/>
      <c r="K275" s="29"/>
      <c r="L275" s="29"/>
      <c r="M275" s="29"/>
      <c r="N275" s="29"/>
      <c r="O275" s="29"/>
      <c r="P275" s="29"/>
      <c r="Q275" s="29"/>
      <c r="R275" s="29"/>
      <c r="S275" s="64"/>
    </row>
    <row r="276" spans="1:19" x14ac:dyDescent="0.35">
      <c r="B276" s="23"/>
      <c r="C276" s="23"/>
      <c r="D276" s="29"/>
      <c r="E276" s="29"/>
      <c r="F276" s="29"/>
      <c r="G276" s="29"/>
      <c r="H276" s="29"/>
      <c r="I276" s="29"/>
      <c r="J276" s="29"/>
      <c r="K276" s="29"/>
      <c r="L276" s="29"/>
      <c r="M276" s="29"/>
      <c r="N276" s="29"/>
      <c r="O276" s="29"/>
      <c r="P276" s="29"/>
      <c r="Q276" s="29"/>
      <c r="R276" s="29"/>
      <c r="S276" s="64"/>
    </row>
    <row r="277" spans="1:19" x14ac:dyDescent="0.35">
      <c r="B277" s="23"/>
    </row>
    <row r="278" spans="1:19" x14ac:dyDescent="0.35">
      <c r="B278" s="23"/>
    </row>
    <row r="279" spans="1:19" x14ac:dyDescent="0.35">
      <c r="B279" s="23"/>
    </row>
    <row r="280" spans="1:19" x14ac:dyDescent="0.35">
      <c r="B280" s="23"/>
    </row>
    <row r="282" spans="1:19" x14ac:dyDescent="0.35">
      <c r="A282" s="23"/>
    </row>
    <row r="283" spans="1:19" x14ac:dyDescent="0.35">
      <c r="A283" s="23"/>
    </row>
    <row r="284" spans="1:19" x14ac:dyDescent="0.35">
      <c r="A284" s="23"/>
      <c r="C284" s="23"/>
      <c r="D284" s="29"/>
      <c r="E284" s="29"/>
      <c r="F284" s="29"/>
      <c r="G284" s="29"/>
      <c r="H284" s="29"/>
      <c r="I284" s="29"/>
      <c r="J284" s="29"/>
      <c r="K284" s="29"/>
      <c r="L284" s="29"/>
      <c r="M284" s="29"/>
      <c r="N284" s="29"/>
      <c r="O284" s="29"/>
      <c r="P284" s="29"/>
      <c r="Q284" s="29"/>
      <c r="R284" s="29"/>
      <c r="S284" s="64"/>
    </row>
    <row r="285" spans="1:19" x14ac:dyDescent="0.35">
      <c r="C285" s="23"/>
      <c r="D285" s="64"/>
      <c r="E285" s="64"/>
      <c r="F285" s="64"/>
      <c r="G285" s="64"/>
      <c r="H285" s="64"/>
      <c r="I285" s="64"/>
      <c r="J285" s="64"/>
      <c r="K285" s="64"/>
      <c r="L285" s="64"/>
      <c r="M285" s="64"/>
      <c r="N285" s="64"/>
      <c r="O285" s="64"/>
      <c r="P285" s="64"/>
      <c r="Q285" s="64"/>
      <c r="R285" s="64"/>
      <c r="S285" s="64"/>
    </row>
    <row r="286" spans="1:19" x14ac:dyDescent="0.35">
      <c r="C286" s="23"/>
      <c r="D286" s="64"/>
      <c r="E286" s="64"/>
      <c r="F286" s="64"/>
      <c r="G286" s="64"/>
      <c r="H286" s="64"/>
      <c r="I286" s="64"/>
      <c r="J286" s="64"/>
      <c r="K286" s="64"/>
      <c r="L286" s="64"/>
      <c r="M286" s="64"/>
      <c r="N286" s="64"/>
      <c r="O286" s="64"/>
      <c r="P286" s="64"/>
      <c r="Q286" s="64"/>
      <c r="R286" s="64"/>
      <c r="S286" s="64"/>
    </row>
    <row r="288" spans="1:19" x14ac:dyDescent="0.35">
      <c r="C288" s="30"/>
      <c r="D288" s="30"/>
      <c r="E288" s="30"/>
      <c r="F288" s="30"/>
      <c r="G288" s="30"/>
      <c r="H288" s="30"/>
      <c r="I288" s="30"/>
      <c r="J288" s="30"/>
      <c r="K288" s="30"/>
      <c r="L288" s="30"/>
      <c r="M288" s="30"/>
      <c r="N288" s="30"/>
      <c r="O288" s="30"/>
      <c r="P288" s="30"/>
      <c r="Q288" s="30"/>
      <c r="R288" s="30"/>
    </row>
    <row r="289" spans="3:19" x14ac:dyDescent="0.35">
      <c r="C289" s="30"/>
      <c r="D289" s="30"/>
      <c r="E289" s="30"/>
      <c r="F289" s="30"/>
      <c r="G289" s="30"/>
      <c r="H289" s="30"/>
      <c r="I289" s="30"/>
      <c r="J289" s="30"/>
      <c r="K289" s="30"/>
      <c r="L289" s="30"/>
      <c r="M289" s="30"/>
      <c r="N289" s="30"/>
      <c r="O289" s="30"/>
      <c r="P289" s="30"/>
      <c r="Q289" s="30"/>
      <c r="R289" s="30"/>
    </row>
    <row r="290" spans="3:19" x14ac:dyDescent="0.35">
      <c r="C290" s="30"/>
      <c r="D290" s="30"/>
      <c r="E290" s="30"/>
      <c r="F290" s="30"/>
      <c r="G290" s="30"/>
      <c r="H290" s="30"/>
      <c r="I290" s="30"/>
      <c r="J290" s="30"/>
      <c r="K290" s="30"/>
      <c r="L290" s="30"/>
      <c r="M290" s="30"/>
      <c r="N290" s="30"/>
      <c r="O290" s="30"/>
      <c r="P290" s="30"/>
      <c r="Q290" s="30"/>
      <c r="R290" s="30"/>
    </row>
    <row r="291" spans="3:19" x14ac:dyDescent="0.35">
      <c r="C291" s="30"/>
      <c r="D291" s="30"/>
      <c r="E291" s="30"/>
      <c r="F291" s="30"/>
      <c r="G291" s="30"/>
      <c r="H291" s="30"/>
      <c r="I291" s="30"/>
      <c r="J291" s="30"/>
      <c r="K291" s="30"/>
      <c r="L291" s="30"/>
      <c r="M291" s="30"/>
      <c r="N291" s="30"/>
      <c r="O291" s="30"/>
      <c r="P291" s="30"/>
      <c r="Q291" s="30"/>
      <c r="R291" s="30"/>
    </row>
    <row r="292" spans="3:19" x14ac:dyDescent="0.35">
      <c r="D292" s="30"/>
      <c r="E292" s="30"/>
      <c r="F292" s="30"/>
      <c r="G292" s="30"/>
      <c r="H292" s="30"/>
      <c r="I292" s="30"/>
      <c r="J292" s="30"/>
      <c r="K292" s="30"/>
      <c r="L292" s="30"/>
      <c r="M292" s="30"/>
      <c r="N292" s="30"/>
      <c r="O292" s="30"/>
      <c r="P292" s="30"/>
      <c r="Q292" s="30"/>
      <c r="R292" s="30"/>
      <c r="S292" s="30"/>
    </row>
    <row r="293" spans="3:19" x14ac:dyDescent="0.35">
      <c r="D293" s="30"/>
      <c r="E293" s="30"/>
      <c r="F293" s="30"/>
      <c r="G293" s="30"/>
      <c r="H293" s="30"/>
      <c r="I293" s="30"/>
      <c r="J293" s="30"/>
      <c r="K293" s="30"/>
      <c r="L293" s="30"/>
      <c r="M293" s="30"/>
      <c r="N293" s="30"/>
      <c r="O293" s="30"/>
      <c r="P293" s="30"/>
      <c r="Q293" s="30"/>
      <c r="R293" s="30"/>
      <c r="S293" s="30"/>
    </row>
    <row r="294" spans="3:19" x14ac:dyDescent="0.35">
      <c r="D294" s="30"/>
      <c r="E294" s="30"/>
      <c r="F294" s="30"/>
      <c r="G294" s="30"/>
      <c r="H294" s="30"/>
      <c r="I294" s="30"/>
      <c r="J294" s="30"/>
      <c r="K294" s="30"/>
      <c r="L294" s="30"/>
      <c r="M294" s="30"/>
      <c r="N294" s="30"/>
      <c r="O294" s="30"/>
      <c r="P294" s="30"/>
      <c r="Q294" s="30"/>
      <c r="R294" s="30"/>
      <c r="S294" s="30"/>
    </row>
    <row r="295" spans="3:19" x14ac:dyDescent="0.35">
      <c r="D295" s="30"/>
      <c r="E295" s="30"/>
      <c r="F295" s="30"/>
      <c r="G295" s="30"/>
      <c r="H295" s="30"/>
      <c r="I295" s="30"/>
      <c r="J295" s="30"/>
      <c r="K295" s="30"/>
      <c r="L295" s="30"/>
      <c r="M295" s="30"/>
      <c r="N295" s="30"/>
      <c r="O295" s="30"/>
      <c r="P295" s="30"/>
      <c r="Q295" s="30"/>
      <c r="R295" s="30"/>
      <c r="S295" s="30"/>
    </row>
    <row r="296" spans="3:19" x14ac:dyDescent="0.35">
      <c r="D296" s="30"/>
      <c r="E296" s="30"/>
      <c r="F296" s="30"/>
      <c r="G296" s="30"/>
      <c r="H296" s="30"/>
      <c r="I296" s="30"/>
      <c r="J296" s="30"/>
      <c r="K296" s="30"/>
      <c r="L296" s="30"/>
      <c r="M296" s="30"/>
      <c r="N296" s="30"/>
      <c r="O296" s="30"/>
      <c r="P296" s="30"/>
      <c r="Q296" s="30"/>
      <c r="R296" s="30"/>
      <c r="S296" s="30"/>
    </row>
    <row r="297" spans="3:19" x14ac:dyDescent="0.35">
      <c r="D297" s="30"/>
      <c r="E297" s="30"/>
      <c r="F297" s="30"/>
      <c r="G297" s="30"/>
      <c r="H297" s="30"/>
      <c r="I297" s="30"/>
      <c r="J297" s="30"/>
      <c r="K297" s="30"/>
      <c r="L297" s="30"/>
      <c r="M297" s="30"/>
      <c r="N297" s="30"/>
      <c r="O297" s="30"/>
      <c r="P297" s="30"/>
      <c r="Q297" s="30"/>
      <c r="R297" s="30"/>
      <c r="S297" s="30"/>
    </row>
    <row r="298" spans="3:19" x14ac:dyDescent="0.35">
      <c r="D298" s="30"/>
      <c r="E298" s="30"/>
      <c r="F298" s="30"/>
      <c r="G298" s="30"/>
      <c r="H298" s="30"/>
      <c r="I298" s="30"/>
      <c r="J298" s="30"/>
      <c r="K298" s="30"/>
      <c r="L298" s="30"/>
      <c r="M298" s="30"/>
      <c r="N298" s="30"/>
      <c r="O298" s="30"/>
      <c r="P298" s="30"/>
      <c r="Q298" s="30"/>
      <c r="R298" s="30"/>
      <c r="S298" s="30"/>
    </row>
    <row r="299" spans="3:19" x14ac:dyDescent="0.35">
      <c r="D299" s="30"/>
      <c r="E299" s="30"/>
      <c r="F299" s="30"/>
      <c r="G299" s="30"/>
      <c r="H299" s="30"/>
      <c r="I299" s="30"/>
      <c r="J299" s="30"/>
      <c r="K299" s="30"/>
      <c r="L299" s="30"/>
      <c r="M299" s="30"/>
      <c r="N299" s="30"/>
      <c r="O299" s="30"/>
      <c r="P299" s="30"/>
      <c r="Q299" s="30"/>
      <c r="R299" s="30"/>
      <c r="S299" s="30"/>
    </row>
    <row r="300" spans="3:19" x14ac:dyDescent="0.35">
      <c r="D300" s="30"/>
      <c r="E300" s="30"/>
      <c r="F300" s="30"/>
      <c r="G300" s="30"/>
      <c r="H300" s="30"/>
      <c r="I300" s="30"/>
      <c r="J300" s="30"/>
      <c r="K300" s="30"/>
      <c r="L300" s="30"/>
      <c r="M300" s="30"/>
      <c r="N300" s="30"/>
      <c r="O300" s="30"/>
      <c r="P300" s="30"/>
      <c r="Q300" s="30"/>
      <c r="R300" s="30"/>
      <c r="S300" s="30"/>
    </row>
    <row r="301" spans="3:19" x14ac:dyDescent="0.35">
      <c r="D301" s="30"/>
      <c r="E301" s="30"/>
      <c r="F301" s="30"/>
      <c r="G301" s="30"/>
      <c r="H301" s="30"/>
      <c r="I301" s="30"/>
      <c r="J301" s="30"/>
      <c r="K301" s="30"/>
      <c r="L301" s="30"/>
      <c r="M301" s="30"/>
      <c r="N301" s="30"/>
      <c r="O301" s="30"/>
      <c r="P301" s="30"/>
      <c r="Q301" s="30"/>
      <c r="R301" s="30"/>
      <c r="S301" s="30"/>
    </row>
    <row r="302" spans="3:19" x14ac:dyDescent="0.35">
      <c r="D302" s="30"/>
      <c r="E302" s="30"/>
      <c r="F302" s="30"/>
      <c r="G302" s="30"/>
      <c r="H302" s="30"/>
      <c r="I302" s="30"/>
      <c r="J302" s="30"/>
      <c r="K302" s="30"/>
      <c r="L302" s="30"/>
      <c r="M302" s="30"/>
      <c r="N302" s="30"/>
      <c r="O302" s="30"/>
      <c r="P302" s="30"/>
      <c r="Q302" s="30"/>
      <c r="R302" s="30"/>
      <c r="S302" s="30"/>
    </row>
    <row r="303" spans="3:19" x14ac:dyDescent="0.35">
      <c r="D303" s="30"/>
      <c r="E303" s="30"/>
      <c r="F303" s="30"/>
      <c r="G303" s="30"/>
      <c r="H303" s="30"/>
      <c r="I303" s="30"/>
      <c r="J303" s="30"/>
      <c r="K303" s="30"/>
      <c r="L303" s="30"/>
      <c r="M303" s="30"/>
      <c r="N303" s="30"/>
      <c r="O303" s="30"/>
      <c r="P303" s="30"/>
      <c r="Q303" s="30"/>
      <c r="R303" s="30"/>
      <c r="S303" s="30"/>
    </row>
    <row r="304" spans="3:19" x14ac:dyDescent="0.35">
      <c r="D304" s="30"/>
      <c r="E304" s="30"/>
      <c r="F304" s="30"/>
      <c r="G304" s="30"/>
      <c r="H304" s="30"/>
      <c r="I304" s="30"/>
      <c r="J304" s="30"/>
      <c r="K304" s="30"/>
      <c r="L304" s="30"/>
      <c r="M304" s="30"/>
      <c r="N304" s="30"/>
      <c r="O304" s="30"/>
      <c r="P304" s="30"/>
      <c r="Q304" s="30"/>
      <c r="R304" s="30"/>
      <c r="S304" s="30"/>
    </row>
    <row r="305" spans="4:19" x14ac:dyDescent="0.35">
      <c r="D305" s="30"/>
      <c r="E305" s="30"/>
      <c r="F305" s="30"/>
      <c r="G305" s="30"/>
      <c r="H305" s="30"/>
      <c r="I305" s="30"/>
      <c r="J305" s="30"/>
      <c r="K305" s="30"/>
      <c r="L305" s="30"/>
      <c r="M305" s="30"/>
      <c r="N305" s="30"/>
      <c r="O305" s="30"/>
      <c r="P305" s="30"/>
      <c r="Q305" s="30"/>
      <c r="R305" s="30"/>
      <c r="S305" s="30"/>
    </row>
    <row r="306" spans="4:19" x14ac:dyDescent="0.35">
      <c r="D306" s="30"/>
      <c r="E306" s="30"/>
      <c r="F306" s="30"/>
      <c r="G306" s="30"/>
      <c r="H306" s="30"/>
      <c r="I306" s="30"/>
      <c r="J306" s="30"/>
      <c r="K306" s="30"/>
      <c r="L306" s="30"/>
      <c r="M306" s="30"/>
      <c r="N306" s="30"/>
      <c r="O306" s="30"/>
      <c r="P306" s="30"/>
      <c r="Q306" s="30"/>
      <c r="R306" s="30"/>
      <c r="S306" s="30"/>
    </row>
    <row r="307" spans="4:19" x14ac:dyDescent="0.35">
      <c r="D307" s="30"/>
      <c r="E307" s="30"/>
      <c r="F307" s="30"/>
      <c r="G307" s="30"/>
      <c r="H307" s="30"/>
      <c r="I307" s="30"/>
      <c r="J307" s="30"/>
      <c r="K307" s="30"/>
      <c r="L307" s="30"/>
      <c r="M307" s="30"/>
      <c r="N307" s="30"/>
      <c r="O307" s="30"/>
      <c r="P307" s="30"/>
      <c r="Q307" s="30"/>
      <c r="R307" s="30"/>
      <c r="S307" s="30"/>
    </row>
    <row r="308" spans="4:19" x14ac:dyDescent="0.35">
      <c r="D308" s="30"/>
      <c r="E308" s="30"/>
      <c r="F308" s="30"/>
      <c r="G308" s="30"/>
      <c r="H308" s="30"/>
      <c r="I308" s="30"/>
      <c r="J308" s="30"/>
      <c r="K308" s="30"/>
      <c r="L308" s="30"/>
      <c r="M308" s="30"/>
      <c r="N308" s="30"/>
      <c r="O308" s="30"/>
      <c r="P308" s="30"/>
      <c r="Q308" s="30"/>
      <c r="R308" s="30"/>
      <c r="S308" s="30"/>
    </row>
    <row r="309" spans="4:19" x14ac:dyDescent="0.35">
      <c r="D309" s="30"/>
      <c r="E309" s="30"/>
      <c r="F309" s="30"/>
      <c r="G309" s="30"/>
      <c r="H309" s="30"/>
      <c r="I309" s="30"/>
      <c r="J309" s="30"/>
      <c r="K309" s="30"/>
      <c r="L309" s="30"/>
      <c r="M309" s="30"/>
      <c r="N309" s="30"/>
      <c r="O309" s="30"/>
      <c r="P309" s="30"/>
      <c r="Q309" s="30"/>
      <c r="R309" s="30"/>
      <c r="S309" s="30"/>
    </row>
    <row r="310" spans="4:19" x14ac:dyDescent="0.35">
      <c r="D310" s="30"/>
      <c r="E310" s="30"/>
      <c r="F310" s="30"/>
      <c r="G310" s="30"/>
      <c r="H310" s="30"/>
      <c r="I310" s="30"/>
      <c r="J310" s="30"/>
      <c r="K310" s="30"/>
      <c r="L310" s="30"/>
      <c r="M310" s="30"/>
      <c r="N310" s="30"/>
      <c r="O310" s="30"/>
      <c r="P310" s="30"/>
      <c r="Q310" s="30"/>
      <c r="R310" s="30"/>
      <c r="S310" s="30"/>
    </row>
    <row r="311" spans="4:19" x14ac:dyDescent="0.35">
      <c r="D311" s="30"/>
      <c r="E311" s="30"/>
      <c r="F311" s="30"/>
      <c r="G311" s="30"/>
      <c r="H311" s="30"/>
      <c r="I311" s="30"/>
      <c r="J311" s="30"/>
      <c r="K311" s="30"/>
      <c r="L311" s="30"/>
      <c r="M311" s="30"/>
      <c r="N311" s="30"/>
      <c r="O311" s="30"/>
      <c r="P311" s="30"/>
      <c r="Q311" s="30"/>
      <c r="R311" s="30"/>
      <c r="S311" s="30"/>
    </row>
    <row r="312" spans="4:19" x14ac:dyDescent="0.35">
      <c r="D312" s="30"/>
      <c r="E312" s="30"/>
      <c r="F312" s="30"/>
      <c r="G312" s="30"/>
      <c r="H312" s="30"/>
      <c r="I312" s="30"/>
      <c r="J312" s="30"/>
      <c r="K312" s="30"/>
      <c r="L312" s="30"/>
      <c r="M312" s="30"/>
      <c r="N312" s="30"/>
      <c r="O312" s="30"/>
      <c r="P312" s="30"/>
      <c r="Q312" s="30"/>
      <c r="R312" s="30"/>
      <c r="S312" s="30"/>
    </row>
    <row r="313" spans="4:19" x14ac:dyDescent="0.35">
      <c r="D313" s="30"/>
      <c r="E313" s="30"/>
      <c r="F313" s="30"/>
      <c r="G313" s="30"/>
      <c r="H313" s="30"/>
      <c r="I313" s="30"/>
      <c r="J313" s="30"/>
      <c r="K313" s="30"/>
      <c r="L313" s="30"/>
      <c r="M313" s="30"/>
      <c r="N313" s="30"/>
      <c r="O313" s="30"/>
      <c r="P313" s="30"/>
      <c r="Q313" s="30"/>
      <c r="R313" s="30"/>
      <c r="S313" s="30"/>
    </row>
    <row r="314" spans="4:19" x14ac:dyDescent="0.35">
      <c r="D314" s="30"/>
      <c r="E314" s="30"/>
      <c r="F314" s="30"/>
      <c r="G314" s="30"/>
      <c r="H314" s="30"/>
      <c r="I314" s="30"/>
      <c r="J314" s="30"/>
      <c r="K314" s="30"/>
      <c r="L314" s="30"/>
      <c r="M314" s="30"/>
      <c r="N314" s="30"/>
      <c r="O314" s="30"/>
      <c r="P314" s="30"/>
      <c r="Q314" s="30"/>
      <c r="R314" s="30"/>
      <c r="S314" s="30"/>
    </row>
    <row r="315" spans="4:19" x14ac:dyDescent="0.35">
      <c r="D315" s="30"/>
      <c r="E315" s="30"/>
      <c r="F315" s="30"/>
      <c r="G315" s="30"/>
      <c r="H315" s="30"/>
      <c r="I315" s="30"/>
      <c r="J315" s="30"/>
      <c r="K315" s="30"/>
      <c r="L315" s="30"/>
      <c r="M315" s="30"/>
      <c r="N315" s="30"/>
      <c r="O315" s="30"/>
      <c r="P315" s="30"/>
      <c r="Q315" s="30"/>
      <c r="R315" s="30"/>
      <c r="S315" s="30"/>
    </row>
    <row r="316" spans="4:19" x14ac:dyDescent="0.35">
      <c r="D316" s="30"/>
      <c r="E316" s="30"/>
      <c r="F316" s="30"/>
      <c r="G316" s="30"/>
      <c r="H316" s="30"/>
      <c r="I316" s="30"/>
      <c r="J316" s="30"/>
      <c r="K316" s="30"/>
      <c r="L316" s="30"/>
      <c r="M316" s="30"/>
      <c r="N316" s="30"/>
      <c r="O316" s="30"/>
      <c r="P316" s="30"/>
      <c r="Q316" s="30"/>
      <c r="R316" s="30"/>
      <c r="S316" s="30"/>
    </row>
    <row r="317" spans="4:19" x14ac:dyDescent="0.35">
      <c r="D317" s="30"/>
      <c r="E317" s="30"/>
      <c r="F317" s="30"/>
      <c r="G317" s="30"/>
      <c r="H317" s="30"/>
      <c r="I317" s="30"/>
      <c r="J317" s="30"/>
      <c r="K317" s="30"/>
      <c r="L317" s="30"/>
      <c r="M317" s="30"/>
      <c r="N317" s="30"/>
      <c r="O317" s="30"/>
      <c r="P317" s="30"/>
      <c r="Q317" s="30"/>
      <c r="R317" s="30"/>
      <c r="S317" s="30"/>
    </row>
    <row r="318" spans="4:19" x14ac:dyDescent="0.35">
      <c r="D318" s="30"/>
      <c r="E318" s="30"/>
      <c r="F318" s="30"/>
      <c r="G318" s="30"/>
      <c r="H318" s="30"/>
      <c r="I318" s="30"/>
      <c r="J318" s="30"/>
      <c r="K318" s="30"/>
      <c r="L318" s="30"/>
      <c r="M318" s="30"/>
      <c r="N318" s="30"/>
      <c r="O318" s="30"/>
      <c r="P318" s="30"/>
      <c r="Q318" s="30"/>
      <c r="R318" s="30"/>
      <c r="S318" s="30"/>
    </row>
    <row r="319" spans="4:19" x14ac:dyDescent="0.35">
      <c r="D319" s="30"/>
      <c r="E319" s="30"/>
      <c r="F319" s="30"/>
      <c r="G319" s="30"/>
      <c r="H319" s="30"/>
      <c r="I319" s="30"/>
      <c r="J319" s="30"/>
      <c r="K319" s="30"/>
      <c r="L319" s="30"/>
      <c r="M319" s="30"/>
      <c r="N319" s="30"/>
      <c r="O319" s="30"/>
      <c r="P319" s="30"/>
      <c r="Q319" s="30"/>
      <c r="R319" s="30"/>
      <c r="S319" s="30"/>
    </row>
    <row r="320" spans="4:19" x14ac:dyDescent="0.35">
      <c r="D320" s="30"/>
      <c r="E320" s="30"/>
      <c r="F320" s="30"/>
      <c r="G320" s="30"/>
      <c r="H320" s="30"/>
      <c r="I320" s="30"/>
      <c r="J320" s="30"/>
      <c r="K320" s="30"/>
      <c r="L320" s="30"/>
      <c r="M320" s="30"/>
      <c r="N320" s="30"/>
      <c r="O320" s="30"/>
      <c r="P320" s="30"/>
      <c r="Q320" s="30"/>
      <c r="R320" s="30"/>
      <c r="S320" s="30"/>
    </row>
    <row r="321" spans="4:19" x14ac:dyDescent="0.35">
      <c r="D321" s="30"/>
      <c r="E321" s="30"/>
      <c r="F321" s="30"/>
      <c r="G321" s="30"/>
      <c r="H321" s="30"/>
      <c r="I321" s="30"/>
      <c r="J321" s="30"/>
      <c r="K321" s="30"/>
      <c r="L321" s="30"/>
      <c r="M321" s="30"/>
      <c r="N321" s="30"/>
      <c r="O321" s="30"/>
      <c r="P321" s="30"/>
      <c r="Q321" s="30"/>
      <c r="R321" s="30"/>
      <c r="S321" s="30"/>
    </row>
    <row r="322" spans="4:19" x14ac:dyDescent="0.35">
      <c r="D322" s="30"/>
      <c r="E322" s="30"/>
      <c r="F322" s="30"/>
      <c r="G322" s="30"/>
      <c r="H322" s="30"/>
      <c r="I322" s="30"/>
      <c r="J322" s="30"/>
      <c r="K322" s="30"/>
      <c r="L322" s="30"/>
      <c r="M322" s="30"/>
      <c r="N322" s="30"/>
      <c r="O322" s="30"/>
      <c r="P322" s="30"/>
      <c r="Q322" s="30"/>
      <c r="R322" s="30"/>
      <c r="S322" s="30"/>
    </row>
    <row r="323" spans="4:19" x14ac:dyDescent="0.35">
      <c r="D323" s="30"/>
      <c r="E323" s="30"/>
      <c r="F323" s="30"/>
      <c r="G323" s="30"/>
      <c r="H323" s="30"/>
      <c r="I323" s="30"/>
      <c r="J323" s="30"/>
      <c r="K323" s="30"/>
      <c r="L323" s="30"/>
      <c r="M323" s="30"/>
      <c r="N323" s="30"/>
      <c r="O323" s="30"/>
      <c r="P323" s="30"/>
      <c r="Q323" s="30"/>
      <c r="R323" s="30"/>
      <c r="S323" s="30"/>
    </row>
    <row r="324" spans="4:19" x14ac:dyDescent="0.35">
      <c r="D324" s="30"/>
      <c r="E324" s="30"/>
      <c r="F324" s="30"/>
      <c r="G324" s="30"/>
      <c r="H324" s="30"/>
      <c r="I324" s="30"/>
      <c r="J324" s="30"/>
      <c r="K324" s="30"/>
      <c r="L324" s="30"/>
      <c r="M324" s="30"/>
      <c r="N324" s="30"/>
      <c r="O324" s="30"/>
      <c r="P324" s="30"/>
      <c r="Q324" s="30"/>
      <c r="R324" s="30"/>
      <c r="S324" s="30"/>
    </row>
    <row r="325" spans="4:19" x14ac:dyDescent="0.35">
      <c r="D325" s="30"/>
      <c r="E325" s="30"/>
      <c r="F325" s="30"/>
      <c r="G325" s="30"/>
      <c r="H325" s="30"/>
      <c r="I325" s="30"/>
      <c r="J325" s="30"/>
      <c r="K325" s="30"/>
      <c r="L325" s="30"/>
      <c r="M325" s="30"/>
      <c r="N325" s="30"/>
      <c r="O325" s="30"/>
      <c r="P325" s="30"/>
      <c r="Q325" s="30"/>
      <c r="R325" s="30"/>
      <c r="S325" s="30"/>
    </row>
    <row r="326" spans="4:19" x14ac:dyDescent="0.35">
      <c r="D326" s="30"/>
      <c r="E326" s="30"/>
      <c r="F326" s="30"/>
      <c r="G326" s="30"/>
      <c r="H326" s="30"/>
      <c r="I326" s="30"/>
      <c r="J326" s="30"/>
      <c r="K326" s="30"/>
      <c r="L326" s="30"/>
      <c r="M326" s="30"/>
      <c r="N326" s="30"/>
      <c r="O326" s="30"/>
      <c r="P326" s="30"/>
      <c r="Q326" s="30"/>
      <c r="R326" s="30"/>
      <c r="S326" s="30"/>
    </row>
    <row r="327" spans="4:19" x14ac:dyDescent="0.35">
      <c r="D327" s="30"/>
      <c r="E327" s="30"/>
      <c r="F327" s="30"/>
      <c r="G327" s="30"/>
      <c r="H327" s="30"/>
      <c r="I327" s="30"/>
      <c r="J327" s="30"/>
      <c r="K327" s="30"/>
      <c r="L327" s="30"/>
      <c r="M327" s="30"/>
      <c r="N327" s="30"/>
      <c r="O327" s="30"/>
      <c r="P327" s="30"/>
      <c r="Q327" s="30"/>
      <c r="R327" s="30"/>
      <c r="S327" s="30"/>
    </row>
    <row r="328" spans="4:19" x14ac:dyDescent="0.35">
      <c r="D328" s="30"/>
      <c r="E328" s="30"/>
      <c r="F328" s="30"/>
      <c r="G328" s="30"/>
      <c r="H328" s="30"/>
      <c r="I328" s="30"/>
      <c r="J328" s="30"/>
      <c r="K328" s="30"/>
      <c r="L328" s="30"/>
      <c r="M328" s="30"/>
      <c r="N328" s="30"/>
      <c r="O328" s="30"/>
      <c r="P328" s="30"/>
      <c r="Q328" s="30"/>
      <c r="R328" s="30"/>
      <c r="S328" s="30"/>
    </row>
    <row r="329" spans="4:19" x14ac:dyDescent="0.35">
      <c r="D329" s="30"/>
      <c r="E329" s="30"/>
      <c r="F329" s="30"/>
      <c r="G329" s="30"/>
      <c r="H329" s="30"/>
      <c r="I329" s="30"/>
      <c r="J329" s="30"/>
      <c r="K329" s="30"/>
      <c r="L329" s="30"/>
      <c r="M329" s="30"/>
      <c r="N329" s="30"/>
      <c r="O329" s="30"/>
      <c r="P329" s="30"/>
      <c r="Q329" s="30"/>
      <c r="R329" s="30"/>
      <c r="S329" s="30"/>
    </row>
    <row r="330" spans="4:19" x14ac:dyDescent="0.35">
      <c r="D330" s="30"/>
      <c r="E330" s="30"/>
      <c r="F330" s="30"/>
      <c r="G330" s="30"/>
      <c r="H330" s="30"/>
      <c r="I330" s="30"/>
      <c r="J330" s="30"/>
      <c r="K330" s="30"/>
      <c r="L330" s="30"/>
      <c r="M330" s="30"/>
      <c r="N330" s="30"/>
      <c r="O330" s="30"/>
      <c r="P330" s="30"/>
      <c r="Q330" s="30"/>
      <c r="R330" s="30"/>
      <c r="S330" s="30"/>
    </row>
    <row r="331" spans="4:19" x14ac:dyDescent="0.35">
      <c r="D331" s="30"/>
      <c r="E331" s="30"/>
      <c r="F331" s="30"/>
      <c r="G331" s="30"/>
      <c r="H331" s="30"/>
      <c r="I331" s="30"/>
      <c r="J331" s="30"/>
      <c r="K331" s="30"/>
      <c r="L331" s="30"/>
      <c r="M331" s="30"/>
      <c r="N331" s="30"/>
      <c r="O331" s="30"/>
      <c r="P331" s="30"/>
      <c r="Q331" s="30"/>
      <c r="R331" s="30"/>
      <c r="S331" s="30"/>
    </row>
    <row r="332" spans="4:19" x14ac:dyDescent="0.35">
      <c r="D332" s="30"/>
      <c r="E332" s="30"/>
      <c r="F332" s="30"/>
      <c r="G332" s="30"/>
      <c r="H332" s="30"/>
      <c r="I332" s="30"/>
      <c r="J332" s="30"/>
      <c r="K332" s="30"/>
      <c r="L332" s="30"/>
      <c r="M332" s="30"/>
      <c r="N332" s="30"/>
      <c r="O332" s="30"/>
      <c r="P332" s="30"/>
      <c r="Q332" s="30"/>
      <c r="R332" s="30"/>
      <c r="S332" s="30"/>
    </row>
    <row r="333" spans="4:19" x14ac:dyDescent="0.35">
      <c r="D333" s="30"/>
      <c r="E333" s="30"/>
      <c r="F333" s="30"/>
      <c r="G333" s="30"/>
      <c r="H333" s="30"/>
      <c r="I333" s="30"/>
      <c r="J333" s="30"/>
      <c r="K333" s="30"/>
      <c r="L333" s="30"/>
      <c r="M333" s="30"/>
      <c r="N333" s="30"/>
      <c r="O333" s="30"/>
      <c r="P333" s="30"/>
      <c r="Q333" s="30"/>
      <c r="R333" s="30"/>
      <c r="S333" s="30"/>
    </row>
    <row r="334" spans="4:19" x14ac:dyDescent="0.35">
      <c r="D334" s="30"/>
      <c r="E334" s="30"/>
      <c r="F334" s="30"/>
      <c r="G334" s="30"/>
      <c r="H334" s="30"/>
      <c r="I334" s="30"/>
      <c r="J334" s="30"/>
      <c r="K334" s="30"/>
      <c r="L334" s="30"/>
      <c r="M334" s="30"/>
      <c r="N334" s="30"/>
      <c r="O334" s="30"/>
      <c r="P334" s="30"/>
      <c r="Q334" s="30"/>
      <c r="R334" s="30"/>
      <c r="S334" s="30"/>
    </row>
    <row r="335" spans="4:19" x14ac:dyDescent="0.35">
      <c r="D335" s="30"/>
      <c r="E335" s="30"/>
      <c r="F335" s="30"/>
      <c r="G335" s="30"/>
      <c r="H335" s="30"/>
      <c r="I335" s="30"/>
      <c r="J335" s="30"/>
      <c r="K335" s="30"/>
      <c r="L335" s="30"/>
      <c r="M335" s="30"/>
      <c r="N335" s="30"/>
      <c r="O335" s="30"/>
      <c r="P335" s="30"/>
      <c r="Q335" s="30"/>
      <c r="R335" s="30"/>
      <c r="S335" s="30"/>
    </row>
    <row r="336" spans="4: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sheetData>
  <pageMargins left="0.51181102362204722" right="0.39370078740157483" top="0.74803149606299213" bottom="0.74803149606299213" header="0.31496062992125984" footer="0.31496062992125984"/>
  <pageSetup paperSize="9" scale="59" orientation="portrait" r:id="rId1"/>
  <rowBreaks count="2" manualBreakCount="2">
    <brk id="65" max="16383" man="1"/>
    <brk id="113" max="16383" man="1"/>
  </rowBreaks>
  <ignoredErrors>
    <ignoredError sqref="D16:R1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4.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826e506f2d47fa382715ac35702ce87a">
  <xsd:schema xmlns:xsd="http://www.w3.org/2001/XMLSchema" xmlns:xs="http://www.w3.org/2001/XMLSchema" xmlns:p="http://schemas.microsoft.com/office/2006/metadata/properties" xmlns:ns2="7ed84371-acf6-4102-828c-2caf905b4736" targetNamespace="http://schemas.microsoft.com/office/2006/metadata/properties" ma:root="true" ma:fieldsID="f27d68a01eedda9c3eb0074c4222a4c2"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2.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3.xml><?xml version="1.0" encoding="utf-8"?>
<ds:datastoreItem xmlns:ds="http://schemas.openxmlformats.org/officeDocument/2006/customXml" ds:itemID="{70C36872-3A85-409E-A17C-328C980B2393}">
  <ds:schemaRefs>
    <ds:schemaRef ds:uri="http://purl.org/dc/dcmitype/"/>
    <ds:schemaRef ds:uri="7ed84371-acf6-4102-828c-2caf905b4736"/>
    <ds:schemaRef ds:uri="http://schemas.microsoft.com/office/2006/documentManagement/types"/>
    <ds:schemaRef ds:uri="http://www.w3.org/XML/1998/namespace"/>
    <ds:schemaRef ds:uri="http://purl.org/dc/elements/1.1/"/>
    <ds:schemaRef ds:uri="http://schemas.openxmlformats.org/package/2006/metadata/core-properties"/>
    <ds:schemaRef ds:uri="http://purl.org/dc/term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C550AAAF-CE4A-44F3-A657-97EA1FADC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29</vt:i4>
      </vt:variant>
    </vt:vector>
  </HeadingPairs>
  <TitlesOfParts>
    <vt:vector size="62"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4.5-4.6 tekst</vt:lpstr>
      <vt:lpstr>Tabell 4.5-4.6</vt:lpstr>
      <vt:lpstr>Tabell 5.1</vt:lpstr>
      <vt:lpstr>Tabell 6.1</vt:lpstr>
      <vt:lpstr>Kriterieoversikt</vt:lpstr>
      <vt:lpstr>Tabell 1.1 DOK32025</vt:lpstr>
      <vt:lpstr>Tabell 1.2 DOK32025</vt:lpstr>
      <vt:lpstr>Tabell 2.1 DOK32025</vt:lpstr>
      <vt:lpstr>Tabell 2.2 DOK32025</vt:lpstr>
      <vt:lpstr>Tabell 2.3 DOK32025</vt:lpstr>
      <vt:lpstr>Tabell 3.1 DOK32025</vt:lpstr>
      <vt:lpstr>Tabell 4.1 DOK32025</vt:lpstr>
      <vt:lpstr>Tabell 4.2-4.4 DOK32025</vt:lpstr>
      <vt:lpstr>Tabell 4.5-4.7 DOK32025</vt:lpstr>
      <vt:lpstr>Tabell 5.1-5.2 DOK32025</vt:lpstr>
      <vt:lpstr>Tabell 6.1 DOK32025</vt:lpstr>
      <vt:lpstr>'Tabell 2.2 DOK32025'!BE</vt:lpstr>
      <vt:lpstr>BE</vt:lpstr>
      <vt:lpstr>'Tabell 3.1 DOK32025'!BK</vt:lpstr>
      <vt:lpstr>BK</vt:lpstr>
      <vt:lpstr>'Tabell 1.1 DOK32025'!BS</vt:lpstr>
      <vt:lpstr>BS</vt:lpstr>
      <vt:lpstr>'Tabell 1.1 DOK32025'!d</vt:lpstr>
      <vt:lpstr>d</vt:lpstr>
      <vt:lpstr>'Tabell 5.1-5.2 DOK32025'!DFB</vt:lpstr>
      <vt:lpstr>'Tabell 4.1 DOK32025'!DGK</vt:lpstr>
      <vt:lpstr>DGK</vt:lpstr>
      <vt:lpstr>'Tabell 4.2-4.4 DOK32025'!DI</vt:lpstr>
      <vt:lpstr>DI</vt:lpstr>
      <vt:lpstr>'Tabell 5.1-5.2 DOK32025'!KAPVA</vt:lpstr>
      <vt:lpstr>KAPVA</vt:lpstr>
      <vt:lpstr>'Tabell 2.3 DOK32025'!KS</vt:lpstr>
      <vt:lpstr>KS</vt:lpstr>
      <vt:lpstr>'Tabell 4.2-4.4 DOK32025'!LUI</vt:lpstr>
      <vt:lpstr>LUI</vt:lpstr>
      <vt:lpstr>'Tabell 4.5-4.7 DOK32025'!OIKB</vt:lpstr>
      <vt:lpstr>'Tabell 4.5-4.7 DOK32025'!OKB</vt:lpstr>
      <vt:lpstr>OKB</vt:lpstr>
      <vt:lpstr>'Tabell 1.2 DOK32025'!SA</vt:lpstr>
      <vt:lpstr>SA</vt:lpstr>
      <vt:lpstr>'Tabell 2.1 DOK32025'!Tabell_2.1_Bydelsfordelt_budsjett</vt:lpstr>
      <vt:lpstr>Tabell_2.1_Bydelsfordelt_budsjett</vt:lpstr>
      <vt:lpstr>'Tabell 4.2-4.4 DOK32025'!UI</vt:lpstr>
      <vt:lpstr>UI</vt:lpstr>
      <vt:lpstr>'Tabell 4.5-4.7 DOK32025'!VHB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2025-12-16T11:32:24Z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