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06"/>
  <workbookPr filterPrivacy="1"/>
  <xr:revisionPtr revIDLastSave="0" documentId="11_57A959F434F8A3A3F7D65EDB42AA384A425B615A" xr6:coauthVersionLast="47" xr6:coauthVersionMax="47" xr10:uidLastSave="{00000000-0000-0000-0000-000000000000}"/>
  <bookViews>
    <workbookView xWindow="-120" yWindow="-120" windowWidth="9180" windowHeight="8316" tabRatio="950" firstSheet="6" activeTab="6" xr2:uid="{00000000-000D-0000-FFFF-FFFF00000000}"/>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Tabell 6.1" sheetId="110" r:id="rId21"/>
    <sheet name="Kriterieoversikt" sheetId="70" r:id="rId22"/>
    <sheet name="Tabell 1.1 DOK32022" sheetId="100" r:id="rId23"/>
    <sheet name="Tabell 1.2 DOK32022" sheetId="101" r:id="rId24"/>
    <sheet name="Tabell 2.1 DOK32022" sheetId="102" r:id="rId25"/>
    <sheet name="Tabell 2.2 DOK32022" sheetId="103" r:id="rId26"/>
    <sheet name="Tabell 2.3 DOK32022" sheetId="104" r:id="rId27"/>
    <sheet name="Tabell 3.1 DOK32022" sheetId="105" r:id="rId28"/>
    <sheet name="Tabell 4.1 DOK32022" sheetId="106" r:id="rId29"/>
    <sheet name="Tabell 4.2-4.4 DOK32022" sheetId="107" r:id="rId30"/>
    <sheet name="Tabell 4.5-4.7 DOK32022" sheetId="108" r:id="rId31"/>
    <sheet name="Tabell 5.1-5.2 DOK32022" sheetId="109" r:id="rId32"/>
  </sheets>
  <definedNames>
    <definedName name="_1.__Gamle_Oslo" localSheetId="0">#REF!</definedName>
    <definedName name="_1.__Gamle_Oslo" localSheetId="21">#REF!</definedName>
    <definedName name="_1.__Gamle_Oslo" localSheetId="22">#REF!</definedName>
    <definedName name="_1.__Gamle_Oslo" localSheetId="2">#REF!</definedName>
    <definedName name="_1.__Gamle_Oslo" localSheetId="23">#REF!</definedName>
    <definedName name="_1.__Gamle_Oslo" localSheetId="24">#REF!</definedName>
    <definedName name="_1.__Gamle_Oslo" localSheetId="5">#REF!</definedName>
    <definedName name="_1.__Gamle_Oslo" localSheetId="25">#REF!</definedName>
    <definedName name="_1.__Gamle_Oslo" localSheetId="7">#REF!</definedName>
    <definedName name="_1.__Gamle_Oslo" localSheetId="26">#REF!</definedName>
    <definedName name="_1.__Gamle_Oslo" localSheetId="10">#REF!</definedName>
    <definedName name="_1.__Gamle_Oslo" localSheetId="27">#REF!</definedName>
    <definedName name="_1.__Gamle_Oslo" localSheetId="12">#REF!</definedName>
    <definedName name="_1.__Gamle_Oslo" localSheetId="28">#REF!</definedName>
    <definedName name="_1.__Gamle_Oslo" localSheetId="14">#REF!</definedName>
    <definedName name="_1.__Gamle_Oslo" localSheetId="29">#REF!</definedName>
    <definedName name="_1.__Gamle_Oslo" localSheetId="30">#REF!</definedName>
    <definedName name="_1.__Gamle_Oslo" localSheetId="17">#REF!</definedName>
    <definedName name="_1.__Gamle_Oslo" localSheetId="31">#REF!</definedName>
    <definedName name="_1.__Gamle_Oslo">#REF!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 localSheetId="31">#REF!</definedName>
    <definedName name="_1._Gamle_Oslo">#REF!</definedName>
    <definedName name="BE" localSheetId="25">'Tabell 2.2 DOK32022'!$A$1</definedName>
    <definedName name="BE">'Tabell 2.2'!$A$1</definedName>
    <definedName name="BK" localSheetId="27">'Tabell 3.1 DOK32022'!$A$1</definedName>
    <definedName name="BK">'Tabell 3.1'!$A$1</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 localSheetId="31">#REF!</definedName>
    <definedName name="BR">#REF!</definedName>
    <definedName name="BS" localSheetId="22">'Tabell 1.1 DOK32022'!$A$1</definedName>
    <definedName name="BS">'Tabell 1.1'!$A$1</definedName>
    <definedName name="bydel" localSheetId="0">#REF!</definedName>
    <definedName name="bydel" localSheetId="21">#REF!</definedName>
    <definedName name="bydel" localSheetId="22">#REF!</definedName>
    <definedName name="bydel" localSheetId="2">#REF!</definedName>
    <definedName name="bydel" localSheetId="23">#REF!</definedName>
    <definedName name="bydel" localSheetId="24">#REF!</definedName>
    <definedName name="bydel" localSheetId="5">#REF!</definedName>
    <definedName name="bydel" localSheetId="25">#REF!</definedName>
    <definedName name="bydel" localSheetId="7">#REF!</definedName>
    <definedName name="bydel" localSheetId="26">#REF!</definedName>
    <definedName name="bydel" localSheetId="10">#REF!</definedName>
    <definedName name="bydel" localSheetId="27">#REF!</definedName>
    <definedName name="bydel" localSheetId="12">#REF!</definedName>
    <definedName name="bydel" localSheetId="28">#REF!</definedName>
    <definedName name="bydel" localSheetId="14">#REF!</definedName>
    <definedName name="bydel" localSheetId="29">#REF!</definedName>
    <definedName name="bydel" localSheetId="30">#REF!</definedName>
    <definedName name="bydel" localSheetId="17">#REF!</definedName>
    <definedName name="bydel" localSheetId="31">#REF!</definedName>
    <definedName name="bydel">#REF!</definedName>
    <definedName name="d" localSheetId="22">'Tabell 1.1 DOK32022'!$A$1</definedName>
    <definedName name="d">'Tabell 1.1'!$A$1</definedName>
    <definedName name="DFB" localSheetId="31">'Tabell 5.1-5.2 DOK32022'!$A$1</definedName>
    <definedName name="DFB">'Tabell 5.1-5.2'!$A$1</definedName>
    <definedName name="DGK" localSheetId="28">'Tabell 4.1 DOK32022'!$A$1</definedName>
    <definedName name="DGK">'Tabell 4.1'!$A$1</definedName>
    <definedName name="DI" localSheetId="29">'Tabell 4.2-4.4 DOK32022'!$A$19</definedName>
    <definedName name="DI">'Tabell 4.2-4.4'!$A$19</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 localSheetId="31">#REF!</definedName>
    <definedName name="Gamle_Oslo">#REF!</definedName>
    <definedName name="KAPVA" localSheetId="31">'Tabell 5.1-5.2 DOK32022'!$A$19</definedName>
    <definedName name="KAPVA">'Tabell 5.1-5.2'!$A$19</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 localSheetId="31">#REF!</definedName>
    <definedName name="KLPP">#REF!</definedName>
    <definedName name="KS" localSheetId="26">'Tabell 2.3 DOK32022'!$A$1</definedName>
    <definedName name="KS">'Tabell 2.3'!$A$1</definedName>
    <definedName name="LUI" localSheetId="29">'Tabell 4.2-4.4 DOK32022'!$A$1</definedName>
    <definedName name="LUI">'Tabell 4.2-4.4'!$A$1</definedName>
    <definedName name="OIKB" localSheetId="30">'Tabell 4.5-4.7 DOK32022'!$A$30</definedName>
    <definedName name="OIKB">'Tabell 4.5-4.7'!$A$25</definedName>
    <definedName name="OKB" localSheetId="30">'Tabell 4.5-4.7 DOK32022'!$A$1</definedName>
    <definedName name="OKB">'Tabell 4.5-4.7'!$A$1</definedName>
    <definedName name="SA" localSheetId="23">'Tabell 1.2 DOK32022'!$A$1</definedName>
    <definedName name="SA">'Tabell 1.2'!$A$1</definedName>
    <definedName name="Tabell_2.1_Bydelsfordelt_budsjett" localSheetId="24">'Tabell 2.1 DOK32022'!$A$1</definedName>
    <definedName name="Tabell_2.1_Bydelsfordelt_budsjett">'Tabell 2.1'!$A$1</definedName>
    <definedName name="Tabellj">#REF!</definedName>
    <definedName name="UI" localSheetId="29">'Tabell 4.2-4.4 DOK32022'!$A$10</definedName>
    <definedName name="UI">'Tabell 4.2-4.4'!$A$10</definedName>
    <definedName name="VHB" localSheetId="30">'Tabell 4.5-4.7 DOK32022'!$A$54</definedName>
    <definedName name="VHB">'Tabell 4.5-4.7'!$A$51</definedName>
  </definedNames>
  <calcPr calcId="162913"/>
</workbook>
</file>

<file path=xl/calcChain.xml><?xml version="1.0" encoding="utf-8"?>
<calcChain xmlns="http://schemas.openxmlformats.org/spreadsheetml/2006/main">
  <c r="P60" i="60" l="1"/>
  <c r="I60" i="60"/>
  <c r="I10" i="60"/>
  <c r="J6" i="60" l="1"/>
  <c r="I6" i="60"/>
  <c r="H6" i="60"/>
  <c r="S60" i="60"/>
  <c r="S10" i="60"/>
  <c r="S8" i="60"/>
  <c r="S5" i="60"/>
  <c r="D5" i="38"/>
  <c r="S70" i="19" l="1"/>
  <c r="S84" i="19"/>
  <c r="F7" i="30" l="1"/>
  <c r="F10" i="30" l="1"/>
  <c r="B13" i="21" l="1"/>
  <c r="A20" i="38" l="1"/>
  <c r="B80" i="21"/>
  <c r="R94" i="19" l="1"/>
  <c r="Q94" i="19"/>
  <c r="P94" i="19"/>
  <c r="O94" i="19"/>
  <c r="N94" i="19"/>
  <c r="M94" i="19"/>
  <c r="L94" i="19"/>
  <c r="K94" i="19"/>
  <c r="J94" i="19"/>
  <c r="I94" i="19"/>
  <c r="H94" i="19"/>
  <c r="G94" i="19"/>
  <c r="F94" i="19"/>
  <c r="E94" i="19"/>
  <c r="D94" i="19"/>
  <c r="J14" i="19"/>
  <c r="M14" i="19"/>
  <c r="Q14" i="19"/>
  <c r="R14" i="19"/>
  <c r="S13" i="19"/>
  <c r="P14" i="19"/>
  <c r="O14" i="19"/>
  <c r="N14" i="19"/>
  <c r="L14" i="19"/>
  <c r="K14" i="19"/>
  <c r="I14" i="19"/>
  <c r="H14" i="19"/>
  <c r="G14" i="19"/>
  <c r="F14" i="19"/>
  <c r="E14" i="19"/>
  <c r="D14" i="19"/>
  <c r="S69" i="19"/>
  <c r="S93" i="19" l="1"/>
  <c r="S15" i="110" l="1"/>
  <c r="S14" i="110"/>
  <c r="S13" i="110"/>
  <c r="S8" i="110"/>
  <c r="S7" i="110"/>
  <c r="R9" i="110" l="1"/>
  <c r="Q9" i="110"/>
  <c r="Q10" i="110" s="1"/>
  <c r="P9" i="110"/>
  <c r="O9" i="110"/>
  <c r="N9" i="110"/>
  <c r="M9" i="110"/>
  <c r="L9" i="110"/>
  <c r="K9" i="110"/>
  <c r="J9" i="110"/>
  <c r="I9" i="110"/>
  <c r="H9" i="110"/>
  <c r="G9" i="110"/>
  <c r="F9" i="110"/>
  <c r="E9" i="110"/>
  <c r="D9" i="110"/>
  <c r="Q17" i="110"/>
  <c r="Q83" i="19" s="1"/>
  <c r="P10" i="110"/>
  <c r="O10" i="110"/>
  <c r="H10" i="110"/>
  <c r="I10" i="110"/>
  <c r="R10" i="110"/>
  <c r="K10" i="110"/>
  <c r="L10" i="110"/>
  <c r="E10" i="110"/>
  <c r="M10" i="110"/>
  <c r="N10" i="110"/>
  <c r="J10" i="110"/>
  <c r="G10" i="110"/>
  <c r="G17" i="110" l="1"/>
  <c r="G83" i="19" s="1"/>
  <c r="J17" i="110"/>
  <c r="J83" i="19" s="1"/>
  <c r="N17" i="110"/>
  <c r="N83" i="19" s="1"/>
  <c r="M17" i="110"/>
  <c r="M83" i="19" s="1"/>
  <c r="E17" i="110"/>
  <c r="E83" i="19" s="1"/>
  <c r="L17" i="110"/>
  <c r="L83" i="19" s="1"/>
  <c r="K17" i="110"/>
  <c r="K83" i="19" s="1"/>
  <c r="R17" i="110"/>
  <c r="R83" i="19" s="1"/>
  <c r="I17" i="110"/>
  <c r="I83" i="19" s="1"/>
  <c r="H17" i="110"/>
  <c r="H83" i="19" s="1"/>
  <c r="O17" i="110"/>
  <c r="O83" i="19" s="1"/>
  <c r="P17" i="110"/>
  <c r="P83" i="19" s="1"/>
  <c r="F10" i="110"/>
  <c r="D10" i="110"/>
  <c r="D17" i="110" s="1"/>
  <c r="S9" i="110"/>
  <c r="F17" i="110" l="1"/>
  <c r="F83" i="19" s="1"/>
  <c r="S10" i="110"/>
  <c r="S47" i="19"/>
  <c r="D83" i="19" l="1"/>
  <c r="S83" i="19" s="1"/>
  <c r="S17" i="110"/>
  <c r="G46" i="26"/>
  <c r="G45" i="26"/>
  <c r="D45" i="26"/>
  <c r="D6" i="33" l="1"/>
  <c r="E6" i="33"/>
  <c r="F6" i="33"/>
  <c r="G6" i="33"/>
  <c r="H6" i="33"/>
  <c r="I6" i="33"/>
  <c r="J6" i="33"/>
  <c r="K6" i="33"/>
  <c r="L6" i="33"/>
  <c r="M6" i="33"/>
  <c r="N6" i="33"/>
  <c r="O6" i="33"/>
  <c r="P6" i="33"/>
  <c r="Q6" i="33"/>
  <c r="R6" i="33"/>
  <c r="D7"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E12" i="33"/>
  <c r="F12" i="33"/>
  <c r="G12" i="33"/>
  <c r="H12" i="33"/>
  <c r="I12" i="33"/>
  <c r="J12" i="33"/>
  <c r="K12" i="33"/>
  <c r="L12" i="33"/>
  <c r="M12" i="33"/>
  <c r="N12" i="33"/>
  <c r="O12" i="33"/>
  <c r="P12" i="33"/>
  <c r="Q12" i="33"/>
  <c r="R12" i="33"/>
  <c r="D14" i="33" l="1"/>
  <c r="S7" i="33"/>
  <c r="G14" i="33"/>
  <c r="D6" i="27" l="1"/>
  <c r="AM95" i="106"/>
  <c r="D29" i="27" l="1"/>
  <c r="AL111" i="106" l="1"/>
  <c r="AK111" i="106"/>
  <c r="AJ111" i="106"/>
  <c r="AI111" i="106"/>
  <c r="AH111" i="106"/>
  <c r="AG111" i="106"/>
  <c r="AF111" i="106"/>
  <c r="AE111" i="106"/>
  <c r="AD111" i="106"/>
  <c r="AC111" i="106"/>
  <c r="AB111" i="106"/>
  <c r="AA111" i="106"/>
  <c r="Z111" i="106"/>
  <c r="Y111" i="106"/>
  <c r="X111" i="106"/>
  <c r="X102" i="106"/>
  <c r="X50" i="106"/>
  <c r="X29" i="106"/>
  <c r="R110" i="23"/>
  <c r="Q110" i="23"/>
  <c r="P110" i="23"/>
  <c r="O110" i="23"/>
  <c r="N110" i="23"/>
  <c r="M110" i="23"/>
  <c r="L110" i="23"/>
  <c r="K110" i="23"/>
  <c r="J110" i="23"/>
  <c r="I110" i="23"/>
  <c r="H110" i="23"/>
  <c r="G110" i="23"/>
  <c r="F110" i="23"/>
  <c r="E110" i="23"/>
  <c r="D110" i="23"/>
  <c r="AM82" i="106" l="1"/>
  <c r="AM81" i="106"/>
  <c r="X67" i="106"/>
  <c r="X62" i="106"/>
  <c r="D15" i="27"/>
  <c r="S13" i="27"/>
  <c r="S29" i="27"/>
  <c r="R29" i="27"/>
  <c r="Q29" i="27"/>
  <c r="P29" i="27"/>
  <c r="O29" i="27"/>
  <c r="N29" i="27"/>
  <c r="M29" i="27"/>
  <c r="L29" i="27"/>
  <c r="K29" i="27"/>
  <c r="J29" i="27"/>
  <c r="I29" i="27"/>
  <c r="H29" i="27"/>
  <c r="G29" i="27"/>
  <c r="F29" i="27"/>
  <c r="E29" i="27"/>
  <c r="S30" i="27" l="1"/>
  <c r="D30" i="27"/>
  <c r="S134" i="38"/>
  <c r="U118" i="106" l="1"/>
  <c r="U116" i="106"/>
  <c r="U114" i="106"/>
  <c r="U101" i="106"/>
  <c r="U99" i="106"/>
  <c r="U87" i="106"/>
  <c r="U56" i="106"/>
  <c r="U43" i="106"/>
  <c r="U39" i="106"/>
  <c r="U23" i="106"/>
  <c r="U22" i="106"/>
  <c r="U21" i="106"/>
  <c r="U19" i="106"/>
  <c r="U16" i="106"/>
  <c r="U14" i="106"/>
  <c r="U11" i="106"/>
  <c r="S83" i="106"/>
  <c r="A118" i="106"/>
  <c r="A116" i="106"/>
  <c r="A114" i="106"/>
  <c r="A101" i="106"/>
  <c r="A99" i="106"/>
  <c r="A87" i="106"/>
  <c r="A56" i="106"/>
  <c r="A43" i="106"/>
  <c r="A39" i="106"/>
  <c r="A23" i="106"/>
  <c r="A22" i="106"/>
  <c r="A21" i="106"/>
  <c r="A19" i="106"/>
  <c r="A16" i="106"/>
  <c r="A14" i="106"/>
  <c r="A11" i="106"/>
  <c r="R169" i="38" l="1"/>
  <c r="Q169" i="38"/>
  <c r="P169" i="38"/>
  <c r="O169" i="38"/>
  <c r="N169" i="38"/>
  <c r="M169" i="38"/>
  <c r="L169" i="38"/>
  <c r="K169" i="38"/>
  <c r="J169" i="38"/>
  <c r="I169" i="38"/>
  <c r="H169" i="38"/>
  <c r="G169" i="38"/>
  <c r="F169" i="38"/>
  <c r="E169" i="38"/>
  <c r="D169" i="38"/>
  <c r="AI102" i="106" l="1"/>
  <c r="AG102" i="106"/>
  <c r="AB102" i="106"/>
  <c r="Y102" i="106"/>
  <c r="AJ67" i="106"/>
  <c r="AE67" i="106"/>
  <c r="AJ50" i="106"/>
  <c r="AA29" i="106"/>
  <c r="AM117" i="106"/>
  <c r="AM113" i="106"/>
  <c r="AM112" i="106"/>
  <c r="AM111" i="106"/>
  <c r="AM110" i="106"/>
  <c r="AM109" i="106"/>
  <c r="AM108" i="106"/>
  <c r="AM107" i="106"/>
  <c r="AM106" i="106"/>
  <c r="AL102" i="106"/>
  <c r="AF102" i="106"/>
  <c r="AE102" i="106"/>
  <c r="AD102" i="106"/>
  <c r="AM103" i="106"/>
  <c r="AK102" i="106"/>
  <c r="AJ102" i="106"/>
  <c r="AH102" i="106"/>
  <c r="AC102" i="106"/>
  <c r="AA102" i="106"/>
  <c r="Z102" i="106"/>
  <c r="AM98" i="106"/>
  <c r="AM97" i="106"/>
  <c r="AM96" i="106"/>
  <c r="AM94" i="106"/>
  <c r="AM93" i="106"/>
  <c r="AM92" i="106"/>
  <c r="AM91" i="106"/>
  <c r="AM90" i="106"/>
  <c r="AM86" i="106"/>
  <c r="AM85" i="106"/>
  <c r="AM84" i="106"/>
  <c r="AM83" i="106"/>
  <c r="AL80" i="106"/>
  <c r="AK80" i="106"/>
  <c r="AJ80" i="106"/>
  <c r="AI80" i="106"/>
  <c r="AH80" i="106"/>
  <c r="AG80" i="106"/>
  <c r="AF80" i="106"/>
  <c r="AE80" i="106"/>
  <c r="AD80" i="106"/>
  <c r="AC80" i="106"/>
  <c r="AB80" i="106"/>
  <c r="AA80" i="106"/>
  <c r="Z80" i="106"/>
  <c r="Y80" i="106"/>
  <c r="X80" i="106"/>
  <c r="AM79" i="106"/>
  <c r="AM78" i="106"/>
  <c r="AL77" i="106"/>
  <c r="AK77" i="106"/>
  <c r="AJ77" i="106"/>
  <c r="AI77" i="106"/>
  <c r="AH77" i="106"/>
  <c r="AG77" i="106"/>
  <c r="AF77" i="106"/>
  <c r="AE77" i="106"/>
  <c r="AD77" i="106"/>
  <c r="AC77" i="106"/>
  <c r="AB77" i="106"/>
  <c r="AA77" i="106"/>
  <c r="Z77" i="106"/>
  <c r="Y77" i="106"/>
  <c r="X77" i="106"/>
  <c r="AM76" i="106"/>
  <c r="AM75" i="106"/>
  <c r="AL74" i="106"/>
  <c r="AK74" i="106"/>
  <c r="AJ74" i="106"/>
  <c r="AI74" i="106"/>
  <c r="AH74" i="106"/>
  <c r="AG74" i="106"/>
  <c r="AF74" i="106"/>
  <c r="AE74" i="106"/>
  <c r="AD74" i="106"/>
  <c r="AC74" i="106"/>
  <c r="AB74" i="106"/>
  <c r="AA74" i="106"/>
  <c r="Z74" i="106"/>
  <c r="Y74" i="106"/>
  <c r="X74" i="106"/>
  <c r="AM72" i="106"/>
  <c r="AL71" i="106"/>
  <c r="AK71" i="106"/>
  <c r="AJ71" i="106"/>
  <c r="AI71" i="106"/>
  <c r="AH71" i="106"/>
  <c r="AG71" i="106"/>
  <c r="AF71" i="106"/>
  <c r="AE71" i="106"/>
  <c r="AD71" i="106"/>
  <c r="AC71" i="106"/>
  <c r="AB71" i="106"/>
  <c r="AA71" i="106"/>
  <c r="Z71" i="106"/>
  <c r="Y71" i="106"/>
  <c r="X71" i="106"/>
  <c r="AH67" i="106"/>
  <c r="AG67" i="106"/>
  <c r="AF67" i="106"/>
  <c r="Z67" i="106"/>
  <c r="Y67" i="106"/>
  <c r="AM69" i="106"/>
  <c r="AM73" i="106" s="1"/>
  <c r="AM68" i="106"/>
  <c r="AL67" i="106"/>
  <c r="AK67" i="106"/>
  <c r="AD67" i="106"/>
  <c r="AC67" i="106"/>
  <c r="AB67" i="106"/>
  <c r="AA67" i="106"/>
  <c r="AM66" i="106"/>
  <c r="AM65" i="106"/>
  <c r="AM63" i="106"/>
  <c r="AL62" i="106"/>
  <c r="AK62" i="106"/>
  <c r="AJ62" i="106"/>
  <c r="AI62" i="106"/>
  <c r="AH62" i="106"/>
  <c r="AG62" i="106"/>
  <c r="AF62" i="106"/>
  <c r="AE62" i="106"/>
  <c r="AD62" i="106"/>
  <c r="AC62" i="106"/>
  <c r="AB62" i="106"/>
  <c r="AA62" i="106"/>
  <c r="Z62" i="106"/>
  <c r="Y62" i="106"/>
  <c r="AM61" i="106"/>
  <c r="AM60" i="106"/>
  <c r="AM59" i="106"/>
  <c r="AM55" i="106"/>
  <c r="AM54" i="106"/>
  <c r="AM53" i="106"/>
  <c r="AK50" i="106"/>
  <c r="AI50" i="106"/>
  <c r="AC50" i="106"/>
  <c r="AB50" i="106"/>
  <c r="AA50" i="106"/>
  <c r="AM51" i="106"/>
  <c r="AL50" i="106"/>
  <c r="AH50" i="106"/>
  <c r="AG50" i="106"/>
  <c r="AF50" i="106"/>
  <c r="AE50" i="106"/>
  <c r="AD50" i="106"/>
  <c r="Z50" i="106"/>
  <c r="Y50" i="106"/>
  <c r="AM49" i="106"/>
  <c r="AM48" i="106"/>
  <c r="AM47" i="106"/>
  <c r="AM46" i="106"/>
  <c r="AM42" i="106"/>
  <c r="AM38" i="106"/>
  <c r="AM37" i="106"/>
  <c r="AM36" i="106"/>
  <c r="AM35" i="106"/>
  <c r="AM34" i="106"/>
  <c r="AM33" i="106"/>
  <c r="AM32" i="106"/>
  <c r="AJ29" i="106"/>
  <c r="AI29" i="106"/>
  <c r="AB29" i="106"/>
  <c r="AM30" i="106"/>
  <c r="AL29" i="106"/>
  <c r="AK29" i="106"/>
  <c r="AH29" i="106"/>
  <c r="AF29" i="106"/>
  <c r="AE29" i="106"/>
  <c r="AD29" i="106"/>
  <c r="AC29" i="106"/>
  <c r="Z29" i="106"/>
  <c r="AM28" i="106"/>
  <c r="AM27" i="106"/>
  <c r="AM26" i="106"/>
  <c r="AM8" i="106"/>
  <c r="AM7" i="106"/>
  <c r="AL6" i="106"/>
  <c r="AK6" i="106"/>
  <c r="AJ6" i="106"/>
  <c r="AI6" i="106"/>
  <c r="AH6" i="106"/>
  <c r="AG6" i="106"/>
  <c r="AF6" i="106"/>
  <c r="AE6" i="106"/>
  <c r="AD6" i="106"/>
  <c r="AC6" i="106"/>
  <c r="AB6" i="106"/>
  <c r="AA6" i="106"/>
  <c r="Z6" i="106"/>
  <c r="Y6" i="106"/>
  <c r="X6" i="106"/>
  <c r="AM5" i="106"/>
  <c r="F8" i="100"/>
  <c r="F7" i="100"/>
  <c r="F12" i="100"/>
  <c r="A62" i="102"/>
  <c r="A54" i="102"/>
  <c r="A48" i="102"/>
  <c r="A42" i="102"/>
  <c r="A36" i="102"/>
  <c r="A30" i="102"/>
  <c r="A24" i="102"/>
  <c r="A18" i="102"/>
  <c r="A12" i="102"/>
  <c r="A4" i="106" l="1"/>
  <c r="U4" i="106"/>
  <c r="U25" i="106"/>
  <c r="A25" i="106"/>
  <c r="U45" i="106"/>
  <c r="A45" i="106"/>
  <c r="U58" i="106"/>
  <c r="A58" i="106"/>
  <c r="AL99" i="106"/>
  <c r="X99" i="106"/>
  <c r="AF99" i="106"/>
  <c r="Y99" i="106"/>
  <c r="AG99" i="106"/>
  <c r="Z99" i="106"/>
  <c r="AH99" i="106"/>
  <c r="AE99" i="106"/>
  <c r="AA99" i="106"/>
  <c r="AI99" i="106"/>
  <c r="AB99" i="106"/>
  <c r="AJ99" i="106"/>
  <c r="AC99" i="106"/>
  <c r="AK99" i="106"/>
  <c r="AD99" i="106"/>
  <c r="AM80" i="106"/>
  <c r="AM77" i="106"/>
  <c r="AM74" i="106"/>
  <c r="AM71" i="106"/>
  <c r="AM6" i="106"/>
  <c r="AI67" i="106"/>
  <c r="AM67" i="106" s="1"/>
  <c r="AG29" i="106"/>
  <c r="Y29" i="106"/>
  <c r="AM29" i="106" s="1"/>
  <c r="AE39" i="106" s="1"/>
  <c r="AM50" i="106"/>
  <c r="AL56" i="106" s="1"/>
  <c r="AM102" i="106"/>
  <c r="AF114" i="106" s="1"/>
  <c r="AM62" i="106"/>
  <c r="AE87" i="106" l="1"/>
  <c r="AH9" i="106"/>
  <c r="Y9" i="106"/>
  <c r="AK56" i="106"/>
  <c r="AD56" i="106"/>
  <c r="AH56" i="106"/>
  <c r="Z56" i="106"/>
  <c r="Y39" i="106"/>
  <c r="AG39" i="106"/>
  <c r="AM99" i="106"/>
  <c r="AF116" i="106"/>
  <c r="AJ114" i="106"/>
  <c r="AA114" i="106"/>
  <c r="AG114" i="106"/>
  <c r="AD114" i="106"/>
  <c r="AE114" i="106"/>
  <c r="AL114" i="106"/>
  <c r="X114" i="106"/>
  <c r="AH114" i="106"/>
  <c r="AK114" i="106"/>
  <c r="AB114" i="106"/>
  <c r="AB116" i="106" s="1"/>
  <c r="AC114" i="106"/>
  <c r="Z114" i="106"/>
  <c r="AI114" i="106"/>
  <c r="Y114" i="106"/>
  <c r="AB87" i="106"/>
  <c r="AA87" i="106"/>
  <c r="AH87" i="106"/>
  <c r="AD87" i="106"/>
  <c r="AK87" i="106"/>
  <c r="Y87" i="106"/>
  <c r="AL87" i="106"/>
  <c r="AC87" i="106"/>
  <c r="AF87" i="106"/>
  <c r="AJ87" i="106"/>
  <c r="AG87" i="106"/>
  <c r="Z87" i="106"/>
  <c r="X87" i="106"/>
  <c r="AI87" i="106"/>
  <c r="AC56" i="106"/>
  <c r="AB56" i="106"/>
  <c r="AJ56" i="106"/>
  <c r="AI56" i="106"/>
  <c r="AE56" i="106"/>
  <c r="AG56" i="106"/>
  <c r="Y56" i="106"/>
  <c r="AF56" i="106"/>
  <c r="X56" i="106"/>
  <c r="AA56" i="106"/>
  <c r="AE41" i="106"/>
  <c r="AI39" i="106"/>
  <c r="Z39" i="106"/>
  <c r="AB39" i="106"/>
  <c r="AL39" i="106"/>
  <c r="AF39" i="106"/>
  <c r="AH39" i="106"/>
  <c r="AJ39" i="106"/>
  <c r="AA39" i="106"/>
  <c r="AK39" i="106"/>
  <c r="AC39" i="106"/>
  <c r="X39" i="106"/>
  <c r="AD39" i="106"/>
  <c r="AM9" i="106"/>
  <c r="AL9" i="106"/>
  <c r="AD9" i="106"/>
  <c r="X9" i="106"/>
  <c r="AJ9" i="106"/>
  <c r="AE9" i="106"/>
  <c r="AG9" i="106"/>
  <c r="Z9" i="106"/>
  <c r="AF9" i="106"/>
  <c r="AB9" i="106"/>
  <c r="AI9" i="106"/>
  <c r="AK9" i="106"/>
  <c r="AA9" i="106"/>
  <c r="AC9" i="106"/>
  <c r="AA41" i="106" l="1"/>
  <c r="AI41" i="106"/>
  <c r="X116" i="106"/>
  <c r="AB118" i="106"/>
  <c r="AE116" i="106"/>
  <c r="Z116" i="106"/>
  <c r="AD116" i="106"/>
  <c r="AI116" i="106"/>
  <c r="AA116" i="106"/>
  <c r="AJ116" i="106"/>
  <c r="AK116" i="106"/>
  <c r="AM114" i="106"/>
  <c r="AH116" i="106"/>
  <c r="AF118" i="106"/>
  <c r="AL116" i="106"/>
  <c r="AG116" i="106"/>
  <c r="AC116" i="106"/>
  <c r="Y116" i="106"/>
  <c r="AM87" i="106"/>
  <c r="AM56" i="106"/>
  <c r="AF41" i="106"/>
  <c r="AK41" i="106"/>
  <c r="AJ41" i="106"/>
  <c r="AB41" i="106"/>
  <c r="X41" i="106"/>
  <c r="Z41" i="106"/>
  <c r="AD41" i="106"/>
  <c r="AC41" i="106"/>
  <c r="AH41" i="106"/>
  <c r="AL41" i="106"/>
  <c r="AG41" i="106"/>
  <c r="Y41" i="106"/>
  <c r="AM39" i="106"/>
  <c r="X118" i="106" l="1"/>
  <c r="AM116" i="106"/>
  <c r="Z118" i="106"/>
  <c r="AH118" i="106"/>
  <c r="AE118" i="106"/>
  <c r="AC118" i="106"/>
  <c r="AA118" i="106"/>
  <c r="AL118" i="106"/>
  <c r="AD118" i="106"/>
  <c r="AJ118" i="106"/>
  <c r="Y118" i="106"/>
  <c r="AG118" i="106"/>
  <c r="AK118" i="106"/>
  <c r="AI118" i="106"/>
  <c r="AM41" i="106"/>
  <c r="X43" i="106" s="1"/>
  <c r="Y43" i="106" l="1"/>
  <c r="AM118" i="106"/>
  <c r="AD43" i="106"/>
  <c r="AK43" i="106"/>
  <c r="AC43" i="106"/>
  <c r="AJ43" i="106"/>
  <c r="AB43" i="106"/>
  <c r="AI43" i="106"/>
  <c r="AA43" i="106"/>
  <c r="AG43" i="106"/>
  <c r="AH43" i="106"/>
  <c r="Z43" i="106"/>
  <c r="AF43" i="106"/>
  <c r="AE43" i="106"/>
  <c r="AL43" i="106"/>
  <c r="AM43" i="106" l="1"/>
  <c r="A167" i="103" l="1"/>
  <c r="A165" i="103"/>
  <c r="A147" i="103"/>
  <c r="A129" i="103"/>
  <c r="A111" i="103"/>
  <c r="A93" i="103"/>
  <c r="A75" i="103"/>
  <c r="A57" i="103"/>
  <c r="A42" i="103"/>
  <c r="A24" i="103"/>
  <c r="S23" i="104"/>
  <c r="A8" i="104"/>
  <c r="A95" i="104"/>
  <c r="A91" i="104"/>
  <c r="A87" i="104"/>
  <c r="A74" i="104"/>
  <c r="A53" i="104"/>
  <c r="A34" i="104"/>
  <c r="A28" i="104"/>
  <c r="A15" i="104"/>
  <c r="A73" i="105"/>
  <c r="A52" i="105"/>
  <c r="A41" i="105"/>
  <c r="A23" i="105"/>
  <c r="A4" i="105"/>
  <c r="R98" i="105"/>
  <c r="Q98" i="105"/>
  <c r="P98" i="105"/>
  <c r="O98" i="105"/>
  <c r="N98" i="105"/>
  <c r="M98" i="105"/>
  <c r="L98" i="105"/>
  <c r="K98" i="105"/>
  <c r="J98" i="105"/>
  <c r="I98" i="105"/>
  <c r="H98" i="105"/>
  <c r="G98" i="105"/>
  <c r="F98" i="105"/>
  <c r="E98" i="105"/>
  <c r="D98" i="105"/>
  <c r="C98" i="105"/>
  <c r="A98" i="105"/>
  <c r="C97" i="105"/>
  <c r="C94" i="105"/>
  <c r="C93" i="105"/>
  <c r="C92" i="105"/>
  <c r="C91" i="105"/>
  <c r="C90" i="105"/>
  <c r="C89" i="105"/>
  <c r="C88" i="105"/>
  <c r="C87" i="105"/>
  <c r="C86" i="105"/>
  <c r="C82" i="105"/>
  <c r="C81" i="105"/>
  <c r="C80" i="105"/>
  <c r="C79" i="105"/>
  <c r="C78" i="105"/>
  <c r="C77" i="105"/>
  <c r="C76" i="105"/>
  <c r="C75" i="105"/>
  <c r="C74" i="105"/>
  <c r="C67" i="105"/>
  <c r="C66" i="105"/>
  <c r="C65" i="105"/>
  <c r="S64" i="105"/>
  <c r="R64" i="105"/>
  <c r="Q64" i="105"/>
  <c r="P64" i="105"/>
  <c r="O64" i="105"/>
  <c r="N64" i="105"/>
  <c r="M64" i="105"/>
  <c r="L64" i="105"/>
  <c r="K64" i="105"/>
  <c r="J64" i="105"/>
  <c r="I64" i="105"/>
  <c r="H64" i="105"/>
  <c r="G64" i="105"/>
  <c r="F64" i="105"/>
  <c r="E64" i="105"/>
  <c r="D64" i="105"/>
  <c r="C64" i="105"/>
  <c r="C63" i="105"/>
  <c r="C62" i="105"/>
  <c r="C61" i="105"/>
  <c r="C60" i="105"/>
  <c r="C59" i="105"/>
  <c r="C58" i="105"/>
  <c r="C57" i="105"/>
  <c r="C56" i="105"/>
  <c r="C55" i="105"/>
  <c r="C54" i="105"/>
  <c r="C53" i="105"/>
  <c r="C49" i="105"/>
  <c r="C48" i="105"/>
  <c r="C47" i="105"/>
  <c r="C46" i="105"/>
  <c r="C45" i="105"/>
  <c r="C44" i="105"/>
  <c r="C43" i="105"/>
  <c r="C42" i="105"/>
  <c r="A42" i="105"/>
  <c r="R38" i="105"/>
  <c r="Q38" i="105"/>
  <c r="P38" i="105"/>
  <c r="O38" i="105"/>
  <c r="N38" i="105"/>
  <c r="M38" i="105"/>
  <c r="L38" i="105"/>
  <c r="K38" i="105"/>
  <c r="J38" i="105"/>
  <c r="I38" i="105"/>
  <c r="H38" i="105"/>
  <c r="G38" i="105"/>
  <c r="F38" i="105"/>
  <c r="E38" i="105"/>
  <c r="D38" i="105"/>
  <c r="C38" i="105"/>
  <c r="A38" i="105"/>
  <c r="C37" i="105"/>
  <c r="A37" i="105"/>
  <c r="C34" i="105"/>
  <c r="C33" i="105"/>
  <c r="C32" i="105"/>
  <c r="C31" i="105"/>
  <c r="C30" i="105"/>
  <c r="C29" i="105"/>
  <c r="C28" i="105"/>
  <c r="C27" i="105"/>
  <c r="C26" i="105"/>
  <c r="C25" i="105"/>
  <c r="C24" i="105"/>
  <c r="C6" i="105"/>
  <c r="R5" i="105"/>
  <c r="Q5" i="105"/>
  <c r="P5" i="105"/>
  <c r="O5" i="105"/>
  <c r="N5" i="105"/>
  <c r="M5" i="105"/>
  <c r="L5" i="105"/>
  <c r="K5" i="105"/>
  <c r="J5" i="105"/>
  <c r="I5" i="105"/>
  <c r="H5" i="105"/>
  <c r="G5" i="105"/>
  <c r="F5" i="105"/>
  <c r="E5" i="105"/>
  <c r="D5" i="105"/>
  <c r="C5" i="105"/>
  <c r="S24" i="109"/>
  <c r="S23" i="109"/>
  <c r="S22" i="109"/>
  <c r="S20" i="109"/>
  <c r="R20" i="109"/>
  <c r="Q20" i="109"/>
  <c r="P20" i="109"/>
  <c r="O20" i="109"/>
  <c r="N20" i="109"/>
  <c r="M20" i="109"/>
  <c r="L20" i="109"/>
  <c r="K20" i="109"/>
  <c r="J20" i="109"/>
  <c r="I20" i="109"/>
  <c r="H20" i="109"/>
  <c r="G20" i="109"/>
  <c r="F20" i="109"/>
  <c r="E20" i="109"/>
  <c r="D20" i="109"/>
  <c r="R12" i="109"/>
  <c r="Q12" i="109"/>
  <c r="P12" i="109"/>
  <c r="O12" i="109"/>
  <c r="N12" i="109"/>
  <c r="M12" i="109"/>
  <c r="L12" i="109"/>
  <c r="K12" i="109"/>
  <c r="J12" i="109"/>
  <c r="I12" i="109"/>
  <c r="H12" i="109"/>
  <c r="G12" i="109"/>
  <c r="F12" i="109"/>
  <c r="E12" i="109"/>
  <c r="D12" i="109"/>
  <c r="A12" i="109"/>
  <c r="R11" i="109"/>
  <c r="Q11" i="109"/>
  <c r="P11" i="109"/>
  <c r="O11" i="109"/>
  <c r="N11" i="109"/>
  <c r="M11" i="109"/>
  <c r="L11" i="109"/>
  <c r="K11" i="109"/>
  <c r="J11" i="109"/>
  <c r="I11" i="109"/>
  <c r="H11" i="109"/>
  <c r="G11" i="109"/>
  <c r="F11" i="109"/>
  <c r="E11" i="109"/>
  <c r="D11" i="109"/>
  <c r="S11" i="109" s="1"/>
  <c r="A11" i="109"/>
  <c r="S10" i="109"/>
  <c r="R7" i="109"/>
  <c r="Q7" i="109"/>
  <c r="P7" i="109"/>
  <c r="O7" i="109"/>
  <c r="N7" i="109"/>
  <c r="M7" i="109"/>
  <c r="L7" i="109"/>
  <c r="K7" i="109"/>
  <c r="J7" i="109"/>
  <c r="I7" i="109"/>
  <c r="H7" i="109"/>
  <c r="G7" i="109"/>
  <c r="F7" i="109"/>
  <c r="E7" i="109"/>
  <c r="D7" i="109"/>
  <c r="R6" i="109"/>
  <c r="Q6" i="109"/>
  <c r="P6" i="109"/>
  <c r="O6" i="109"/>
  <c r="N6" i="109"/>
  <c r="M6" i="109"/>
  <c r="L6" i="109"/>
  <c r="K6" i="109"/>
  <c r="J6" i="109"/>
  <c r="I6" i="109"/>
  <c r="H6" i="109"/>
  <c r="G6" i="109"/>
  <c r="F6" i="109"/>
  <c r="E6" i="109"/>
  <c r="D6" i="109"/>
  <c r="S5" i="109"/>
  <c r="B63" i="108"/>
  <c r="C62" i="108"/>
  <c r="R51" i="108"/>
  <c r="R63" i="108" s="1"/>
  <c r="Q51" i="108"/>
  <c r="P51" i="108"/>
  <c r="O51" i="108"/>
  <c r="O63" i="108" s="1"/>
  <c r="N51" i="108"/>
  <c r="M51" i="108"/>
  <c r="M63" i="108" s="1"/>
  <c r="L51" i="108"/>
  <c r="L63" i="108" s="1"/>
  <c r="K51" i="108"/>
  <c r="K63" i="108" s="1"/>
  <c r="J51" i="108"/>
  <c r="J63" i="108" s="1"/>
  <c r="I51" i="108"/>
  <c r="H51" i="108"/>
  <c r="G51" i="108"/>
  <c r="G63" i="108" s="1"/>
  <c r="F51" i="108"/>
  <c r="E51" i="108"/>
  <c r="E63" i="108" s="1"/>
  <c r="D51" i="108"/>
  <c r="R50" i="108"/>
  <c r="R62" i="108" s="1"/>
  <c r="Q50" i="108"/>
  <c r="P50" i="108"/>
  <c r="O50" i="108"/>
  <c r="N50" i="108"/>
  <c r="N62" i="108" s="1"/>
  <c r="M50" i="108"/>
  <c r="M62" i="108" s="1"/>
  <c r="L50" i="108"/>
  <c r="K50" i="108"/>
  <c r="J50" i="108"/>
  <c r="J62" i="108" s="1"/>
  <c r="I50" i="108"/>
  <c r="H50" i="108"/>
  <c r="G50" i="108"/>
  <c r="F50" i="108"/>
  <c r="F62" i="108" s="1"/>
  <c r="E50" i="108"/>
  <c r="E62" i="108" s="1"/>
  <c r="D50" i="108"/>
  <c r="S47" i="108"/>
  <c r="S46" i="108"/>
  <c r="S45" i="108"/>
  <c r="S44" i="108"/>
  <c r="S43" i="108"/>
  <c r="S42" i="108"/>
  <c r="R41" i="108"/>
  <c r="Q41" i="108"/>
  <c r="P41" i="108"/>
  <c r="O41" i="108"/>
  <c r="N41" i="108"/>
  <c r="M41" i="108"/>
  <c r="L41" i="108"/>
  <c r="K41" i="108"/>
  <c r="J41" i="108"/>
  <c r="I41" i="108"/>
  <c r="H41" i="108"/>
  <c r="G41" i="108"/>
  <c r="F41" i="108"/>
  <c r="E41" i="108"/>
  <c r="D41" i="108"/>
  <c r="S39" i="108"/>
  <c r="S38" i="108"/>
  <c r="S37" i="108"/>
  <c r="S36" i="108"/>
  <c r="S35" i="108"/>
  <c r="S34" i="108"/>
  <c r="R33" i="108"/>
  <c r="Q33" i="108"/>
  <c r="P33" i="108"/>
  <c r="O33" i="108"/>
  <c r="N33" i="108"/>
  <c r="M33" i="108"/>
  <c r="L33" i="108"/>
  <c r="K33" i="108"/>
  <c r="J33" i="108"/>
  <c r="I33" i="108"/>
  <c r="H33" i="108"/>
  <c r="G33" i="108"/>
  <c r="F33" i="108"/>
  <c r="E33" i="108"/>
  <c r="D33" i="108"/>
  <c r="S31" i="108"/>
  <c r="S55" i="108" s="1"/>
  <c r="R31" i="108"/>
  <c r="R55" i="108" s="1"/>
  <c r="Q31" i="108"/>
  <c r="Q55" i="108" s="1"/>
  <c r="P31" i="108"/>
  <c r="P55" i="108" s="1"/>
  <c r="O31" i="108"/>
  <c r="O55" i="108" s="1"/>
  <c r="N31" i="108"/>
  <c r="N55" i="108" s="1"/>
  <c r="M31" i="108"/>
  <c r="M55" i="108" s="1"/>
  <c r="L31" i="108"/>
  <c r="L55" i="108" s="1"/>
  <c r="K31" i="108"/>
  <c r="K55" i="108" s="1"/>
  <c r="J31" i="108"/>
  <c r="J55" i="108" s="1"/>
  <c r="I31" i="108"/>
  <c r="I55" i="108" s="1"/>
  <c r="H31" i="108"/>
  <c r="H55" i="108" s="1"/>
  <c r="G31" i="108"/>
  <c r="G55" i="108" s="1"/>
  <c r="F31" i="108"/>
  <c r="F55" i="108" s="1"/>
  <c r="E31" i="108"/>
  <c r="E55" i="108" s="1"/>
  <c r="D31" i="108"/>
  <c r="D55" i="108" s="1"/>
  <c r="R22" i="108"/>
  <c r="R59" i="108" s="1"/>
  <c r="Q22" i="108"/>
  <c r="Q59" i="108" s="1"/>
  <c r="P22" i="108"/>
  <c r="P59" i="108" s="1"/>
  <c r="O22" i="108"/>
  <c r="O59" i="108" s="1"/>
  <c r="N22" i="108"/>
  <c r="N59" i="108" s="1"/>
  <c r="M22" i="108"/>
  <c r="M59" i="108" s="1"/>
  <c r="L22" i="108"/>
  <c r="L59" i="108" s="1"/>
  <c r="K22" i="108"/>
  <c r="K59" i="108" s="1"/>
  <c r="J22" i="108"/>
  <c r="J59" i="108" s="1"/>
  <c r="I22" i="108"/>
  <c r="I59" i="108" s="1"/>
  <c r="H22" i="108"/>
  <c r="H59" i="108" s="1"/>
  <c r="G22" i="108"/>
  <c r="G59" i="108" s="1"/>
  <c r="F22" i="108"/>
  <c r="F59" i="108" s="1"/>
  <c r="E22" i="108"/>
  <c r="E59" i="108" s="1"/>
  <c r="D22" i="108"/>
  <c r="D59" i="108" s="1"/>
  <c r="R21" i="108"/>
  <c r="R58" i="108" s="1"/>
  <c r="Q21" i="108"/>
  <c r="Q58" i="108" s="1"/>
  <c r="P21" i="108"/>
  <c r="P58" i="108" s="1"/>
  <c r="O21" i="108"/>
  <c r="O58" i="108" s="1"/>
  <c r="N21" i="108"/>
  <c r="N58" i="108" s="1"/>
  <c r="M21" i="108"/>
  <c r="M58" i="108" s="1"/>
  <c r="L21" i="108"/>
  <c r="L58" i="108" s="1"/>
  <c r="K21" i="108"/>
  <c r="K58" i="108" s="1"/>
  <c r="J21" i="108"/>
  <c r="J58" i="108" s="1"/>
  <c r="I21" i="108"/>
  <c r="I58" i="108" s="1"/>
  <c r="H21" i="108"/>
  <c r="H58" i="108" s="1"/>
  <c r="G21" i="108"/>
  <c r="G58" i="108" s="1"/>
  <c r="F21" i="108"/>
  <c r="F58" i="108" s="1"/>
  <c r="E21" i="108"/>
  <c r="E58" i="108" s="1"/>
  <c r="D21" i="108"/>
  <c r="D58" i="108" s="1"/>
  <c r="S18" i="108"/>
  <c r="S17" i="108"/>
  <c r="S16" i="108"/>
  <c r="S15" i="108"/>
  <c r="S14" i="108"/>
  <c r="S13" i="108"/>
  <c r="R12" i="108"/>
  <c r="Q12" i="108"/>
  <c r="P12" i="108"/>
  <c r="O12" i="108"/>
  <c r="N12" i="108"/>
  <c r="M12" i="108"/>
  <c r="L12" i="108"/>
  <c r="K12" i="108"/>
  <c r="J12" i="108"/>
  <c r="I12" i="108"/>
  <c r="H12" i="108"/>
  <c r="G12" i="108"/>
  <c r="F12" i="108"/>
  <c r="E12" i="108"/>
  <c r="D12" i="108"/>
  <c r="S10" i="108"/>
  <c r="S9" i="108"/>
  <c r="S8" i="108"/>
  <c r="S7" i="108"/>
  <c r="S6" i="108"/>
  <c r="S5" i="108"/>
  <c r="R4" i="108"/>
  <c r="Q4" i="108"/>
  <c r="P4" i="108"/>
  <c r="O4" i="108"/>
  <c r="N4" i="108"/>
  <c r="M4" i="108"/>
  <c r="L4" i="108"/>
  <c r="K4" i="108"/>
  <c r="J4" i="108"/>
  <c r="I4" i="108"/>
  <c r="H4" i="108"/>
  <c r="G4" i="108"/>
  <c r="F4" i="108"/>
  <c r="E4" i="108"/>
  <c r="D4" i="108"/>
  <c r="S29" i="107"/>
  <c r="S30" i="107" s="1"/>
  <c r="R29" i="107"/>
  <c r="Q29" i="107"/>
  <c r="P29" i="107"/>
  <c r="O29" i="107"/>
  <c r="O30" i="107" s="1"/>
  <c r="O70" i="106" s="1"/>
  <c r="N29" i="107"/>
  <c r="M29" i="107"/>
  <c r="L29" i="107"/>
  <c r="K29" i="107"/>
  <c r="K30" i="107" s="1"/>
  <c r="K70" i="106" s="1"/>
  <c r="J29" i="107"/>
  <c r="I29" i="107"/>
  <c r="H29" i="107"/>
  <c r="G29" i="107"/>
  <c r="G30" i="107" s="1"/>
  <c r="G70" i="106" s="1"/>
  <c r="F29" i="107"/>
  <c r="E29" i="107"/>
  <c r="D29" i="107"/>
  <c r="S20" i="107"/>
  <c r="R20" i="107"/>
  <c r="Q20" i="107"/>
  <c r="P20" i="107"/>
  <c r="O20" i="107"/>
  <c r="N20" i="107"/>
  <c r="M20" i="107"/>
  <c r="L20" i="107"/>
  <c r="K20" i="107"/>
  <c r="J20" i="107"/>
  <c r="I20" i="107"/>
  <c r="H20" i="107"/>
  <c r="G20" i="107"/>
  <c r="F20" i="107"/>
  <c r="E20" i="107"/>
  <c r="D20" i="107"/>
  <c r="R15" i="107"/>
  <c r="Q15" i="107"/>
  <c r="P15" i="107"/>
  <c r="O15" i="107"/>
  <c r="N15" i="107"/>
  <c r="M15" i="107"/>
  <c r="L15" i="107"/>
  <c r="K15" i="107"/>
  <c r="J15" i="107"/>
  <c r="I15" i="107"/>
  <c r="H15" i="107"/>
  <c r="G15" i="107"/>
  <c r="F15" i="107"/>
  <c r="E15" i="107"/>
  <c r="D15" i="107"/>
  <c r="S14" i="107"/>
  <c r="S13" i="107"/>
  <c r="S15" i="107" s="1"/>
  <c r="S11" i="107"/>
  <c r="R11" i="107"/>
  <c r="Q11" i="107"/>
  <c r="P11" i="107"/>
  <c r="O11" i="107"/>
  <c r="N11" i="107"/>
  <c r="M11" i="107"/>
  <c r="L11" i="107"/>
  <c r="K11" i="107"/>
  <c r="J11" i="107"/>
  <c r="I11" i="107"/>
  <c r="H11" i="107"/>
  <c r="G11" i="107"/>
  <c r="F11" i="107"/>
  <c r="E11" i="107"/>
  <c r="D11" i="107"/>
  <c r="R6" i="107"/>
  <c r="Q6" i="107"/>
  <c r="P6" i="107"/>
  <c r="O6" i="107"/>
  <c r="N6" i="107"/>
  <c r="M6" i="107"/>
  <c r="L6" i="107"/>
  <c r="K6" i="107"/>
  <c r="J6" i="107"/>
  <c r="I6" i="107"/>
  <c r="H6" i="107"/>
  <c r="G6" i="107"/>
  <c r="F6" i="107"/>
  <c r="E6" i="107"/>
  <c r="D6" i="107"/>
  <c r="S5" i="107"/>
  <c r="S4" i="107"/>
  <c r="S117" i="106"/>
  <c r="S113" i="106"/>
  <c r="S112" i="106"/>
  <c r="S111" i="106"/>
  <c r="S110" i="106"/>
  <c r="S109" i="106"/>
  <c r="S108" i="106"/>
  <c r="S107" i="106"/>
  <c r="S106" i="106"/>
  <c r="S103" i="106"/>
  <c r="S98" i="106"/>
  <c r="S97" i="106"/>
  <c r="S96" i="106"/>
  <c r="S95" i="106"/>
  <c r="S94" i="106"/>
  <c r="S93" i="106"/>
  <c r="S92" i="106"/>
  <c r="S91" i="106"/>
  <c r="S90" i="106"/>
  <c r="S86" i="106"/>
  <c r="S85" i="106"/>
  <c r="S84" i="106"/>
  <c r="S82" i="106"/>
  <c r="S81" i="106"/>
  <c r="R80" i="106"/>
  <c r="Q80" i="106"/>
  <c r="P80" i="106"/>
  <c r="O80" i="106"/>
  <c r="N80" i="106"/>
  <c r="M80" i="106"/>
  <c r="L80" i="106"/>
  <c r="K80" i="106"/>
  <c r="J80" i="106"/>
  <c r="I80" i="106"/>
  <c r="H80" i="106"/>
  <c r="G80" i="106"/>
  <c r="F80" i="106"/>
  <c r="E80" i="106"/>
  <c r="D80" i="106"/>
  <c r="S79" i="106"/>
  <c r="S78" i="106"/>
  <c r="R77" i="106"/>
  <c r="Q77" i="106"/>
  <c r="P77" i="106"/>
  <c r="O77" i="106"/>
  <c r="N77" i="106"/>
  <c r="M77" i="106"/>
  <c r="L77" i="106"/>
  <c r="K77" i="106"/>
  <c r="J77" i="106"/>
  <c r="I77" i="106"/>
  <c r="H77" i="106"/>
  <c r="G77" i="106"/>
  <c r="F77" i="106"/>
  <c r="E77" i="106"/>
  <c r="D77" i="106"/>
  <c r="S76" i="106"/>
  <c r="S75" i="106"/>
  <c r="R74" i="106"/>
  <c r="Q74" i="106"/>
  <c r="P74" i="106"/>
  <c r="O74" i="106"/>
  <c r="N74" i="106"/>
  <c r="M74" i="106"/>
  <c r="L74" i="106"/>
  <c r="K74" i="106"/>
  <c r="J74" i="106"/>
  <c r="I74" i="106"/>
  <c r="H74" i="106"/>
  <c r="G74" i="106"/>
  <c r="F74" i="106"/>
  <c r="E74" i="106"/>
  <c r="D74" i="106"/>
  <c r="S72" i="106"/>
  <c r="R71" i="106"/>
  <c r="Q71" i="106"/>
  <c r="P71" i="106"/>
  <c r="O71" i="106"/>
  <c r="N71" i="106"/>
  <c r="M71" i="106"/>
  <c r="L71" i="106"/>
  <c r="K71" i="106"/>
  <c r="J71" i="106"/>
  <c r="I71" i="106"/>
  <c r="H71" i="106"/>
  <c r="G71" i="106"/>
  <c r="F71" i="106"/>
  <c r="E71" i="106"/>
  <c r="D71" i="106"/>
  <c r="O67" i="106"/>
  <c r="G67" i="106"/>
  <c r="S69" i="106"/>
  <c r="S73" i="106" s="1"/>
  <c r="S68" i="106"/>
  <c r="K67" i="106"/>
  <c r="S66" i="106"/>
  <c r="S65" i="106"/>
  <c r="S63" i="106"/>
  <c r="R62" i="106"/>
  <c r="Q62" i="106"/>
  <c r="P62" i="106"/>
  <c r="O62" i="106"/>
  <c r="N62" i="106"/>
  <c r="M62" i="106"/>
  <c r="L62" i="106"/>
  <c r="K62" i="106"/>
  <c r="J62" i="106"/>
  <c r="I62" i="106"/>
  <c r="H62" i="106"/>
  <c r="G62" i="106"/>
  <c r="F62" i="106"/>
  <c r="E62" i="106"/>
  <c r="D62" i="106"/>
  <c r="S61" i="106"/>
  <c r="S60" i="106"/>
  <c r="S59" i="106"/>
  <c r="S55" i="106"/>
  <c r="S54" i="106"/>
  <c r="S53" i="106"/>
  <c r="S51" i="106"/>
  <c r="S49" i="106"/>
  <c r="S48" i="106"/>
  <c r="S47" i="106"/>
  <c r="S46" i="106"/>
  <c r="S42" i="106"/>
  <c r="S38" i="106"/>
  <c r="S37" i="106"/>
  <c r="S36" i="106"/>
  <c r="S35" i="106"/>
  <c r="S34" i="106"/>
  <c r="S33" i="106"/>
  <c r="S32" i="106"/>
  <c r="S30" i="106"/>
  <c r="S28" i="106"/>
  <c r="S27" i="106"/>
  <c r="S26" i="106"/>
  <c r="S8" i="106"/>
  <c r="S7" i="106"/>
  <c r="R6" i="106"/>
  <c r="Q6" i="106"/>
  <c r="P6" i="106"/>
  <c r="O6" i="106"/>
  <c r="N6" i="106"/>
  <c r="M6" i="106"/>
  <c r="L6" i="106"/>
  <c r="K6" i="106"/>
  <c r="J6" i="106"/>
  <c r="I6" i="106"/>
  <c r="H6" i="106"/>
  <c r="G6" i="106"/>
  <c r="F6" i="106"/>
  <c r="E6" i="106"/>
  <c r="D6" i="106"/>
  <c r="S5" i="106"/>
  <c r="R97" i="104"/>
  <c r="R63" i="102" s="1"/>
  <c r="Q97" i="104"/>
  <c r="Q63" i="102" s="1"/>
  <c r="P97" i="104"/>
  <c r="P63" i="102" s="1"/>
  <c r="O97" i="104"/>
  <c r="O63" i="102" s="1"/>
  <c r="N97" i="104"/>
  <c r="N63" i="102" s="1"/>
  <c r="M97" i="104"/>
  <c r="M63" i="102" s="1"/>
  <c r="L97" i="104"/>
  <c r="L63" i="102" s="1"/>
  <c r="K97" i="104"/>
  <c r="K63" i="102" s="1"/>
  <c r="J97" i="104"/>
  <c r="J63" i="102" s="1"/>
  <c r="I97" i="104"/>
  <c r="I63" i="102" s="1"/>
  <c r="H97" i="104"/>
  <c r="H63" i="102" s="1"/>
  <c r="G97" i="104"/>
  <c r="G63" i="102" s="1"/>
  <c r="F97" i="104"/>
  <c r="F63" i="102" s="1"/>
  <c r="E97" i="104"/>
  <c r="E63" i="102" s="1"/>
  <c r="D97" i="104"/>
  <c r="D63" i="102" s="1"/>
  <c r="S96" i="104"/>
  <c r="S97" i="104" s="1"/>
  <c r="R93" i="104"/>
  <c r="R56" i="102" s="1"/>
  <c r="Q93" i="104"/>
  <c r="Q56" i="102" s="1"/>
  <c r="P93" i="104"/>
  <c r="P56" i="102" s="1"/>
  <c r="O93" i="104"/>
  <c r="O56" i="102" s="1"/>
  <c r="N93" i="104"/>
  <c r="N56" i="102" s="1"/>
  <c r="M93" i="104"/>
  <c r="M56" i="102" s="1"/>
  <c r="L93" i="104"/>
  <c r="L56" i="102" s="1"/>
  <c r="K93" i="104"/>
  <c r="K56" i="102" s="1"/>
  <c r="J93" i="104"/>
  <c r="J56" i="102" s="1"/>
  <c r="I93" i="104"/>
  <c r="I56" i="102" s="1"/>
  <c r="H93" i="104"/>
  <c r="H56" i="102" s="1"/>
  <c r="G93" i="104"/>
  <c r="G56" i="102" s="1"/>
  <c r="F93" i="104"/>
  <c r="F56" i="102" s="1"/>
  <c r="E93" i="104"/>
  <c r="E56" i="102" s="1"/>
  <c r="D93" i="104"/>
  <c r="D56" i="102" s="1"/>
  <c r="S92" i="104"/>
  <c r="S93" i="104" s="1"/>
  <c r="C12" i="100" s="1"/>
  <c r="R89" i="104"/>
  <c r="R50" i="102" s="1"/>
  <c r="Q89" i="104"/>
  <c r="Q50" i="102" s="1"/>
  <c r="P89" i="104"/>
  <c r="P50" i="102" s="1"/>
  <c r="O89" i="104"/>
  <c r="O50" i="102" s="1"/>
  <c r="N89" i="104"/>
  <c r="N50" i="102" s="1"/>
  <c r="M89" i="104"/>
  <c r="M50" i="102" s="1"/>
  <c r="L89" i="104"/>
  <c r="L50" i="102" s="1"/>
  <c r="K89" i="104"/>
  <c r="K50" i="102" s="1"/>
  <c r="J89" i="104"/>
  <c r="J50" i="102" s="1"/>
  <c r="I89" i="104"/>
  <c r="I50" i="102" s="1"/>
  <c r="H89" i="104"/>
  <c r="H50" i="102" s="1"/>
  <c r="G89" i="104"/>
  <c r="G50" i="102" s="1"/>
  <c r="F89" i="104"/>
  <c r="F50" i="102" s="1"/>
  <c r="E89" i="104"/>
  <c r="E50" i="102" s="1"/>
  <c r="D89" i="104"/>
  <c r="D50" i="102" s="1"/>
  <c r="S88" i="104"/>
  <c r="S89" i="104" s="1"/>
  <c r="C11" i="100" s="1"/>
  <c r="S84" i="104"/>
  <c r="S83" i="104"/>
  <c r="S82" i="104"/>
  <c r="S80" i="104"/>
  <c r="S79" i="104"/>
  <c r="S78" i="104"/>
  <c r="S75" i="104"/>
  <c r="S71" i="104"/>
  <c r="S70" i="104"/>
  <c r="S69" i="104"/>
  <c r="S68" i="104"/>
  <c r="S67" i="104"/>
  <c r="S66" i="104"/>
  <c r="S63" i="104"/>
  <c r="S62" i="104"/>
  <c r="S61" i="104"/>
  <c r="S60" i="104"/>
  <c r="S59" i="104"/>
  <c r="S58" i="104"/>
  <c r="S57" i="104"/>
  <c r="S56" i="104"/>
  <c r="S55" i="104"/>
  <c r="S54" i="104"/>
  <c r="S50" i="104"/>
  <c r="S49" i="104"/>
  <c r="K48" i="104"/>
  <c r="S48" i="104" s="1"/>
  <c r="S47" i="104"/>
  <c r="S46" i="104"/>
  <c r="S45" i="104"/>
  <c r="S44" i="104"/>
  <c r="S43" i="104"/>
  <c r="S41" i="104"/>
  <c r="S40" i="104"/>
  <c r="S39" i="104"/>
  <c r="S38" i="104"/>
  <c r="S37" i="104"/>
  <c r="S36" i="104"/>
  <c r="S35" i="104"/>
  <c r="R32" i="104"/>
  <c r="R26" i="102" s="1"/>
  <c r="Q32" i="104"/>
  <c r="Q26" i="102" s="1"/>
  <c r="P32" i="104"/>
  <c r="P26" i="102" s="1"/>
  <c r="O32" i="104"/>
  <c r="O26" i="102" s="1"/>
  <c r="N32" i="104"/>
  <c r="N26" i="102" s="1"/>
  <c r="M32" i="104"/>
  <c r="M26" i="102" s="1"/>
  <c r="L32" i="104"/>
  <c r="L26" i="102" s="1"/>
  <c r="K32" i="104"/>
  <c r="K26" i="102" s="1"/>
  <c r="J32" i="104"/>
  <c r="J26" i="102" s="1"/>
  <c r="I32" i="104"/>
  <c r="I26" i="102" s="1"/>
  <c r="H32" i="104"/>
  <c r="H26" i="102" s="1"/>
  <c r="G32" i="104"/>
  <c r="G26" i="102" s="1"/>
  <c r="F32" i="104"/>
  <c r="F26" i="102" s="1"/>
  <c r="E32" i="104"/>
  <c r="E26" i="102" s="1"/>
  <c r="D32" i="104"/>
  <c r="D26" i="102" s="1"/>
  <c r="S31" i="104"/>
  <c r="S30" i="104"/>
  <c r="S29" i="104"/>
  <c r="S32" i="104" s="1"/>
  <c r="C7" i="100" s="1"/>
  <c r="S25" i="104"/>
  <c r="S24" i="104"/>
  <c r="S22" i="104"/>
  <c r="S20" i="104"/>
  <c r="S19" i="104"/>
  <c r="S18" i="104"/>
  <c r="S17" i="104"/>
  <c r="S16" i="104"/>
  <c r="R13" i="104"/>
  <c r="R14" i="102" s="1"/>
  <c r="Q13" i="104"/>
  <c r="Q14" i="102" s="1"/>
  <c r="P13" i="104"/>
  <c r="P14" i="102" s="1"/>
  <c r="O13" i="104"/>
  <c r="O14" i="102" s="1"/>
  <c r="N13" i="104"/>
  <c r="N14" i="102" s="1"/>
  <c r="M13" i="104"/>
  <c r="M14" i="102" s="1"/>
  <c r="L13" i="104"/>
  <c r="L14" i="102" s="1"/>
  <c r="K13" i="104"/>
  <c r="K14" i="102" s="1"/>
  <c r="J13" i="104"/>
  <c r="J14" i="102" s="1"/>
  <c r="I13" i="104"/>
  <c r="I14" i="102" s="1"/>
  <c r="H13" i="104"/>
  <c r="H14" i="102" s="1"/>
  <c r="G13" i="104"/>
  <c r="G14" i="102" s="1"/>
  <c r="F13" i="104"/>
  <c r="F14" i="102" s="1"/>
  <c r="E13" i="104"/>
  <c r="E14" i="102" s="1"/>
  <c r="D13" i="104"/>
  <c r="D14" i="102" s="1"/>
  <c r="S12" i="104"/>
  <c r="S11" i="104"/>
  <c r="S10" i="104"/>
  <c r="S9" i="104"/>
  <c r="O170" i="103"/>
  <c r="L170" i="103"/>
  <c r="H170" i="103"/>
  <c r="G170" i="103"/>
  <c r="D170" i="103"/>
  <c r="S170" i="103"/>
  <c r="R170" i="103"/>
  <c r="P170" i="103"/>
  <c r="N170" i="103"/>
  <c r="K170" i="103"/>
  <c r="J170" i="103"/>
  <c r="F170" i="103"/>
  <c r="S160" i="103"/>
  <c r="D12" i="100" s="1"/>
  <c r="S152" i="103"/>
  <c r="S142" i="103"/>
  <c r="D11" i="100" s="1"/>
  <c r="S134" i="103"/>
  <c r="S124" i="103"/>
  <c r="D10" i="100" s="1"/>
  <c r="S116" i="103"/>
  <c r="S106" i="103"/>
  <c r="D9" i="100" s="1"/>
  <c r="S98" i="103"/>
  <c r="E5" i="103"/>
  <c r="S88" i="103"/>
  <c r="D8" i="100" s="1"/>
  <c r="S80" i="103"/>
  <c r="A73" i="103"/>
  <c r="A91" i="103" s="1"/>
  <c r="A109" i="103" s="1"/>
  <c r="A127" i="103" s="1"/>
  <c r="A145" i="103" s="1"/>
  <c r="A163" i="103" s="1"/>
  <c r="A170" i="103" s="1"/>
  <c r="A72" i="103"/>
  <c r="A90" i="103" s="1"/>
  <c r="A108" i="103" s="1"/>
  <c r="A126" i="103" s="1"/>
  <c r="A144" i="103" s="1"/>
  <c r="A162" i="103" s="1"/>
  <c r="A71" i="103"/>
  <c r="A89" i="103" s="1"/>
  <c r="A107" i="103" s="1"/>
  <c r="A125" i="103" s="1"/>
  <c r="A143" i="103" s="1"/>
  <c r="A161" i="103" s="1"/>
  <c r="S70" i="103"/>
  <c r="D7" i="100" s="1"/>
  <c r="A70" i="103"/>
  <c r="A88" i="103" s="1"/>
  <c r="A106" i="103" s="1"/>
  <c r="A124" i="103" s="1"/>
  <c r="A142" i="103" s="1"/>
  <c r="A160" i="103" s="1"/>
  <c r="A69" i="103"/>
  <c r="A87" i="103" s="1"/>
  <c r="A105" i="103" s="1"/>
  <c r="A123" i="103" s="1"/>
  <c r="A141" i="103" s="1"/>
  <c r="A159" i="103" s="1"/>
  <c r="A68" i="103"/>
  <c r="A86" i="103" s="1"/>
  <c r="A104" i="103" s="1"/>
  <c r="A122" i="103" s="1"/>
  <c r="A140" i="103" s="1"/>
  <c r="A158" i="103" s="1"/>
  <c r="A67" i="103"/>
  <c r="A85" i="103" s="1"/>
  <c r="A103" i="103" s="1"/>
  <c r="A121" i="103" s="1"/>
  <c r="A139" i="103" s="1"/>
  <c r="A157" i="103" s="1"/>
  <c r="A66" i="103"/>
  <c r="A84" i="103" s="1"/>
  <c r="A102" i="103" s="1"/>
  <c r="A120" i="103" s="1"/>
  <c r="A138" i="103" s="1"/>
  <c r="A156" i="103" s="1"/>
  <c r="A65" i="103"/>
  <c r="A83" i="103" s="1"/>
  <c r="A101" i="103" s="1"/>
  <c r="A119" i="103" s="1"/>
  <c r="A137" i="103" s="1"/>
  <c r="A155" i="103" s="1"/>
  <c r="A64" i="103"/>
  <c r="A82" i="103" s="1"/>
  <c r="A100" i="103" s="1"/>
  <c r="A118" i="103" s="1"/>
  <c r="A136" i="103" s="1"/>
  <c r="A154" i="103" s="1"/>
  <c r="A63" i="103"/>
  <c r="A81" i="103" s="1"/>
  <c r="A99" i="103" s="1"/>
  <c r="A117" i="103" s="1"/>
  <c r="A135" i="103" s="1"/>
  <c r="A153" i="103" s="1"/>
  <c r="S62" i="103"/>
  <c r="A62" i="103"/>
  <c r="A80" i="103" s="1"/>
  <c r="A98" i="103" s="1"/>
  <c r="A116" i="103" s="1"/>
  <c r="A134" i="103" s="1"/>
  <c r="A152" i="103" s="1"/>
  <c r="A61" i="103"/>
  <c r="A79" i="103" s="1"/>
  <c r="A97" i="103" s="1"/>
  <c r="A115" i="103" s="1"/>
  <c r="A133" i="103" s="1"/>
  <c r="A151" i="103" s="1"/>
  <c r="A60" i="103"/>
  <c r="A78" i="103" s="1"/>
  <c r="A96" i="103" s="1"/>
  <c r="A114" i="103" s="1"/>
  <c r="A132" i="103" s="1"/>
  <c r="A150" i="103" s="1"/>
  <c r="A59" i="103"/>
  <c r="A77" i="103" s="1"/>
  <c r="A95" i="103" s="1"/>
  <c r="A113" i="103" s="1"/>
  <c r="A131" i="103" s="1"/>
  <c r="A149" i="103" s="1"/>
  <c r="H5" i="103"/>
  <c r="A58" i="103"/>
  <c r="A76" i="103" s="1"/>
  <c r="A94" i="103" s="1"/>
  <c r="A112" i="103" s="1"/>
  <c r="A130" i="103" s="1"/>
  <c r="A148" i="103" s="1"/>
  <c r="A168" i="103" s="1"/>
  <c r="A55" i="103"/>
  <c r="A54" i="103"/>
  <c r="A53" i="103"/>
  <c r="S52" i="103"/>
  <c r="D6" i="100" s="1"/>
  <c r="A52" i="103"/>
  <c r="A51" i="103"/>
  <c r="A49" i="103"/>
  <c r="A48" i="103"/>
  <c r="A47" i="103"/>
  <c r="A46" i="103"/>
  <c r="A45" i="103"/>
  <c r="S44" i="103"/>
  <c r="A44" i="103"/>
  <c r="A43" i="103"/>
  <c r="S37" i="103"/>
  <c r="D5" i="100" s="1"/>
  <c r="S29" i="103"/>
  <c r="A20" i="103"/>
  <c r="A19" i="103"/>
  <c r="A18" i="103"/>
  <c r="A17" i="103"/>
  <c r="A16" i="103"/>
  <c r="A15" i="103"/>
  <c r="A14" i="103"/>
  <c r="A13" i="103"/>
  <c r="A12" i="103"/>
  <c r="A11" i="103"/>
  <c r="A10" i="103"/>
  <c r="A9" i="103"/>
  <c r="A8" i="103"/>
  <c r="A7" i="103"/>
  <c r="A6" i="103"/>
  <c r="R5" i="103"/>
  <c r="M5" i="103"/>
  <c r="L5" i="103"/>
  <c r="K5" i="103"/>
  <c r="J5" i="103"/>
  <c r="D5" i="103"/>
  <c r="A5" i="103"/>
  <c r="R64" i="102"/>
  <c r="R168" i="38" s="1"/>
  <c r="O64" i="102"/>
  <c r="O168" i="38" s="1"/>
  <c r="M64" i="102"/>
  <c r="M168" i="38" s="1"/>
  <c r="K64" i="102"/>
  <c r="K168" i="38" s="1"/>
  <c r="J64" i="102"/>
  <c r="J168" i="38" s="1"/>
  <c r="J170" i="38" s="1"/>
  <c r="G64" i="102"/>
  <c r="G168" i="38" s="1"/>
  <c r="E64" i="102"/>
  <c r="E168" i="38" s="1"/>
  <c r="Q64" i="102"/>
  <c r="Q168" i="38" s="1"/>
  <c r="P64" i="102"/>
  <c r="P168" i="38" s="1"/>
  <c r="N64" i="102"/>
  <c r="N168" i="38" s="1"/>
  <c r="L64" i="102"/>
  <c r="L168" i="38" s="1"/>
  <c r="I64" i="102"/>
  <c r="I168" i="38" s="1"/>
  <c r="H64" i="102"/>
  <c r="H168" i="38" s="1"/>
  <c r="F64" i="102"/>
  <c r="F168" i="38" s="1"/>
  <c r="D64" i="102"/>
  <c r="D168" i="38" s="1"/>
  <c r="S56" i="102"/>
  <c r="S50" i="102"/>
  <c r="S26" i="102"/>
  <c r="A22" i="102"/>
  <c r="A28" i="102" s="1"/>
  <c r="A34" i="102" s="1"/>
  <c r="A40" i="102" s="1"/>
  <c r="A46" i="102" s="1"/>
  <c r="A52" i="102" s="1"/>
  <c r="A58" i="102" s="1"/>
  <c r="A64" i="102" s="1"/>
  <c r="A21" i="102"/>
  <c r="A27" i="102" s="1"/>
  <c r="A33" i="102" s="1"/>
  <c r="A39" i="102" s="1"/>
  <c r="A45" i="102" s="1"/>
  <c r="A51" i="102" s="1"/>
  <c r="A57" i="102" s="1"/>
  <c r="A20" i="102"/>
  <c r="A26" i="102" s="1"/>
  <c r="A32" i="102" s="1"/>
  <c r="A38" i="102" s="1"/>
  <c r="A44" i="102" s="1"/>
  <c r="A50" i="102" s="1"/>
  <c r="A56" i="102" s="1"/>
  <c r="A63" i="102" s="1"/>
  <c r="A19" i="102"/>
  <c r="A25" i="102" s="1"/>
  <c r="A31" i="102" s="1"/>
  <c r="A37" i="102" s="1"/>
  <c r="A43" i="102" s="1"/>
  <c r="A49" i="102" s="1"/>
  <c r="A55" i="102" s="1"/>
  <c r="A7" i="102"/>
  <c r="A6" i="102"/>
  <c r="A5" i="102"/>
  <c r="B86" i="101"/>
  <c r="F9" i="100" s="1"/>
  <c r="G9" i="100" s="1"/>
  <c r="A86" i="101"/>
  <c r="A72" i="101"/>
  <c r="B70" i="101"/>
  <c r="B66" i="101"/>
  <c r="B72" i="101" s="1"/>
  <c r="B54" i="101"/>
  <c r="B29" i="101"/>
  <c r="B36" i="101" s="1"/>
  <c r="B38" i="101" s="1"/>
  <c r="B21" i="101"/>
  <c r="B13" i="101"/>
  <c r="E14" i="100"/>
  <c r="G13" i="100"/>
  <c r="G12" i="100"/>
  <c r="B12" i="100"/>
  <c r="G11" i="100"/>
  <c r="B11" i="100"/>
  <c r="G8" i="100"/>
  <c r="G7" i="100"/>
  <c r="B7" i="100"/>
  <c r="S51" i="104" l="1"/>
  <c r="C8" i="100" s="1"/>
  <c r="B8" i="100" s="1"/>
  <c r="E30" i="107"/>
  <c r="E70" i="106" s="1"/>
  <c r="E67" i="106" s="1"/>
  <c r="I30" i="107"/>
  <c r="I70" i="106" s="1"/>
  <c r="I67" i="106" s="1"/>
  <c r="M30" i="107"/>
  <c r="M70" i="106" s="1"/>
  <c r="M67" i="106" s="1"/>
  <c r="Q30" i="107"/>
  <c r="Q70" i="106" s="1"/>
  <c r="Q67" i="106" s="1"/>
  <c r="S12" i="108"/>
  <c r="G62" i="108"/>
  <c r="K62" i="108"/>
  <c r="O62" i="108"/>
  <c r="S51" i="108"/>
  <c r="S6" i="107"/>
  <c r="S7" i="107" s="1"/>
  <c r="F30" i="107"/>
  <c r="F70" i="106" s="1"/>
  <c r="F67" i="106" s="1"/>
  <c r="J30" i="107"/>
  <c r="J70" i="106" s="1"/>
  <c r="J67" i="106" s="1"/>
  <c r="N30" i="107"/>
  <c r="N70" i="106" s="1"/>
  <c r="N67" i="106" s="1"/>
  <c r="R30" i="107"/>
  <c r="R70" i="106" s="1"/>
  <c r="R67" i="106" s="1"/>
  <c r="D62" i="108"/>
  <c r="H62" i="108"/>
  <c r="L62" i="108"/>
  <c r="P62" i="108"/>
  <c r="F6" i="100"/>
  <c r="G6" i="100" s="1"/>
  <c r="S72" i="104"/>
  <c r="C9" i="100" s="1"/>
  <c r="B9" i="100" s="1"/>
  <c r="D30" i="107"/>
  <c r="D70" i="106" s="1"/>
  <c r="D67" i="106" s="1"/>
  <c r="H30" i="107"/>
  <c r="H70" i="106" s="1"/>
  <c r="H67" i="106" s="1"/>
  <c r="L30" i="107"/>
  <c r="L70" i="106" s="1"/>
  <c r="L67" i="106" s="1"/>
  <c r="P30" i="107"/>
  <c r="P70" i="106" s="1"/>
  <c r="P67" i="106" s="1"/>
  <c r="S4" i="108"/>
  <c r="Q25" i="109"/>
  <c r="D25" i="109"/>
  <c r="B61" i="101"/>
  <c r="F10" i="100"/>
  <c r="G10" i="100" s="1"/>
  <c r="B87" i="101"/>
  <c r="F5" i="100"/>
  <c r="F14" i="100" s="1"/>
  <c r="S13" i="104"/>
  <c r="C5" i="100" s="1"/>
  <c r="S85" i="104"/>
  <c r="C10" i="100" s="1"/>
  <c r="B10" i="100" s="1"/>
  <c r="C13" i="100"/>
  <c r="S63" i="102"/>
  <c r="S64" i="102" s="1"/>
  <c r="S168" i="38" s="1"/>
  <c r="S5" i="105"/>
  <c r="S6" i="106"/>
  <c r="F6" i="105" s="1"/>
  <c r="D6" i="105"/>
  <c r="E6" i="105"/>
  <c r="G6" i="105"/>
  <c r="H6" i="105"/>
  <c r="I6" i="105"/>
  <c r="I7" i="105" s="1"/>
  <c r="J6" i="105"/>
  <c r="K6" i="105"/>
  <c r="L6" i="105"/>
  <c r="M6" i="105"/>
  <c r="N6" i="105"/>
  <c r="O6" i="105"/>
  <c r="P6" i="105"/>
  <c r="Q6" i="105"/>
  <c r="Q7" i="105" s="1"/>
  <c r="R6" i="105"/>
  <c r="S24" i="105"/>
  <c r="R24" i="105"/>
  <c r="Q24" i="105"/>
  <c r="P24" i="105"/>
  <c r="O24" i="105"/>
  <c r="N24" i="105"/>
  <c r="M24" i="105"/>
  <c r="L24" i="105"/>
  <c r="K24" i="105"/>
  <c r="J24" i="105"/>
  <c r="I24" i="105"/>
  <c r="H24" i="105"/>
  <c r="G24" i="105"/>
  <c r="F24" i="105"/>
  <c r="E24" i="105"/>
  <c r="D24" i="105"/>
  <c r="S25" i="105"/>
  <c r="R25" i="105"/>
  <c r="Q25" i="105"/>
  <c r="P25" i="105"/>
  <c r="O25" i="105"/>
  <c r="N25" i="105"/>
  <c r="M25" i="105"/>
  <c r="L25" i="105"/>
  <c r="K25" i="105"/>
  <c r="J25" i="105"/>
  <c r="I25" i="105"/>
  <c r="H25" i="105"/>
  <c r="G25" i="105"/>
  <c r="F25" i="105"/>
  <c r="E25" i="105"/>
  <c r="D25" i="105"/>
  <c r="S26" i="105"/>
  <c r="R26" i="105"/>
  <c r="Q26" i="105"/>
  <c r="P26" i="105"/>
  <c r="O26" i="105"/>
  <c r="N26" i="105"/>
  <c r="M26" i="105"/>
  <c r="L26" i="105"/>
  <c r="K26" i="105"/>
  <c r="J26" i="105"/>
  <c r="I26" i="105"/>
  <c r="H26" i="105"/>
  <c r="G26" i="105"/>
  <c r="F26" i="105"/>
  <c r="E26" i="105"/>
  <c r="D26" i="105"/>
  <c r="S28" i="105"/>
  <c r="R28" i="105"/>
  <c r="Q28" i="105"/>
  <c r="P28" i="105"/>
  <c r="O28" i="105"/>
  <c r="N28" i="105"/>
  <c r="M28" i="105"/>
  <c r="L28" i="105"/>
  <c r="K28" i="105"/>
  <c r="J28" i="105"/>
  <c r="I28" i="105"/>
  <c r="H28" i="105"/>
  <c r="G28" i="105"/>
  <c r="F28" i="105"/>
  <c r="E28" i="105"/>
  <c r="D28" i="105"/>
  <c r="S29" i="105"/>
  <c r="R29" i="105"/>
  <c r="Q29" i="105"/>
  <c r="P29" i="105"/>
  <c r="O29" i="105"/>
  <c r="N29" i="105"/>
  <c r="M29" i="105"/>
  <c r="L29" i="105"/>
  <c r="K29" i="105"/>
  <c r="J29" i="105"/>
  <c r="I29" i="105"/>
  <c r="H29" i="105"/>
  <c r="G29" i="105"/>
  <c r="F29" i="105"/>
  <c r="E29" i="105"/>
  <c r="D29" i="105"/>
  <c r="S30" i="105"/>
  <c r="R30" i="105"/>
  <c r="Q30" i="105"/>
  <c r="P30" i="105"/>
  <c r="O30" i="105"/>
  <c r="N30" i="105"/>
  <c r="M30" i="105"/>
  <c r="L30" i="105"/>
  <c r="K30" i="105"/>
  <c r="J30" i="105"/>
  <c r="I30" i="105"/>
  <c r="H30" i="105"/>
  <c r="G30" i="105"/>
  <c r="F30" i="105"/>
  <c r="E30" i="105"/>
  <c r="D30" i="105"/>
  <c r="S31" i="105"/>
  <c r="R31" i="105"/>
  <c r="Q31" i="105"/>
  <c r="P31" i="105"/>
  <c r="O31" i="105"/>
  <c r="N31" i="105"/>
  <c r="M31" i="105"/>
  <c r="L31" i="105"/>
  <c r="K31" i="105"/>
  <c r="J31" i="105"/>
  <c r="I31" i="105"/>
  <c r="H31" i="105"/>
  <c r="G31" i="105"/>
  <c r="F31" i="105"/>
  <c r="E31" i="105"/>
  <c r="D31" i="105"/>
  <c r="S32" i="105"/>
  <c r="R32" i="105"/>
  <c r="Q32" i="105"/>
  <c r="P32" i="105"/>
  <c r="O32" i="105"/>
  <c r="N32" i="105"/>
  <c r="M32" i="105"/>
  <c r="L32" i="105"/>
  <c r="K32" i="105"/>
  <c r="J32" i="105"/>
  <c r="I32" i="105"/>
  <c r="H32" i="105"/>
  <c r="G32" i="105"/>
  <c r="F32" i="105"/>
  <c r="E32" i="105"/>
  <c r="D32" i="105"/>
  <c r="S33" i="105"/>
  <c r="R33" i="105"/>
  <c r="Q33" i="105"/>
  <c r="P33" i="105"/>
  <c r="O33" i="105"/>
  <c r="N33" i="105"/>
  <c r="M33" i="105"/>
  <c r="L33" i="105"/>
  <c r="K33" i="105"/>
  <c r="J33" i="105"/>
  <c r="I33" i="105"/>
  <c r="H33" i="105"/>
  <c r="G33" i="105"/>
  <c r="F33" i="105"/>
  <c r="E33" i="105"/>
  <c r="D33" i="105"/>
  <c r="S34" i="105"/>
  <c r="R34" i="105"/>
  <c r="Q34" i="105"/>
  <c r="P34" i="105"/>
  <c r="O34" i="105"/>
  <c r="N34" i="105"/>
  <c r="M34" i="105"/>
  <c r="L34" i="105"/>
  <c r="K34" i="105"/>
  <c r="J34" i="105"/>
  <c r="I34" i="105"/>
  <c r="H34" i="105"/>
  <c r="G34" i="105"/>
  <c r="F34" i="105"/>
  <c r="E34" i="105"/>
  <c r="D34" i="105"/>
  <c r="S42" i="105"/>
  <c r="R42" i="105"/>
  <c r="Q42" i="105"/>
  <c r="P42" i="105"/>
  <c r="O42" i="105"/>
  <c r="N42" i="105"/>
  <c r="M42" i="105"/>
  <c r="L42" i="105"/>
  <c r="K42" i="105"/>
  <c r="J42" i="105"/>
  <c r="I42" i="105"/>
  <c r="H42" i="105"/>
  <c r="G42" i="105"/>
  <c r="F42" i="105"/>
  <c r="E42" i="105"/>
  <c r="D42" i="105"/>
  <c r="S43" i="105"/>
  <c r="R43" i="105"/>
  <c r="Q43" i="105"/>
  <c r="P43" i="105"/>
  <c r="O43" i="105"/>
  <c r="N43" i="105"/>
  <c r="M43" i="105"/>
  <c r="L43" i="105"/>
  <c r="K43" i="105"/>
  <c r="J43" i="105"/>
  <c r="I43" i="105"/>
  <c r="H43" i="105"/>
  <c r="G43" i="105"/>
  <c r="F43" i="105"/>
  <c r="E43" i="105"/>
  <c r="D43" i="105"/>
  <c r="S44" i="105"/>
  <c r="R44" i="105"/>
  <c r="Q44" i="105"/>
  <c r="P44" i="105"/>
  <c r="O44" i="105"/>
  <c r="N44" i="105"/>
  <c r="M44" i="105"/>
  <c r="L44" i="105"/>
  <c r="K44" i="105"/>
  <c r="J44" i="105"/>
  <c r="I44" i="105"/>
  <c r="H44" i="105"/>
  <c r="G44" i="105"/>
  <c r="F44" i="105"/>
  <c r="E44" i="105"/>
  <c r="D44" i="105"/>
  <c r="S45" i="105"/>
  <c r="R45" i="105"/>
  <c r="Q45" i="105"/>
  <c r="P45" i="105"/>
  <c r="O45" i="105"/>
  <c r="N45" i="105"/>
  <c r="M45" i="105"/>
  <c r="L45" i="105"/>
  <c r="K45" i="105"/>
  <c r="J45" i="105"/>
  <c r="I45" i="105"/>
  <c r="H45" i="105"/>
  <c r="G45" i="105"/>
  <c r="F45" i="105"/>
  <c r="E45" i="105"/>
  <c r="D45" i="105"/>
  <c r="S47" i="105"/>
  <c r="R47" i="105"/>
  <c r="Q47" i="105"/>
  <c r="P47" i="105"/>
  <c r="O47" i="105"/>
  <c r="N47" i="105"/>
  <c r="M47" i="105"/>
  <c r="L47" i="105"/>
  <c r="K47" i="105"/>
  <c r="J47" i="105"/>
  <c r="I47" i="105"/>
  <c r="H47" i="105"/>
  <c r="G47" i="105"/>
  <c r="F47" i="105"/>
  <c r="E47" i="105"/>
  <c r="D47" i="105"/>
  <c r="S48" i="105"/>
  <c r="R48" i="105"/>
  <c r="Q48" i="105"/>
  <c r="P48" i="105"/>
  <c r="O48" i="105"/>
  <c r="N48" i="105"/>
  <c r="M48" i="105"/>
  <c r="L48" i="105"/>
  <c r="K48" i="105"/>
  <c r="J48" i="105"/>
  <c r="I48" i="105"/>
  <c r="H48" i="105"/>
  <c r="G48" i="105"/>
  <c r="F48" i="105"/>
  <c r="E48" i="105"/>
  <c r="D48" i="105"/>
  <c r="S49" i="105"/>
  <c r="R49" i="105"/>
  <c r="Q49" i="105"/>
  <c r="P49" i="105"/>
  <c r="O49" i="105"/>
  <c r="N49" i="105"/>
  <c r="M49" i="105"/>
  <c r="L49" i="105"/>
  <c r="K49" i="105"/>
  <c r="J49" i="105"/>
  <c r="I49" i="105"/>
  <c r="H49" i="105"/>
  <c r="G49" i="105"/>
  <c r="F49" i="105"/>
  <c r="E49" i="105"/>
  <c r="D49" i="105"/>
  <c r="S53" i="105"/>
  <c r="R53" i="105"/>
  <c r="Q53" i="105"/>
  <c r="P53" i="105"/>
  <c r="O53" i="105"/>
  <c r="N53" i="105"/>
  <c r="M53" i="105"/>
  <c r="L53" i="105"/>
  <c r="K53" i="105"/>
  <c r="J53" i="105"/>
  <c r="I53" i="105"/>
  <c r="H53" i="105"/>
  <c r="G53" i="105"/>
  <c r="F53" i="105"/>
  <c r="E53" i="105"/>
  <c r="D53" i="105"/>
  <c r="S54" i="105"/>
  <c r="R54" i="105"/>
  <c r="Q54" i="105"/>
  <c r="P54" i="105"/>
  <c r="O54" i="105"/>
  <c r="N54" i="105"/>
  <c r="M54" i="105"/>
  <c r="L54" i="105"/>
  <c r="K54" i="105"/>
  <c r="J54" i="105"/>
  <c r="I54" i="105"/>
  <c r="H54" i="105"/>
  <c r="G54" i="105"/>
  <c r="F54" i="105"/>
  <c r="E54" i="105"/>
  <c r="D54" i="105"/>
  <c r="S55" i="105"/>
  <c r="R55" i="105"/>
  <c r="Q55" i="105"/>
  <c r="P55" i="105"/>
  <c r="O55" i="105"/>
  <c r="N55" i="105"/>
  <c r="M55" i="105"/>
  <c r="L55" i="105"/>
  <c r="K55" i="105"/>
  <c r="J55" i="105"/>
  <c r="I55" i="105"/>
  <c r="H55" i="105"/>
  <c r="G55" i="105"/>
  <c r="F55" i="105"/>
  <c r="E55" i="105"/>
  <c r="D55" i="105"/>
  <c r="S62" i="106"/>
  <c r="S56" i="105" s="1"/>
  <c r="D56" i="105"/>
  <c r="E56" i="105"/>
  <c r="G56" i="105"/>
  <c r="H56" i="105"/>
  <c r="I56" i="105"/>
  <c r="J56" i="105"/>
  <c r="K56" i="105"/>
  <c r="L56" i="105"/>
  <c r="M56" i="105"/>
  <c r="N56" i="105"/>
  <c r="O56" i="105"/>
  <c r="P56" i="105"/>
  <c r="Q56" i="105"/>
  <c r="R56" i="105"/>
  <c r="S57" i="105"/>
  <c r="R57" i="105"/>
  <c r="Q57" i="105"/>
  <c r="P57" i="105"/>
  <c r="O57" i="105"/>
  <c r="N57" i="105"/>
  <c r="M57" i="105"/>
  <c r="L57" i="105"/>
  <c r="K57" i="105"/>
  <c r="J57" i="105"/>
  <c r="I57" i="105"/>
  <c r="H57" i="105"/>
  <c r="G57" i="105"/>
  <c r="F57" i="105"/>
  <c r="E57" i="105"/>
  <c r="D57" i="105"/>
  <c r="S58" i="105"/>
  <c r="R58" i="105"/>
  <c r="Q58" i="105"/>
  <c r="P58" i="105"/>
  <c r="O58" i="105"/>
  <c r="N58" i="105"/>
  <c r="M58" i="105"/>
  <c r="L58" i="105"/>
  <c r="K58" i="105"/>
  <c r="J58" i="105"/>
  <c r="I58" i="105"/>
  <c r="H58" i="105"/>
  <c r="G58" i="105"/>
  <c r="F58" i="105"/>
  <c r="E58" i="105"/>
  <c r="D58" i="105"/>
  <c r="S71" i="106"/>
  <c r="J60" i="105" s="1"/>
  <c r="H60" i="105"/>
  <c r="I60" i="105"/>
  <c r="K60" i="105"/>
  <c r="L60" i="105"/>
  <c r="M60" i="105"/>
  <c r="O60" i="105"/>
  <c r="P60" i="105"/>
  <c r="Q60" i="105"/>
  <c r="R60" i="105"/>
  <c r="S74" i="106"/>
  <c r="S61" i="105" s="1"/>
  <c r="D61" i="105"/>
  <c r="E61" i="105"/>
  <c r="G61" i="105"/>
  <c r="H61" i="105"/>
  <c r="I61" i="105"/>
  <c r="K61" i="105"/>
  <c r="L61" i="105"/>
  <c r="M61" i="105"/>
  <c r="N61" i="105"/>
  <c r="O61" i="105"/>
  <c r="P61" i="105"/>
  <c r="Q61" i="105"/>
  <c r="R61" i="105"/>
  <c r="S77" i="106"/>
  <c r="S62" i="105" s="1"/>
  <c r="D62" i="105"/>
  <c r="E62" i="105"/>
  <c r="G62" i="105"/>
  <c r="H62" i="105"/>
  <c r="I62" i="105"/>
  <c r="K62" i="105"/>
  <c r="L62" i="105"/>
  <c r="M62" i="105"/>
  <c r="O62" i="105"/>
  <c r="P62" i="105"/>
  <c r="Q62" i="105"/>
  <c r="S80" i="106"/>
  <c r="G63" i="105" s="1"/>
  <c r="E63" i="105"/>
  <c r="F63" i="105"/>
  <c r="H63" i="105"/>
  <c r="I63" i="105"/>
  <c r="J63" i="105"/>
  <c r="L63" i="105"/>
  <c r="M63" i="105"/>
  <c r="N63" i="105"/>
  <c r="P63" i="105"/>
  <c r="Q63" i="105"/>
  <c r="R63" i="105"/>
  <c r="S65" i="105"/>
  <c r="R65" i="105"/>
  <c r="Q65" i="105"/>
  <c r="P65" i="105"/>
  <c r="O65" i="105"/>
  <c r="N65" i="105"/>
  <c r="M65" i="105"/>
  <c r="L65" i="105"/>
  <c r="K65" i="105"/>
  <c r="J65" i="105"/>
  <c r="I65" i="105"/>
  <c r="H65" i="105"/>
  <c r="G65" i="105"/>
  <c r="F65" i="105"/>
  <c r="E65" i="105"/>
  <c r="D65" i="105"/>
  <c r="S66" i="105"/>
  <c r="R66" i="105"/>
  <c r="Q66" i="105"/>
  <c r="P66" i="105"/>
  <c r="O66" i="105"/>
  <c r="N66" i="105"/>
  <c r="M66" i="105"/>
  <c r="L66" i="105"/>
  <c r="K66" i="105"/>
  <c r="J66" i="105"/>
  <c r="I66" i="105"/>
  <c r="H66" i="105"/>
  <c r="G66" i="105"/>
  <c r="F66" i="105"/>
  <c r="E66" i="105"/>
  <c r="D66" i="105"/>
  <c r="S67" i="105"/>
  <c r="R67" i="105"/>
  <c r="Q67" i="105"/>
  <c r="P67" i="105"/>
  <c r="O67" i="105"/>
  <c r="N67" i="105"/>
  <c r="M67" i="105"/>
  <c r="L67" i="105"/>
  <c r="K67" i="105"/>
  <c r="J67" i="105"/>
  <c r="I67" i="105"/>
  <c r="H67" i="105"/>
  <c r="G67" i="105"/>
  <c r="F67" i="105"/>
  <c r="E67" i="105"/>
  <c r="D67" i="105"/>
  <c r="O99" i="106"/>
  <c r="S74" i="105"/>
  <c r="R74" i="105"/>
  <c r="Q74" i="105"/>
  <c r="P74" i="105"/>
  <c r="O74" i="105"/>
  <c r="N74" i="105"/>
  <c r="M74" i="105"/>
  <c r="L74" i="105"/>
  <c r="K74" i="105"/>
  <c r="J74" i="105"/>
  <c r="I74" i="105"/>
  <c r="H74" i="105"/>
  <c r="G74" i="105"/>
  <c r="F74" i="105"/>
  <c r="E74" i="105"/>
  <c r="D74" i="105"/>
  <c r="Q99" i="106"/>
  <c r="I99" i="106"/>
  <c r="S75" i="105"/>
  <c r="R75" i="105"/>
  <c r="Q75" i="105"/>
  <c r="P75" i="105"/>
  <c r="O75" i="105"/>
  <c r="N75" i="105"/>
  <c r="M75" i="105"/>
  <c r="L75" i="105"/>
  <c r="K75" i="105"/>
  <c r="J75" i="105"/>
  <c r="I75" i="105"/>
  <c r="H75" i="105"/>
  <c r="G75" i="105"/>
  <c r="F75" i="105"/>
  <c r="E75" i="105"/>
  <c r="D75" i="105"/>
  <c r="S76" i="105"/>
  <c r="R76" i="105"/>
  <c r="Q76" i="105"/>
  <c r="P76" i="105"/>
  <c r="O76" i="105"/>
  <c r="N76" i="105"/>
  <c r="M76" i="105"/>
  <c r="L76" i="105"/>
  <c r="K76" i="105"/>
  <c r="J76" i="105"/>
  <c r="I76" i="105"/>
  <c r="H76" i="105"/>
  <c r="G76" i="105"/>
  <c r="F76" i="105"/>
  <c r="E76" i="105"/>
  <c r="D76" i="105"/>
  <c r="S77" i="105"/>
  <c r="R77" i="105"/>
  <c r="Q77" i="105"/>
  <c r="P77" i="105"/>
  <c r="O77" i="105"/>
  <c r="N77" i="105"/>
  <c r="M77" i="105"/>
  <c r="L77" i="105"/>
  <c r="K77" i="105"/>
  <c r="J77" i="105"/>
  <c r="I77" i="105"/>
  <c r="H77" i="105"/>
  <c r="G77" i="105"/>
  <c r="F77" i="105"/>
  <c r="E77" i="105"/>
  <c r="D77" i="105"/>
  <c r="S78" i="105"/>
  <c r="R78" i="105"/>
  <c r="Q78" i="105"/>
  <c r="P78" i="105"/>
  <c r="O78" i="105"/>
  <c r="N78" i="105"/>
  <c r="M78" i="105"/>
  <c r="L78" i="105"/>
  <c r="K78" i="105"/>
  <c r="J78" i="105"/>
  <c r="I78" i="105"/>
  <c r="H78" i="105"/>
  <c r="G78" i="105"/>
  <c r="F78" i="105"/>
  <c r="E78" i="105"/>
  <c r="D78" i="105"/>
  <c r="S79" i="105"/>
  <c r="R79" i="105"/>
  <c r="Q79" i="105"/>
  <c r="P79" i="105"/>
  <c r="O79" i="105"/>
  <c r="N79" i="105"/>
  <c r="M79" i="105"/>
  <c r="L79" i="105"/>
  <c r="K79" i="105"/>
  <c r="J79" i="105"/>
  <c r="I79" i="105"/>
  <c r="H79" i="105"/>
  <c r="G79" i="105"/>
  <c r="F79" i="105"/>
  <c r="E79" i="105"/>
  <c r="D79" i="105"/>
  <c r="S80" i="105"/>
  <c r="R80" i="105"/>
  <c r="Q80" i="105"/>
  <c r="P80" i="105"/>
  <c r="O80" i="105"/>
  <c r="N80" i="105"/>
  <c r="M80" i="105"/>
  <c r="L80" i="105"/>
  <c r="K80" i="105"/>
  <c r="J80" i="105"/>
  <c r="I80" i="105"/>
  <c r="H80" i="105"/>
  <c r="G80" i="105"/>
  <c r="F80" i="105"/>
  <c r="E80" i="105"/>
  <c r="D80" i="105"/>
  <c r="S81" i="105"/>
  <c r="R81" i="105"/>
  <c r="Q81" i="105"/>
  <c r="P81" i="105"/>
  <c r="O81" i="105"/>
  <c r="N81" i="105"/>
  <c r="M81" i="105"/>
  <c r="L81" i="105"/>
  <c r="K81" i="105"/>
  <c r="J81" i="105"/>
  <c r="I81" i="105"/>
  <c r="H81" i="105"/>
  <c r="G81" i="105"/>
  <c r="F81" i="105"/>
  <c r="E81" i="105"/>
  <c r="D81" i="105"/>
  <c r="S82" i="105"/>
  <c r="R82" i="105"/>
  <c r="Q82" i="105"/>
  <c r="P82" i="105"/>
  <c r="O82" i="105"/>
  <c r="N82" i="105"/>
  <c r="M82" i="105"/>
  <c r="L82" i="105"/>
  <c r="K82" i="105"/>
  <c r="J82" i="105"/>
  <c r="I82" i="105"/>
  <c r="H82" i="105"/>
  <c r="G82" i="105"/>
  <c r="F82" i="105"/>
  <c r="E82" i="105"/>
  <c r="D82" i="105"/>
  <c r="S87" i="105"/>
  <c r="R87" i="105"/>
  <c r="Q87" i="105"/>
  <c r="P87" i="105"/>
  <c r="O87" i="105"/>
  <c r="N87" i="105"/>
  <c r="M87" i="105"/>
  <c r="L87" i="105"/>
  <c r="K87" i="105"/>
  <c r="J87" i="105"/>
  <c r="I87" i="105"/>
  <c r="H87" i="105"/>
  <c r="G87" i="105"/>
  <c r="F87" i="105"/>
  <c r="E87" i="105"/>
  <c r="D87" i="105"/>
  <c r="S88" i="105"/>
  <c r="R88" i="105"/>
  <c r="Q88" i="105"/>
  <c r="P88" i="105"/>
  <c r="O88" i="105"/>
  <c r="N88" i="105"/>
  <c r="M88" i="105"/>
  <c r="L88" i="105"/>
  <c r="K88" i="105"/>
  <c r="J88" i="105"/>
  <c r="I88" i="105"/>
  <c r="H88" i="105"/>
  <c r="G88" i="105"/>
  <c r="F88" i="105"/>
  <c r="E88" i="105"/>
  <c r="D88" i="105"/>
  <c r="S89" i="105"/>
  <c r="R89" i="105"/>
  <c r="Q89" i="105"/>
  <c r="P89" i="105"/>
  <c r="O89" i="105"/>
  <c r="N89" i="105"/>
  <c r="M89" i="105"/>
  <c r="L89" i="105"/>
  <c r="K89" i="105"/>
  <c r="J89" i="105"/>
  <c r="I89" i="105"/>
  <c r="H89" i="105"/>
  <c r="G89" i="105"/>
  <c r="F89" i="105"/>
  <c r="E89" i="105"/>
  <c r="D89" i="105"/>
  <c r="S90" i="105"/>
  <c r="R90" i="105"/>
  <c r="Q90" i="105"/>
  <c r="P90" i="105"/>
  <c r="O90" i="105"/>
  <c r="N90" i="105"/>
  <c r="M90" i="105"/>
  <c r="L90" i="105"/>
  <c r="K90" i="105"/>
  <c r="J90" i="105"/>
  <c r="I90" i="105"/>
  <c r="H90" i="105"/>
  <c r="G90" i="105"/>
  <c r="F90" i="105"/>
  <c r="E90" i="105"/>
  <c r="D90" i="105"/>
  <c r="S91" i="105"/>
  <c r="R91" i="105"/>
  <c r="Q91" i="105"/>
  <c r="P91" i="105"/>
  <c r="O91" i="105"/>
  <c r="N91" i="105"/>
  <c r="M91" i="105"/>
  <c r="L91" i="105"/>
  <c r="K91" i="105"/>
  <c r="J91" i="105"/>
  <c r="I91" i="105"/>
  <c r="H91" i="105"/>
  <c r="G91" i="105"/>
  <c r="F91" i="105"/>
  <c r="E91" i="105"/>
  <c r="D91" i="105"/>
  <c r="S92" i="105"/>
  <c r="R92" i="105"/>
  <c r="Q92" i="105"/>
  <c r="P92" i="105"/>
  <c r="O92" i="105"/>
  <c r="N92" i="105"/>
  <c r="M92" i="105"/>
  <c r="L92" i="105"/>
  <c r="K92" i="105"/>
  <c r="J92" i="105"/>
  <c r="I92" i="105"/>
  <c r="H92" i="105"/>
  <c r="G92" i="105"/>
  <c r="F92" i="105"/>
  <c r="E92" i="105"/>
  <c r="D92" i="105"/>
  <c r="S93" i="105"/>
  <c r="R93" i="105"/>
  <c r="Q93" i="105"/>
  <c r="P93" i="105"/>
  <c r="O93" i="105"/>
  <c r="N93" i="105"/>
  <c r="M93" i="105"/>
  <c r="L93" i="105"/>
  <c r="K93" i="105"/>
  <c r="J93" i="105"/>
  <c r="I93" i="105"/>
  <c r="H93" i="105"/>
  <c r="G93" i="105"/>
  <c r="F93" i="105"/>
  <c r="E93" i="105"/>
  <c r="D93" i="105"/>
  <c r="S94" i="105"/>
  <c r="R94" i="105"/>
  <c r="Q94" i="105"/>
  <c r="P94" i="105"/>
  <c r="O94" i="105"/>
  <c r="N94" i="105"/>
  <c r="M94" i="105"/>
  <c r="L94" i="105"/>
  <c r="K94" i="105"/>
  <c r="J94" i="105"/>
  <c r="I94" i="105"/>
  <c r="H94" i="105"/>
  <c r="G94" i="105"/>
  <c r="F94" i="105"/>
  <c r="E94" i="105"/>
  <c r="D94" i="105"/>
  <c r="D7" i="107"/>
  <c r="E7" i="107"/>
  <c r="F7" i="107"/>
  <c r="G7" i="107"/>
  <c r="H7" i="107"/>
  <c r="I7" i="107"/>
  <c r="K7" i="107"/>
  <c r="L7" i="107"/>
  <c r="M7" i="107"/>
  <c r="N7" i="107"/>
  <c r="O7" i="107"/>
  <c r="P7" i="107"/>
  <c r="Q7" i="107"/>
  <c r="X12" i="106"/>
  <c r="D12" i="106"/>
  <c r="D57" i="108"/>
  <c r="Y12" i="106"/>
  <c r="E12" i="106"/>
  <c r="E57" i="108"/>
  <c r="F57" i="108"/>
  <c r="Z12" i="106"/>
  <c r="F12" i="106"/>
  <c r="AA12" i="106"/>
  <c r="G12" i="106"/>
  <c r="G57" i="108"/>
  <c r="AB12" i="106"/>
  <c r="H12" i="106"/>
  <c r="I57" i="108"/>
  <c r="AC12" i="106"/>
  <c r="I12" i="106"/>
  <c r="AD12" i="106"/>
  <c r="J12" i="106"/>
  <c r="J57" i="108"/>
  <c r="AE12" i="106"/>
  <c r="K12" i="106"/>
  <c r="AF12" i="106"/>
  <c r="L12" i="106"/>
  <c r="L57" i="108"/>
  <c r="AG12" i="106"/>
  <c r="M12" i="106"/>
  <c r="M57" i="108"/>
  <c r="AH12" i="106"/>
  <c r="N12" i="106"/>
  <c r="AI12" i="106"/>
  <c r="O12" i="106"/>
  <c r="O57" i="108"/>
  <c r="AJ12" i="106"/>
  <c r="P12" i="106"/>
  <c r="Q57" i="108"/>
  <c r="AK12" i="106"/>
  <c r="Q12" i="106"/>
  <c r="AL12" i="106"/>
  <c r="R12" i="106"/>
  <c r="R57" i="108"/>
  <c r="X13" i="106"/>
  <c r="D13" i="106"/>
  <c r="Y13" i="106"/>
  <c r="E13" i="106"/>
  <c r="Z13" i="106"/>
  <c r="F13" i="106"/>
  <c r="AA13" i="106"/>
  <c r="G13" i="106"/>
  <c r="AB13" i="106"/>
  <c r="H13" i="106"/>
  <c r="AC13" i="106"/>
  <c r="I13" i="106"/>
  <c r="AD13" i="106"/>
  <c r="J13" i="106"/>
  <c r="AE13" i="106"/>
  <c r="K13" i="106"/>
  <c r="AF13" i="106"/>
  <c r="L13" i="106"/>
  <c r="AG13" i="106"/>
  <c r="M13" i="106"/>
  <c r="AH13" i="106"/>
  <c r="N13" i="106"/>
  <c r="AI13" i="106"/>
  <c r="O13" i="106"/>
  <c r="AJ13" i="106"/>
  <c r="P13" i="106"/>
  <c r="AK13" i="106"/>
  <c r="Q13" i="106"/>
  <c r="AL13" i="106"/>
  <c r="R13" i="106"/>
  <c r="S33" i="108"/>
  <c r="S41" i="108"/>
  <c r="X17" i="106"/>
  <c r="D17" i="106"/>
  <c r="E61" i="108"/>
  <c r="Y17" i="106"/>
  <c r="E17" i="106"/>
  <c r="Z17" i="106"/>
  <c r="F17" i="106"/>
  <c r="AA17" i="106"/>
  <c r="G17" i="106"/>
  <c r="AB17" i="106"/>
  <c r="H17" i="106"/>
  <c r="AD17" i="106"/>
  <c r="J17" i="106"/>
  <c r="AE17" i="106"/>
  <c r="K17" i="106"/>
  <c r="L61" i="108"/>
  <c r="AF17" i="106"/>
  <c r="L17" i="106"/>
  <c r="M61" i="108"/>
  <c r="AG17" i="106"/>
  <c r="M17" i="106"/>
  <c r="AH17" i="106"/>
  <c r="N17" i="106"/>
  <c r="AI17" i="106"/>
  <c r="O17" i="106"/>
  <c r="AJ17" i="106"/>
  <c r="P17" i="106"/>
  <c r="AL17" i="106"/>
  <c r="R17" i="106"/>
  <c r="Y18" i="106"/>
  <c r="E18" i="106"/>
  <c r="AA18" i="106"/>
  <c r="G18" i="106"/>
  <c r="AD18" i="106"/>
  <c r="J18" i="106"/>
  <c r="AE18" i="106"/>
  <c r="K18" i="106"/>
  <c r="AF18" i="106"/>
  <c r="L18" i="106"/>
  <c r="AG18" i="106"/>
  <c r="M18" i="106"/>
  <c r="AI18" i="106"/>
  <c r="O18" i="106"/>
  <c r="AL18" i="106"/>
  <c r="R18" i="106"/>
  <c r="Q62" i="108"/>
  <c r="Q63" i="108"/>
  <c r="S6" i="109"/>
  <c r="S7" i="109"/>
  <c r="D14" i="109"/>
  <c r="D21" i="104" s="1"/>
  <c r="E14" i="109"/>
  <c r="E21" i="104" s="1"/>
  <c r="F14" i="109"/>
  <c r="F21" i="104" s="1"/>
  <c r="G14" i="109"/>
  <c r="G21" i="104" s="1"/>
  <c r="H14" i="109"/>
  <c r="H21" i="104" s="1"/>
  <c r="I14" i="109"/>
  <c r="I21" i="104" s="1"/>
  <c r="J14" i="109"/>
  <c r="J21" i="104" s="1"/>
  <c r="K14" i="109"/>
  <c r="K21" i="104" s="1"/>
  <c r="L14" i="109"/>
  <c r="L21" i="104" s="1"/>
  <c r="M14" i="109"/>
  <c r="M21" i="104" s="1"/>
  <c r="N14" i="109"/>
  <c r="N21" i="104" s="1"/>
  <c r="O14" i="109"/>
  <c r="O21" i="104" s="1"/>
  <c r="P14" i="109"/>
  <c r="P21" i="104" s="1"/>
  <c r="Q14" i="109"/>
  <c r="Q21" i="104" s="1"/>
  <c r="R14" i="109"/>
  <c r="R21" i="104" s="1"/>
  <c r="I7" i="103"/>
  <c r="G83" i="105"/>
  <c r="M83" i="105"/>
  <c r="P8" i="105"/>
  <c r="S13" i="106"/>
  <c r="S11" i="105" s="1"/>
  <c r="S12" i="106"/>
  <c r="S10" i="105" s="1"/>
  <c r="J25" i="109"/>
  <c r="R25" i="109"/>
  <c r="K25" i="109"/>
  <c r="E25" i="109"/>
  <c r="M25" i="109"/>
  <c r="L25" i="109"/>
  <c r="F25" i="109"/>
  <c r="N25" i="109"/>
  <c r="G25" i="109"/>
  <c r="O25" i="109"/>
  <c r="S12" i="109"/>
  <c r="S14" i="109" s="1"/>
  <c r="H25" i="109"/>
  <c r="P25" i="109"/>
  <c r="I25" i="109"/>
  <c r="N57" i="108"/>
  <c r="G61" i="108"/>
  <c r="O61" i="108"/>
  <c r="H57" i="108"/>
  <c r="P57" i="108"/>
  <c r="J61" i="108"/>
  <c r="R61" i="108"/>
  <c r="S58" i="108"/>
  <c r="S59" i="108"/>
  <c r="Q61" i="108"/>
  <c r="K57" i="108"/>
  <c r="K61" i="108"/>
  <c r="D63" i="108"/>
  <c r="F63" i="108"/>
  <c r="N63" i="108"/>
  <c r="S21" i="108"/>
  <c r="S22" i="108"/>
  <c r="I62" i="108"/>
  <c r="H63" i="108"/>
  <c r="P63" i="108"/>
  <c r="S50" i="108"/>
  <c r="I63" i="108"/>
  <c r="D16" i="107"/>
  <c r="D105" i="106" s="1"/>
  <c r="L16" i="107"/>
  <c r="L105" i="106" s="1"/>
  <c r="E16" i="107"/>
  <c r="E105" i="106" s="1"/>
  <c r="M16" i="107"/>
  <c r="M105" i="106" s="1"/>
  <c r="F16" i="107"/>
  <c r="F105" i="106" s="1"/>
  <c r="N16" i="107"/>
  <c r="N105" i="106" s="1"/>
  <c r="G16" i="107"/>
  <c r="G105" i="106" s="1"/>
  <c r="O16" i="107"/>
  <c r="O105" i="106" s="1"/>
  <c r="H16" i="107"/>
  <c r="H105" i="106" s="1"/>
  <c r="P16" i="107"/>
  <c r="P105" i="106" s="1"/>
  <c r="J7" i="107"/>
  <c r="R7" i="107"/>
  <c r="I16" i="107"/>
  <c r="I105" i="106" s="1"/>
  <c r="Q16" i="107"/>
  <c r="Q105" i="106" s="1"/>
  <c r="J16" i="107"/>
  <c r="J105" i="106" s="1"/>
  <c r="R16" i="107"/>
  <c r="R105" i="106" s="1"/>
  <c r="K16" i="107"/>
  <c r="K105" i="106" s="1"/>
  <c r="J9" i="106"/>
  <c r="R9" i="106"/>
  <c r="H9" i="106"/>
  <c r="G9" i="106"/>
  <c r="P9" i="106"/>
  <c r="O9" i="106"/>
  <c r="S67" i="106"/>
  <c r="F9" i="106"/>
  <c r="N9" i="106"/>
  <c r="H99" i="106"/>
  <c r="P99" i="106"/>
  <c r="J99" i="106"/>
  <c r="R99" i="106"/>
  <c r="I9" i="106"/>
  <c r="Q9" i="106"/>
  <c r="K99" i="106"/>
  <c r="D99" i="106"/>
  <c r="L99" i="106"/>
  <c r="K9" i="106"/>
  <c r="H87" i="106"/>
  <c r="E99" i="106"/>
  <c r="M99" i="106"/>
  <c r="D9" i="106"/>
  <c r="L9" i="106"/>
  <c r="F99" i="106"/>
  <c r="N99" i="106"/>
  <c r="E9" i="106"/>
  <c r="G99" i="106"/>
  <c r="J7" i="105"/>
  <c r="I8" i="105"/>
  <c r="Q8" i="105"/>
  <c r="F83" i="105"/>
  <c r="N83" i="105"/>
  <c r="R8" i="105"/>
  <c r="O83" i="105"/>
  <c r="K7" i="105"/>
  <c r="K8" i="105"/>
  <c r="C70" i="105"/>
  <c r="O70" i="105" s="1"/>
  <c r="H83" i="105"/>
  <c r="P83" i="105"/>
  <c r="R7" i="105"/>
  <c r="D7" i="105"/>
  <c r="L7" i="105"/>
  <c r="D8" i="105"/>
  <c r="L8" i="105"/>
  <c r="C71" i="105"/>
  <c r="I83" i="105"/>
  <c r="Q83" i="105"/>
  <c r="J8" i="105"/>
  <c r="E7" i="105"/>
  <c r="M7" i="105"/>
  <c r="E8" i="105"/>
  <c r="M8" i="105"/>
  <c r="J83" i="105"/>
  <c r="R83" i="105"/>
  <c r="N7" i="105"/>
  <c r="N8" i="105"/>
  <c r="K83" i="105"/>
  <c r="G7" i="105"/>
  <c r="O7" i="105"/>
  <c r="G8" i="105"/>
  <c r="O8" i="105"/>
  <c r="D83" i="105"/>
  <c r="L83" i="105"/>
  <c r="H7" i="105"/>
  <c r="P7" i="105"/>
  <c r="H8" i="105"/>
  <c r="E83" i="105"/>
  <c r="P5" i="103"/>
  <c r="H7" i="103"/>
  <c r="P7" i="103"/>
  <c r="F5" i="103"/>
  <c r="N5" i="103"/>
  <c r="E170" i="103"/>
  <c r="M170" i="103"/>
  <c r="Q5" i="103"/>
  <c r="I5" i="103"/>
  <c r="G5" i="103"/>
  <c r="O5" i="103"/>
  <c r="K7" i="103"/>
  <c r="R7" i="103"/>
  <c r="O7" i="103"/>
  <c r="G7" i="103"/>
  <c r="Q7" i="103"/>
  <c r="M7" i="103"/>
  <c r="E8" i="103"/>
  <c r="I170" i="103"/>
  <c r="Q170" i="103"/>
  <c r="S14" i="102"/>
  <c r="D14" i="100"/>
  <c r="G5" i="100"/>
  <c r="G14" i="100" s="1"/>
  <c r="F8" i="105" l="1"/>
  <c r="F7" i="105"/>
  <c r="O63" i="105"/>
  <c r="K63" i="105"/>
  <c r="R62" i="105"/>
  <c r="N62" i="105"/>
  <c r="J62" i="105"/>
  <c r="F62" i="105"/>
  <c r="J61" i="105"/>
  <c r="F61" i="105"/>
  <c r="N60" i="105"/>
  <c r="F56" i="105"/>
  <c r="E126" i="103"/>
  <c r="E125" i="103"/>
  <c r="E124" i="103" s="1"/>
  <c r="E45" i="102" s="1"/>
  <c r="E122" i="103"/>
  <c r="E121" i="103"/>
  <c r="E120" i="103"/>
  <c r="E119" i="103"/>
  <c r="E118" i="103"/>
  <c r="E117" i="103"/>
  <c r="E116" i="103" s="1"/>
  <c r="E81" i="104"/>
  <c r="E77" i="104"/>
  <c r="E76" i="104"/>
  <c r="E43" i="102"/>
  <c r="P39" i="103"/>
  <c r="P38" i="103"/>
  <c r="P37" i="103" s="1"/>
  <c r="P15" i="102" s="1"/>
  <c r="P35" i="103"/>
  <c r="P34" i="103"/>
  <c r="P33" i="103"/>
  <c r="P32" i="103"/>
  <c r="P31" i="103"/>
  <c r="P30" i="103"/>
  <c r="P29" i="103" s="1"/>
  <c r="H39" i="103"/>
  <c r="H38" i="103"/>
  <c r="H37" i="103" s="1"/>
  <c r="H15" i="102" s="1"/>
  <c r="H35" i="103"/>
  <c r="H34" i="103"/>
  <c r="H33" i="103"/>
  <c r="H32" i="103"/>
  <c r="H31" i="103"/>
  <c r="H30" i="103"/>
  <c r="H29" i="103" s="1"/>
  <c r="L126" i="103"/>
  <c r="L125" i="103"/>
  <c r="L124" i="103" s="1"/>
  <c r="L45" i="102" s="1"/>
  <c r="L122" i="103"/>
  <c r="L121" i="103"/>
  <c r="L120" i="103"/>
  <c r="L119" i="103"/>
  <c r="L118" i="103"/>
  <c r="L117" i="103"/>
  <c r="L116" i="103" s="1"/>
  <c r="L81" i="104"/>
  <c r="L77" i="104"/>
  <c r="L76" i="104"/>
  <c r="L43" i="102"/>
  <c r="D126" i="103"/>
  <c r="D125" i="103"/>
  <c r="D124" i="103" s="1"/>
  <c r="D45" i="102" s="1"/>
  <c r="D122" i="103"/>
  <c r="D121" i="103"/>
  <c r="D120" i="103"/>
  <c r="D119" i="103"/>
  <c r="D118" i="103"/>
  <c r="D117" i="103"/>
  <c r="D116" i="103" s="1"/>
  <c r="D81" i="104"/>
  <c r="D77" i="104"/>
  <c r="D76" i="104"/>
  <c r="D43" i="102"/>
  <c r="O39" i="103"/>
  <c r="O38" i="103"/>
  <c r="O37" i="103" s="1"/>
  <c r="O15" i="102" s="1"/>
  <c r="O35" i="103"/>
  <c r="O34" i="103"/>
  <c r="O33" i="103"/>
  <c r="O32" i="103"/>
  <c r="O31" i="103"/>
  <c r="O30" i="103"/>
  <c r="O29" i="103" s="1"/>
  <c r="G39" i="103"/>
  <c r="G38" i="103"/>
  <c r="G37" i="103" s="1"/>
  <c r="G15" i="102" s="1"/>
  <c r="G35" i="103"/>
  <c r="G34" i="103"/>
  <c r="G33" i="103"/>
  <c r="G32" i="103"/>
  <c r="G31" i="103"/>
  <c r="G30" i="103"/>
  <c r="G29" i="103" s="1"/>
  <c r="K126" i="103"/>
  <c r="K125" i="103"/>
  <c r="K124" i="103" s="1"/>
  <c r="K45" i="102" s="1"/>
  <c r="K122" i="103"/>
  <c r="K121" i="103"/>
  <c r="K120" i="103"/>
  <c r="K119" i="103"/>
  <c r="K118" i="103"/>
  <c r="K117" i="103"/>
  <c r="K116" i="103" s="1"/>
  <c r="K81" i="104"/>
  <c r="K77" i="104"/>
  <c r="K76" i="104"/>
  <c r="K43" i="102"/>
  <c r="N39" i="103"/>
  <c r="N38" i="103"/>
  <c r="N37" i="103" s="1"/>
  <c r="N15" i="102" s="1"/>
  <c r="N35" i="103"/>
  <c r="N34" i="103"/>
  <c r="N33" i="103"/>
  <c r="N32" i="103"/>
  <c r="N31" i="103"/>
  <c r="N30" i="103"/>
  <c r="N29" i="103" s="1"/>
  <c r="F39" i="103"/>
  <c r="F38" i="103"/>
  <c r="F37" i="103" s="1"/>
  <c r="F15" i="102" s="1"/>
  <c r="F35" i="103"/>
  <c r="F34" i="103"/>
  <c r="F33" i="103"/>
  <c r="F32" i="103"/>
  <c r="F31" i="103"/>
  <c r="F30" i="103"/>
  <c r="F29" i="103" s="1"/>
  <c r="R126" i="103"/>
  <c r="R125" i="103"/>
  <c r="R124" i="103" s="1"/>
  <c r="R45" i="102" s="1"/>
  <c r="R122" i="103"/>
  <c r="R121" i="103"/>
  <c r="R120" i="103"/>
  <c r="R119" i="103"/>
  <c r="R118" i="103"/>
  <c r="R117" i="103"/>
  <c r="R116" i="103" s="1"/>
  <c r="R81" i="104"/>
  <c r="R77" i="104"/>
  <c r="R76" i="104"/>
  <c r="R43" i="102"/>
  <c r="J126" i="103"/>
  <c r="J125" i="103"/>
  <c r="J124" i="103" s="1"/>
  <c r="J45" i="102" s="1"/>
  <c r="J122" i="103"/>
  <c r="J121" i="103"/>
  <c r="J120" i="103"/>
  <c r="J119" i="103"/>
  <c r="J118" i="103"/>
  <c r="J117" i="103"/>
  <c r="J81" i="104"/>
  <c r="J77" i="104"/>
  <c r="J76" i="104"/>
  <c r="J43" i="102"/>
  <c r="M39" i="103"/>
  <c r="M38" i="103"/>
  <c r="M37" i="103" s="1"/>
  <c r="M15" i="102" s="1"/>
  <c r="M35" i="103"/>
  <c r="M34" i="103"/>
  <c r="M33" i="103"/>
  <c r="M32" i="103"/>
  <c r="M31" i="103"/>
  <c r="M30" i="103"/>
  <c r="E39" i="103"/>
  <c r="E38" i="103"/>
  <c r="E37" i="103" s="1"/>
  <c r="E15" i="102" s="1"/>
  <c r="E35" i="103"/>
  <c r="E34" i="103"/>
  <c r="E33" i="103"/>
  <c r="E32" i="103"/>
  <c r="E31" i="103"/>
  <c r="E30" i="103"/>
  <c r="Q126" i="103"/>
  <c r="Q125" i="103"/>
  <c r="Q124" i="103" s="1"/>
  <c r="Q45" i="102" s="1"/>
  <c r="Q122" i="103"/>
  <c r="Q121" i="103"/>
  <c r="Q120" i="103"/>
  <c r="Q119" i="103"/>
  <c r="Q118" i="103"/>
  <c r="Q117" i="103"/>
  <c r="Q81" i="104"/>
  <c r="Q77" i="104"/>
  <c r="Q76" i="104"/>
  <c r="Q43" i="102"/>
  <c r="I126" i="103"/>
  <c r="I125" i="103"/>
  <c r="I124" i="103" s="1"/>
  <c r="I45" i="102" s="1"/>
  <c r="I122" i="103"/>
  <c r="I121" i="103"/>
  <c r="I120" i="103"/>
  <c r="I119" i="103"/>
  <c r="I118" i="103"/>
  <c r="I117" i="103"/>
  <c r="I81" i="104"/>
  <c r="I77" i="104"/>
  <c r="I76" i="104"/>
  <c r="I43" i="102"/>
  <c r="L39" i="103"/>
  <c r="L38" i="103"/>
  <c r="L37" i="103" s="1"/>
  <c r="L15" i="102" s="1"/>
  <c r="L35" i="103"/>
  <c r="L34" i="103"/>
  <c r="L33" i="103"/>
  <c r="L32" i="103"/>
  <c r="L31" i="103"/>
  <c r="L30" i="103"/>
  <c r="D30" i="103"/>
  <c r="D39" i="103"/>
  <c r="D38" i="103"/>
  <c r="D35" i="103"/>
  <c r="D34" i="103"/>
  <c r="D33" i="103"/>
  <c r="D32" i="103"/>
  <c r="D31" i="103"/>
  <c r="R39" i="103"/>
  <c r="R38" i="103"/>
  <c r="R37" i="103" s="1"/>
  <c r="R15" i="102" s="1"/>
  <c r="R35" i="103"/>
  <c r="R34" i="103"/>
  <c r="R33" i="103"/>
  <c r="R32" i="103"/>
  <c r="R31" i="103"/>
  <c r="R30" i="103"/>
  <c r="P126" i="103"/>
  <c r="P125" i="103"/>
  <c r="P124" i="103" s="1"/>
  <c r="P45" i="102" s="1"/>
  <c r="P122" i="103"/>
  <c r="P121" i="103"/>
  <c r="P120" i="103"/>
  <c r="P119" i="103"/>
  <c r="P118" i="103"/>
  <c r="P117" i="103"/>
  <c r="P81" i="104"/>
  <c r="P77" i="104"/>
  <c r="P76" i="104"/>
  <c r="P43" i="102"/>
  <c r="H126" i="103"/>
  <c r="H125" i="103"/>
  <c r="H124" i="103" s="1"/>
  <c r="H45" i="102" s="1"/>
  <c r="H122" i="103"/>
  <c r="H121" i="103"/>
  <c r="H120" i="103"/>
  <c r="H119" i="103"/>
  <c r="H118" i="103"/>
  <c r="H117" i="103"/>
  <c r="H81" i="104"/>
  <c r="H77" i="104"/>
  <c r="H76" i="104"/>
  <c r="H43" i="102"/>
  <c r="K39" i="103"/>
  <c r="K38" i="103"/>
  <c r="K37" i="103" s="1"/>
  <c r="K15" i="102" s="1"/>
  <c r="K35" i="103"/>
  <c r="K34" i="103"/>
  <c r="K33" i="103"/>
  <c r="K32" i="103"/>
  <c r="K31" i="103"/>
  <c r="K30" i="103"/>
  <c r="O126" i="103"/>
  <c r="O125" i="103"/>
  <c r="O124" i="103" s="1"/>
  <c r="O45" i="102" s="1"/>
  <c r="O122" i="103"/>
  <c r="O121" i="103"/>
  <c r="O120" i="103"/>
  <c r="O119" i="103"/>
  <c r="O118" i="103"/>
  <c r="O117" i="103"/>
  <c r="O81" i="104"/>
  <c r="O77" i="104"/>
  <c r="O76" i="104"/>
  <c r="O43" i="102"/>
  <c r="N126" i="103"/>
  <c r="N125" i="103"/>
  <c r="N124" i="103" s="1"/>
  <c r="N45" i="102" s="1"/>
  <c r="N122" i="103"/>
  <c r="N121" i="103"/>
  <c r="N120" i="103"/>
  <c r="N119" i="103"/>
  <c r="N118" i="103"/>
  <c r="N117" i="103"/>
  <c r="N81" i="104"/>
  <c r="N77" i="104"/>
  <c r="N76" i="104"/>
  <c r="N43" i="102"/>
  <c r="F126" i="103"/>
  <c r="F125" i="103"/>
  <c r="F124" i="103" s="1"/>
  <c r="F45" i="102" s="1"/>
  <c r="F122" i="103"/>
  <c r="F121" i="103"/>
  <c r="F120" i="103"/>
  <c r="F119" i="103"/>
  <c r="F118" i="103"/>
  <c r="F117" i="103"/>
  <c r="F81" i="104"/>
  <c r="F77" i="104"/>
  <c r="F76" i="104"/>
  <c r="F43" i="102"/>
  <c r="J39" i="103"/>
  <c r="J38" i="103"/>
  <c r="J37" i="103" s="1"/>
  <c r="J15" i="102" s="1"/>
  <c r="J35" i="103"/>
  <c r="J34" i="103"/>
  <c r="J33" i="103"/>
  <c r="J32" i="103"/>
  <c r="J31" i="103"/>
  <c r="J30" i="103"/>
  <c r="F87" i="106"/>
  <c r="S59" i="105"/>
  <c r="D59" i="105"/>
  <c r="E59" i="105"/>
  <c r="J59" i="105"/>
  <c r="J68" i="105" s="1"/>
  <c r="J37" i="102" s="1"/>
  <c r="K59" i="105"/>
  <c r="K68" i="105" s="1"/>
  <c r="K101" i="103" s="1"/>
  <c r="L59" i="105"/>
  <c r="L68" i="105" s="1"/>
  <c r="L37" i="102" s="1"/>
  <c r="M59" i="105"/>
  <c r="M68" i="105" s="1"/>
  <c r="M37" i="102" s="1"/>
  <c r="N59" i="105"/>
  <c r="N68" i="105" s="1"/>
  <c r="R59" i="105"/>
  <c r="R68" i="105" s="1"/>
  <c r="R108" i="103" s="1"/>
  <c r="G59" i="105"/>
  <c r="I59" i="105"/>
  <c r="I68" i="105" s="1"/>
  <c r="I64" i="104" s="1"/>
  <c r="O59" i="105"/>
  <c r="O68" i="105" s="1"/>
  <c r="P59" i="105"/>
  <c r="P68" i="105" s="1"/>
  <c r="P103" i="103" s="1"/>
  <c r="Q59" i="105"/>
  <c r="Q68" i="105" s="1"/>
  <c r="Q37" i="102" s="1"/>
  <c r="F59" i="105"/>
  <c r="H59" i="105"/>
  <c r="R104" i="106"/>
  <c r="R102" i="106" s="1"/>
  <c r="R52" i="106"/>
  <c r="R50" i="106" s="1"/>
  <c r="R31" i="106"/>
  <c r="R29" i="106" s="1"/>
  <c r="J104" i="106"/>
  <c r="J102" i="106" s="1"/>
  <c r="J52" i="106"/>
  <c r="J50" i="106" s="1"/>
  <c r="J31" i="106"/>
  <c r="J29" i="106" s="1"/>
  <c r="AC18" i="106"/>
  <c r="I18" i="106"/>
  <c r="AJ18" i="106"/>
  <c r="P18" i="106"/>
  <c r="P61" i="108"/>
  <c r="H61" i="108"/>
  <c r="AB18" i="106"/>
  <c r="H18" i="106"/>
  <c r="AC17" i="106"/>
  <c r="I17" i="106"/>
  <c r="AH18" i="106"/>
  <c r="N18" i="106"/>
  <c r="N61" i="108"/>
  <c r="F61" i="108"/>
  <c r="Z18" i="106"/>
  <c r="F18" i="106"/>
  <c r="X18" i="106"/>
  <c r="D18" i="106"/>
  <c r="M126" i="103"/>
  <c r="M125" i="103"/>
  <c r="M122" i="103"/>
  <c r="M121" i="103"/>
  <c r="M120" i="103"/>
  <c r="M119" i="103"/>
  <c r="M118" i="103"/>
  <c r="M117" i="103"/>
  <c r="M81" i="104"/>
  <c r="M77" i="104"/>
  <c r="M76" i="104"/>
  <c r="M43" i="102"/>
  <c r="G126" i="103"/>
  <c r="G125" i="103"/>
  <c r="G122" i="103"/>
  <c r="G121" i="103"/>
  <c r="G120" i="103"/>
  <c r="G119" i="103"/>
  <c r="G118" i="103"/>
  <c r="G117" i="103"/>
  <c r="G81" i="104"/>
  <c r="G77" i="104"/>
  <c r="G76" i="104"/>
  <c r="G43" i="102"/>
  <c r="S21" i="104"/>
  <c r="S26" i="104" s="1"/>
  <c r="AK18" i="106"/>
  <c r="Q18" i="106"/>
  <c r="AK17" i="106"/>
  <c r="Q17" i="106"/>
  <c r="R11" i="105"/>
  <c r="Q11" i="105"/>
  <c r="P11" i="105"/>
  <c r="O11" i="105"/>
  <c r="N11" i="105"/>
  <c r="M11" i="105"/>
  <c r="L11" i="105"/>
  <c r="K11" i="105"/>
  <c r="J11" i="105"/>
  <c r="I11" i="105"/>
  <c r="H11" i="105"/>
  <c r="G11" i="105"/>
  <c r="F11" i="105"/>
  <c r="E11" i="105"/>
  <c r="D11" i="105"/>
  <c r="AM13" i="106"/>
  <c r="R10" i="105"/>
  <c r="Q10" i="105"/>
  <c r="P10" i="105"/>
  <c r="O10" i="105"/>
  <c r="N10" i="105"/>
  <c r="M10" i="105"/>
  <c r="L10" i="105"/>
  <c r="K10" i="105"/>
  <c r="J10" i="105"/>
  <c r="I10" i="105"/>
  <c r="H10" i="105"/>
  <c r="G10" i="105"/>
  <c r="F10" i="105"/>
  <c r="E10" i="105"/>
  <c r="D10" i="105"/>
  <c r="AM12" i="106"/>
  <c r="Q104" i="106"/>
  <c r="Q102" i="106" s="1"/>
  <c r="Q52" i="106"/>
  <c r="Q50" i="106" s="1"/>
  <c r="Q31" i="106"/>
  <c r="Q29" i="106" s="1"/>
  <c r="P104" i="106"/>
  <c r="P102" i="106" s="1"/>
  <c r="P52" i="106"/>
  <c r="P50" i="106" s="1"/>
  <c r="P31" i="106"/>
  <c r="P29" i="106" s="1"/>
  <c r="O104" i="106"/>
  <c r="O102" i="106" s="1"/>
  <c r="O52" i="106"/>
  <c r="O50" i="106" s="1"/>
  <c r="O31" i="106"/>
  <c r="O29" i="106" s="1"/>
  <c r="N104" i="106"/>
  <c r="N102" i="106" s="1"/>
  <c r="N52" i="106"/>
  <c r="N50" i="106" s="1"/>
  <c r="N31" i="106"/>
  <c r="N29" i="106" s="1"/>
  <c r="M104" i="106"/>
  <c r="M102" i="106" s="1"/>
  <c r="M52" i="106"/>
  <c r="M50" i="106" s="1"/>
  <c r="M31" i="106"/>
  <c r="M29" i="106" s="1"/>
  <c r="L104" i="106"/>
  <c r="L102" i="106" s="1"/>
  <c r="L52" i="106"/>
  <c r="L50" i="106" s="1"/>
  <c r="L31" i="106"/>
  <c r="L29" i="106" s="1"/>
  <c r="K104" i="106"/>
  <c r="K102" i="106" s="1"/>
  <c r="K52" i="106"/>
  <c r="K50" i="106" s="1"/>
  <c r="K31" i="106"/>
  <c r="K29" i="106" s="1"/>
  <c r="I104" i="106"/>
  <c r="I102" i="106" s="1"/>
  <c r="I52" i="106"/>
  <c r="I50" i="106" s="1"/>
  <c r="I31" i="106"/>
  <c r="I29" i="106" s="1"/>
  <c r="H104" i="106"/>
  <c r="H102" i="106" s="1"/>
  <c r="H52" i="106"/>
  <c r="H50" i="106" s="1"/>
  <c r="H31" i="106"/>
  <c r="H29" i="106" s="1"/>
  <c r="G104" i="106"/>
  <c r="G102" i="106" s="1"/>
  <c r="G52" i="106"/>
  <c r="G50" i="106" s="1"/>
  <c r="G31" i="106"/>
  <c r="G29" i="106" s="1"/>
  <c r="F104" i="106"/>
  <c r="F102" i="106" s="1"/>
  <c r="F52" i="106"/>
  <c r="F50" i="106" s="1"/>
  <c r="F31" i="106"/>
  <c r="F29" i="106" s="1"/>
  <c r="E104" i="106"/>
  <c r="E102" i="106" s="1"/>
  <c r="E52" i="106"/>
  <c r="E50" i="106" s="1"/>
  <c r="E31" i="106"/>
  <c r="E29" i="106" s="1"/>
  <c r="D104" i="106"/>
  <c r="D102" i="106" s="1"/>
  <c r="D52" i="106"/>
  <c r="D50" i="106" s="1"/>
  <c r="D31" i="106"/>
  <c r="D29" i="106" s="1"/>
  <c r="S63" i="105"/>
  <c r="D63" i="105"/>
  <c r="S60" i="105"/>
  <c r="D60" i="105"/>
  <c r="E60" i="105"/>
  <c r="F60" i="105"/>
  <c r="G60" i="105"/>
  <c r="Q39" i="103"/>
  <c r="Q38" i="103"/>
  <c r="Q35" i="103"/>
  <c r="Q34" i="103"/>
  <c r="Q33" i="103"/>
  <c r="Q32" i="103"/>
  <c r="Q31" i="103"/>
  <c r="Q30" i="103"/>
  <c r="I39" i="103"/>
  <c r="I38" i="103"/>
  <c r="I35" i="103"/>
  <c r="I34" i="103"/>
  <c r="I33" i="103"/>
  <c r="I32" i="103"/>
  <c r="I31" i="103"/>
  <c r="I30" i="103"/>
  <c r="S6" i="105"/>
  <c r="S8" i="105" s="1"/>
  <c r="M9" i="106"/>
  <c r="B5" i="100"/>
  <c r="P104" i="103"/>
  <c r="P102" i="103"/>
  <c r="P64" i="104"/>
  <c r="P100" i="103"/>
  <c r="K108" i="103"/>
  <c r="K100" i="103"/>
  <c r="K102" i="103"/>
  <c r="K104" i="103"/>
  <c r="K64" i="104"/>
  <c r="I107" i="103"/>
  <c r="I108" i="103"/>
  <c r="I99" i="103"/>
  <c r="I102" i="103"/>
  <c r="O102" i="103"/>
  <c r="O103" i="103"/>
  <c r="O108" i="103"/>
  <c r="O104" i="103"/>
  <c r="O107" i="103"/>
  <c r="O64" i="104"/>
  <c r="O101" i="103"/>
  <c r="O99" i="103"/>
  <c r="O100" i="103"/>
  <c r="N101" i="103"/>
  <c r="N107" i="103"/>
  <c r="N102" i="103"/>
  <c r="N103" i="103"/>
  <c r="N64" i="104"/>
  <c r="N104" i="103"/>
  <c r="N108" i="103"/>
  <c r="N99" i="103"/>
  <c r="N100" i="103"/>
  <c r="R107" i="103"/>
  <c r="R101" i="103"/>
  <c r="R104" i="103"/>
  <c r="R100" i="103"/>
  <c r="R103" i="103"/>
  <c r="J107" i="103"/>
  <c r="J64" i="104"/>
  <c r="J108" i="103"/>
  <c r="J101" i="103"/>
  <c r="J99" i="103"/>
  <c r="J104" i="103"/>
  <c r="J100" i="103"/>
  <c r="J102" i="103"/>
  <c r="J103" i="103"/>
  <c r="L99" i="103"/>
  <c r="L100" i="103"/>
  <c r="L103" i="103"/>
  <c r="L101" i="103"/>
  <c r="L102" i="103"/>
  <c r="L108" i="103"/>
  <c r="L104" i="103"/>
  <c r="L107" i="103"/>
  <c r="L64" i="104"/>
  <c r="O37" i="102"/>
  <c r="N37" i="102"/>
  <c r="M100" i="103"/>
  <c r="M104" i="103"/>
  <c r="M103" i="103"/>
  <c r="M107" i="103"/>
  <c r="M108" i="103"/>
  <c r="Q104" i="103"/>
  <c r="Q107" i="103"/>
  <c r="Q64" i="104"/>
  <c r="Q108" i="103"/>
  <c r="Q99" i="103"/>
  <c r="Q100" i="103"/>
  <c r="Q103" i="103"/>
  <c r="Q101" i="103"/>
  <c r="Q102" i="103"/>
  <c r="P37" i="102"/>
  <c r="S43" i="102"/>
  <c r="R6" i="103"/>
  <c r="K8" i="103"/>
  <c r="Q6" i="103"/>
  <c r="M8" i="103"/>
  <c r="H8" i="103"/>
  <c r="I8" i="103"/>
  <c r="I6" i="103"/>
  <c r="S5" i="103"/>
  <c r="S83" i="105"/>
  <c r="P71" i="105"/>
  <c r="P65" i="104" s="1"/>
  <c r="N71" i="105"/>
  <c r="N65" i="104" s="1"/>
  <c r="S71" i="105"/>
  <c r="K71" i="105"/>
  <c r="K65" i="104" s="1"/>
  <c r="J71" i="105"/>
  <c r="J65" i="104" s="1"/>
  <c r="L70" i="105"/>
  <c r="S70" i="105"/>
  <c r="Q70" i="105"/>
  <c r="I70" i="105"/>
  <c r="S102" i="106"/>
  <c r="I87" i="106"/>
  <c r="R87" i="106"/>
  <c r="E87" i="106"/>
  <c r="K87" i="106"/>
  <c r="Q87" i="106"/>
  <c r="D87" i="106"/>
  <c r="N87" i="106"/>
  <c r="J87" i="106"/>
  <c r="O87" i="106"/>
  <c r="L87" i="106"/>
  <c r="G87" i="106"/>
  <c r="P87" i="106"/>
  <c r="C12" i="106"/>
  <c r="S25" i="109"/>
  <c r="E27" i="109" s="1"/>
  <c r="E23" i="104" s="1"/>
  <c r="I61" i="108"/>
  <c r="S62" i="108"/>
  <c r="S57" i="108"/>
  <c r="S63" i="108"/>
  <c r="D61" i="108"/>
  <c r="S9" i="106"/>
  <c r="M87" i="106"/>
  <c r="S99" i="106"/>
  <c r="S7" i="105"/>
  <c r="G70" i="105"/>
  <c r="R71" i="105"/>
  <c r="R65" i="104" s="1"/>
  <c r="O71" i="105"/>
  <c r="O65" i="104" s="1"/>
  <c r="G71" i="105"/>
  <c r="G65" i="104" s="1"/>
  <c r="E71" i="105"/>
  <c r="E65" i="104" s="1"/>
  <c r="L71" i="105"/>
  <c r="L65" i="104" s="1"/>
  <c r="D71" i="105"/>
  <c r="D65" i="104" s="1"/>
  <c r="Q71" i="105"/>
  <c r="Q65" i="104" s="1"/>
  <c r="K70" i="105"/>
  <c r="P70" i="105"/>
  <c r="H70" i="105"/>
  <c r="N70" i="105"/>
  <c r="F70" i="105"/>
  <c r="M70" i="105"/>
  <c r="E70" i="105"/>
  <c r="R70" i="105"/>
  <c r="J70" i="105"/>
  <c r="D70" i="105"/>
  <c r="N6" i="103"/>
  <c r="G8" i="103"/>
  <c r="K6" i="103"/>
  <c r="E6" i="103"/>
  <c r="G6" i="103"/>
  <c r="J8" i="103"/>
  <c r="P6" i="103"/>
  <c r="L7" i="103"/>
  <c r="P8" i="103"/>
  <c r="M6" i="103"/>
  <c r="O6" i="103"/>
  <c r="O8" i="103"/>
  <c r="F7" i="103"/>
  <c r="D6" i="103"/>
  <c r="R8" i="103"/>
  <c r="D8" i="103"/>
  <c r="F8" i="103"/>
  <c r="E7" i="103"/>
  <c r="H6" i="103"/>
  <c r="L8" i="103"/>
  <c r="N8" i="103"/>
  <c r="J7" i="103"/>
  <c r="N7" i="103"/>
  <c r="Q8" i="103"/>
  <c r="J6" i="103"/>
  <c r="F6" i="103"/>
  <c r="D7" i="103"/>
  <c r="L6" i="103"/>
  <c r="F8" i="30"/>
  <c r="AM17" i="106" l="1"/>
  <c r="F71" i="105"/>
  <c r="F65" i="104" s="1"/>
  <c r="G85" i="104"/>
  <c r="G44" i="102" s="1"/>
  <c r="P116" i="103"/>
  <c r="R29" i="103"/>
  <c r="L29" i="103"/>
  <c r="I116" i="103"/>
  <c r="Q116" i="103"/>
  <c r="E29" i="103"/>
  <c r="M29" i="103"/>
  <c r="J116" i="103"/>
  <c r="M85" i="104"/>
  <c r="M44" i="102" s="1"/>
  <c r="J29" i="103"/>
  <c r="F116" i="103"/>
  <c r="N116" i="103"/>
  <c r="O116" i="103"/>
  <c r="H116" i="103"/>
  <c r="M99" i="103"/>
  <c r="M101" i="103"/>
  <c r="R37" i="102"/>
  <c r="R99" i="103"/>
  <c r="R64" i="104"/>
  <c r="I103" i="103"/>
  <c r="I100" i="103"/>
  <c r="I104" i="103"/>
  <c r="K103" i="103"/>
  <c r="K99" i="103"/>
  <c r="P108" i="103"/>
  <c r="P99" i="103"/>
  <c r="I37" i="103"/>
  <c r="I15" i="102" s="1"/>
  <c r="Q37" i="103"/>
  <c r="Q15" i="102" s="1"/>
  <c r="G124" i="103"/>
  <c r="G45" i="102" s="1"/>
  <c r="M124" i="103"/>
  <c r="M45" i="102" s="1"/>
  <c r="F85" i="104"/>
  <c r="F44" i="102" s="1"/>
  <c r="F123" i="103" s="1"/>
  <c r="N85" i="104"/>
  <c r="N44" i="102" s="1"/>
  <c r="N46" i="102" s="1"/>
  <c r="N112" i="38" s="1"/>
  <c r="H85" i="104"/>
  <c r="H44" i="102" s="1"/>
  <c r="H46" i="102" s="1"/>
  <c r="H112" i="38" s="1"/>
  <c r="D37" i="103"/>
  <c r="D15" i="102" s="1"/>
  <c r="I85" i="104"/>
  <c r="I44" i="102" s="1"/>
  <c r="I46" i="102" s="1"/>
  <c r="I112" i="38" s="1"/>
  <c r="Q85" i="104"/>
  <c r="Q44" i="102" s="1"/>
  <c r="Q46" i="102" s="1"/>
  <c r="Q112" i="38" s="1"/>
  <c r="J85" i="104"/>
  <c r="J44" i="102" s="1"/>
  <c r="J46" i="102" s="1"/>
  <c r="J112" i="38" s="1"/>
  <c r="K85" i="104"/>
  <c r="K44" i="102" s="1"/>
  <c r="K123" i="103" s="1"/>
  <c r="K127" i="103" s="1"/>
  <c r="D85" i="104"/>
  <c r="D44" i="102" s="1"/>
  <c r="D46" i="102" s="1"/>
  <c r="D112" i="38" s="1"/>
  <c r="L85" i="104"/>
  <c r="L44" i="102" s="1"/>
  <c r="L46" i="102" s="1"/>
  <c r="L112" i="38" s="1"/>
  <c r="E85" i="104"/>
  <c r="E44" i="102" s="1"/>
  <c r="E46" i="102" s="1"/>
  <c r="E112" i="38" s="1"/>
  <c r="R72" i="104"/>
  <c r="R38" i="102" s="1"/>
  <c r="I71" i="105"/>
  <c r="I65" i="104" s="1"/>
  <c r="M71" i="105"/>
  <c r="M65" i="104" s="1"/>
  <c r="D123" i="103"/>
  <c r="F46" i="102"/>
  <c r="F112" i="38" s="1"/>
  <c r="M64" i="104"/>
  <c r="M102" i="103"/>
  <c r="I37" i="102"/>
  <c r="K37" i="102"/>
  <c r="R102" i="103"/>
  <c r="I101" i="103"/>
  <c r="K107" i="103"/>
  <c r="P101" i="103"/>
  <c r="P107" i="103"/>
  <c r="I29" i="103"/>
  <c r="Q29" i="103"/>
  <c r="G46" i="102"/>
  <c r="G112" i="38" s="1"/>
  <c r="G116" i="103"/>
  <c r="M46" i="102"/>
  <c r="M112" i="38" s="1"/>
  <c r="M116" i="103"/>
  <c r="R27" i="109"/>
  <c r="D27" i="109"/>
  <c r="Q27" i="109"/>
  <c r="Q23" i="104" s="1"/>
  <c r="O27" i="109"/>
  <c r="O23" i="104" s="1"/>
  <c r="G27" i="109"/>
  <c r="G23" i="104" s="1"/>
  <c r="J27" i="109"/>
  <c r="J23" i="104" s="1"/>
  <c r="F27" i="109"/>
  <c r="F23" i="104" s="1"/>
  <c r="P27" i="109"/>
  <c r="P23" i="104" s="1"/>
  <c r="H27" i="109"/>
  <c r="H23" i="104" s="1"/>
  <c r="M27" i="109"/>
  <c r="M23" i="104" s="1"/>
  <c r="K27" i="109"/>
  <c r="K23" i="104" s="1"/>
  <c r="R23" i="104"/>
  <c r="N27" i="109"/>
  <c r="N23" i="104" s="1"/>
  <c r="C13" i="106"/>
  <c r="C10" i="105"/>
  <c r="H114" i="106"/>
  <c r="H116" i="106" s="1"/>
  <c r="H118" i="106" s="1"/>
  <c r="S86" i="105"/>
  <c r="I72" i="104"/>
  <c r="I38" i="102" s="1"/>
  <c r="Q13" i="102"/>
  <c r="Q36" i="103" s="1"/>
  <c r="Q40" i="103" s="1"/>
  <c r="P13" i="102"/>
  <c r="D13" i="102"/>
  <c r="O13" i="102"/>
  <c r="G13" i="102"/>
  <c r="E13" i="102"/>
  <c r="J13" i="102"/>
  <c r="N13" i="102"/>
  <c r="F13" i="102"/>
  <c r="M13" i="102"/>
  <c r="R13" i="102"/>
  <c r="H13" i="102"/>
  <c r="L13" i="102"/>
  <c r="K13" i="102"/>
  <c r="I13" i="102"/>
  <c r="S29" i="106"/>
  <c r="F27" i="105" s="1"/>
  <c r="F35" i="105" s="1"/>
  <c r="S50" i="106"/>
  <c r="E46" i="105" s="1"/>
  <c r="E50" i="105" s="1"/>
  <c r="D86" i="105"/>
  <c r="D95" i="105" s="1"/>
  <c r="E86" i="105"/>
  <c r="E95" i="105" s="1"/>
  <c r="F86" i="105"/>
  <c r="F95" i="105" s="1"/>
  <c r="G27" i="105"/>
  <c r="G35" i="105" s="1"/>
  <c r="G86" i="105"/>
  <c r="G95" i="105" s="1"/>
  <c r="H27" i="105"/>
  <c r="H35" i="105" s="1"/>
  <c r="H46" i="105"/>
  <c r="H50" i="105" s="1"/>
  <c r="H86" i="105"/>
  <c r="H95" i="105" s="1"/>
  <c r="I27" i="105"/>
  <c r="I35" i="105" s="1"/>
  <c r="I46" i="105"/>
  <c r="I50" i="105" s="1"/>
  <c r="I86" i="105"/>
  <c r="I95" i="105" s="1"/>
  <c r="K27" i="105"/>
  <c r="K35" i="105" s="1"/>
  <c r="K86" i="105"/>
  <c r="K95" i="105" s="1"/>
  <c r="L27" i="105"/>
  <c r="L35" i="105" s="1"/>
  <c r="L86" i="105"/>
  <c r="L95" i="105" s="1"/>
  <c r="M27" i="105"/>
  <c r="M35" i="105" s="1"/>
  <c r="M46" i="105"/>
  <c r="M50" i="105" s="1"/>
  <c r="M86" i="105"/>
  <c r="M95" i="105" s="1"/>
  <c r="N27" i="105"/>
  <c r="N35" i="105" s="1"/>
  <c r="N46" i="105"/>
  <c r="N50" i="105" s="1"/>
  <c r="N86" i="105"/>
  <c r="N95" i="105" s="1"/>
  <c r="O27" i="105"/>
  <c r="O35" i="105" s="1"/>
  <c r="O46" i="105"/>
  <c r="O50" i="105" s="1"/>
  <c r="O86" i="105"/>
  <c r="O95" i="105" s="1"/>
  <c r="P27" i="105"/>
  <c r="P35" i="105" s="1"/>
  <c r="P46" i="105"/>
  <c r="P50" i="105" s="1"/>
  <c r="P86" i="105"/>
  <c r="P95" i="105" s="1"/>
  <c r="Q27" i="105"/>
  <c r="Q35" i="105" s="1"/>
  <c r="Q46" i="105"/>
  <c r="Q50" i="105" s="1"/>
  <c r="Q86" i="105"/>
  <c r="Q95" i="105" s="1"/>
  <c r="W12" i="106"/>
  <c r="W13" i="106" s="1"/>
  <c r="AL14" i="106"/>
  <c r="AL21" i="106" s="1"/>
  <c r="AK14" i="106"/>
  <c r="AK21" i="106" s="1"/>
  <c r="AJ14" i="106"/>
  <c r="AJ21" i="106" s="1"/>
  <c r="AI14" i="106"/>
  <c r="AI21" i="106" s="1"/>
  <c r="AH14" i="106"/>
  <c r="AH21" i="106" s="1"/>
  <c r="AG14" i="106"/>
  <c r="AG21" i="106" s="1"/>
  <c r="AF14" i="106"/>
  <c r="AF21" i="106" s="1"/>
  <c r="AE14" i="106"/>
  <c r="AE21" i="106" s="1"/>
  <c r="AD14" i="106"/>
  <c r="AD21" i="106" s="1"/>
  <c r="AC14" i="106"/>
  <c r="AC21" i="106" s="1"/>
  <c r="AB14" i="106"/>
  <c r="AB21" i="106" s="1"/>
  <c r="AA14" i="106"/>
  <c r="AA21" i="106" s="1"/>
  <c r="Z14" i="106"/>
  <c r="Z21" i="106" s="1"/>
  <c r="Y14" i="106"/>
  <c r="Y21" i="106" s="1"/>
  <c r="X14" i="106"/>
  <c r="C6" i="100"/>
  <c r="S5" i="104"/>
  <c r="S6" i="104" s="1"/>
  <c r="M123" i="103"/>
  <c r="M127" i="103" s="1"/>
  <c r="S18" i="106"/>
  <c r="AM18" i="106"/>
  <c r="F16" i="105"/>
  <c r="N16" i="105"/>
  <c r="S17" i="106"/>
  <c r="H16" i="105"/>
  <c r="P16" i="105"/>
  <c r="I16" i="105"/>
  <c r="J27" i="105"/>
  <c r="J35" i="105" s="1"/>
  <c r="J46" i="105"/>
  <c r="J50" i="105" s="1"/>
  <c r="J86" i="105"/>
  <c r="J95" i="105" s="1"/>
  <c r="R27" i="105"/>
  <c r="R35" i="105" s="1"/>
  <c r="R46" i="105"/>
  <c r="R50" i="105" s="1"/>
  <c r="R86" i="105"/>
  <c r="R95" i="105" s="1"/>
  <c r="H68" i="105"/>
  <c r="H71" i="105"/>
  <c r="H65" i="104" s="1"/>
  <c r="F68" i="105"/>
  <c r="G68" i="105"/>
  <c r="E68" i="105"/>
  <c r="D68" i="105"/>
  <c r="O85" i="104"/>
  <c r="O44" i="102" s="1"/>
  <c r="K29" i="103"/>
  <c r="H123" i="103"/>
  <c r="H127" i="103" s="1"/>
  <c r="P85" i="104"/>
  <c r="P44" i="102" s="1"/>
  <c r="P46" i="102" s="1"/>
  <c r="P112" i="38" s="1"/>
  <c r="S15" i="102"/>
  <c r="D29" i="103"/>
  <c r="D36" i="103" s="1"/>
  <c r="D40" i="103" s="1"/>
  <c r="L36" i="103"/>
  <c r="L40" i="103" s="1"/>
  <c r="I123" i="103"/>
  <c r="I127" i="103" s="1"/>
  <c r="Q123" i="103"/>
  <c r="Q127" i="103" s="1"/>
  <c r="R85" i="104"/>
  <c r="R44" i="102" s="1"/>
  <c r="S44" i="102"/>
  <c r="S45" i="102"/>
  <c r="E123" i="103"/>
  <c r="E127" i="103" s="1"/>
  <c r="N106" i="103"/>
  <c r="N39" i="102" s="1"/>
  <c r="K98" i="103"/>
  <c r="M72" i="104"/>
  <c r="L72" i="104"/>
  <c r="L98" i="103"/>
  <c r="R98" i="103"/>
  <c r="N98" i="103"/>
  <c r="O98" i="103"/>
  <c r="I106" i="103"/>
  <c r="I39" i="102" s="1"/>
  <c r="K72" i="104"/>
  <c r="P98" i="103"/>
  <c r="O106" i="103"/>
  <c r="O39" i="102" s="1"/>
  <c r="J98" i="103"/>
  <c r="M106" i="103"/>
  <c r="M39" i="102" s="1"/>
  <c r="L106" i="103"/>
  <c r="L39" i="102" s="1"/>
  <c r="M98" i="103"/>
  <c r="J72" i="104"/>
  <c r="Q72" i="104"/>
  <c r="J106" i="103"/>
  <c r="J39" i="102" s="1"/>
  <c r="N72" i="104"/>
  <c r="O72" i="104"/>
  <c r="Q98" i="103"/>
  <c r="Q106" i="103"/>
  <c r="Q39" i="102" s="1"/>
  <c r="I98" i="103"/>
  <c r="I105" i="103" s="1"/>
  <c r="P106" i="103"/>
  <c r="K106" i="103"/>
  <c r="K39" i="102" s="1"/>
  <c r="R106" i="103"/>
  <c r="R39" i="102" s="1"/>
  <c r="P72" i="104"/>
  <c r="S6" i="103"/>
  <c r="M114" i="106"/>
  <c r="M116" i="106" s="1"/>
  <c r="M118" i="106" s="1"/>
  <c r="J114" i="106"/>
  <c r="J116" i="106" s="1"/>
  <c r="J118" i="106" s="1"/>
  <c r="D114" i="106"/>
  <c r="D116" i="106" s="1"/>
  <c r="D118" i="106" s="1"/>
  <c r="I114" i="106"/>
  <c r="I116" i="106" s="1"/>
  <c r="I118" i="106" s="1"/>
  <c r="E114" i="106"/>
  <c r="E116" i="106" s="1"/>
  <c r="E118" i="106" s="1"/>
  <c r="O114" i="106"/>
  <c r="O116" i="106" s="1"/>
  <c r="O118" i="106" s="1"/>
  <c r="R114" i="106"/>
  <c r="R116" i="106" s="1"/>
  <c r="R118" i="106" s="1"/>
  <c r="K114" i="106"/>
  <c r="K116" i="106" s="1"/>
  <c r="K118" i="106" s="1"/>
  <c r="Q114" i="106"/>
  <c r="Q116" i="106" s="1"/>
  <c r="Q118" i="106" s="1"/>
  <c r="L114" i="106"/>
  <c r="L116" i="106" s="1"/>
  <c r="L118" i="106" s="1"/>
  <c r="P114" i="106"/>
  <c r="P116" i="106" s="1"/>
  <c r="P118" i="106" s="1"/>
  <c r="G114" i="106"/>
  <c r="G116" i="106" s="1"/>
  <c r="G118" i="106" s="1"/>
  <c r="N114" i="106"/>
  <c r="N116" i="106" s="1"/>
  <c r="N118" i="106" s="1"/>
  <c r="F114" i="106"/>
  <c r="F116" i="106" s="1"/>
  <c r="F118" i="106" s="1"/>
  <c r="S87" i="106"/>
  <c r="O14" i="106"/>
  <c r="O21" i="106" s="1"/>
  <c r="J14" i="106"/>
  <c r="J21" i="106" s="1"/>
  <c r="R14" i="106"/>
  <c r="R21" i="106" s="1"/>
  <c r="N14" i="106"/>
  <c r="N21" i="106" s="1"/>
  <c r="M14" i="106"/>
  <c r="M21" i="106" s="1"/>
  <c r="G14" i="106"/>
  <c r="G21" i="106" s="1"/>
  <c r="P14" i="106"/>
  <c r="P21" i="106" s="1"/>
  <c r="K14" i="106"/>
  <c r="K21" i="106" s="1"/>
  <c r="F14" i="106"/>
  <c r="F21" i="106" s="1"/>
  <c r="E14" i="106"/>
  <c r="E21" i="106" s="1"/>
  <c r="D14" i="106"/>
  <c r="D21" i="106" s="1"/>
  <c r="H14" i="106"/>
  <c r="H21" i="106" s="1"/>
  <c r="I14" i="106"/>
  <c r="I21" i="106" s="1"/>
  <c r="Q14" i="106"/>
  <c r="Q21" i="106" s="1"/>
  <c r="L27" i="109"/>
  <c r="L23" i="104" s="1"/>
  <c r="D23" i="104"/>
  <c r="I27" i="109"/>
  <c r="I23" i="104" s="1"/>
  <c r="S61" i="108"/>
  <c r="S7" i="103"/>
  <c r="D127" i="103"/>
  <c r="S8" i="103"/>
  <c r="B58" i="21"/>
  <c r="K46" i="105" l="1"/>
  <c r="K50" i="105" s="1"/>
  <c r="F46" i="105"/>
  <c r="F50" i="105" s="1"/>
  <c r="E27" i="105"/>
  <c r="E35" i="105" s="1"/>
  <c r="N123" i="103"/>
  <c r="P123" i="103"/>
  <c r="P127" i="103" s="1"/>
  <c r="L46" i="105"/>
  <c r="L50" i="105" s="1"/>
  <c r="G46" i="105"/>
  <c r="G50" i="105" s="1"/>
  <c r="K46" i="102"/>
  <c r="K112" i="38" s="1"/>
  <c r="N127" i="103"/>
  <c r="J123" i="103"/>
  <c r="J127" i="103" s="1"/>
  <c r="F127" i="103"/>
  <c r="L123" i="103"/>
  <c r="L127" i="103" s="1"/>
  <c r="G123" i="103"/>
  <c r="G127" i="103" s="1"/>
  <c r="S46" i="102"/>
  <c r="S112" i="38" s="1"/>
  <c r="R46" i="102"/>
  <c r="R112" i="38" s="1"/>
  <c r="R123" i="103"/>
  <c r="R127" i="103" s="1"/>
  <c r="O123" i="103"/>
  <c r="O46" i="102"/>
  <c r="O112" i="38" s="1"/>
  <c r="D99" i="103"/>
  <c r="D108" i="103"/>
  <c r="D100" i="103"/>
  <c r="D101" i="103"/>
  <c r="D103" i="103"/>
  <c r="D102" i="103"/>
  <c r="D104" i="103"/>
  <c r="D107" i="103"/>
  <c r="D106" i="103" s="1"/>
  <c r="D39" i="102" s="1"/>
  <c r="D64" i="104"/>
  <c r="D72" i="104" s="1"/>
  <c r="D37" i="102"/>
  <c r="S68" i="105"/>
  <c r="E37" i="102"/>
  <c r="E100" i="103"/>
  <c r="E101" i="103"/>
  <c r="E99" i="103"/>
  <c r="E102" i="103"/>
  <c r="E103" i="103"/>
  <c r="E104" i="103"/>
  <c r="E107" i="103"/>
  <c r="E64" i="104"/>
  <c r="E72" i="104" s="1"/>
  <c r="E38" i="102" s="1"/>
  <c r="E108" i="103"/>
  <c r="G37" i="102"/>
  <c r="G102" i="103"/>
  <c r="G103" i="103"/>
  <c r="G101" i="103"/>
  <c r="G104" i="103"/>
  <c r="G107" i="103"/>
  <c r="G64" i="104"/>
  <c r="G72" i="104" s="1"/>
  <c r="G38" i="102" s="1"/>
  <c r="G108" i="103"/>
  <c r="G99" i="103"/>
  <c r="G100" i="103"/>
  <c r="F101" i="103"/>
  <c r="F100" i="103"/>
  <c r="F102" i="103"/>
  <c r="F64" i="104"/>
  <c r="F72" i="104" s="1"/>
  <c r="F103" i="103"/>
  <c r="F107" i="103"/>
  <c r="F104" i="103"/>
  <c r="F108" i="103"/>
  <c r="F99" i="103"/>
  <c r="F98" i="103" s="1"/>
  <c r="F37" i="102"/>
  <c r="H103" i="103"/>
  <c r="H99" i="103"/>
  <c r="H102" i="103"/>
  <c r="H104" i="103"/>
  <c r="H107" i="103"/>
  <c r="H64" i="104"/>
  <c r="H72" i="104" s="1"/>
  <c r="H38" i="102" s="1"/>
  <c r="H108" i="103"/>
  <c r="H100" i="103"/>
  <c r="H101" i="103"/>
  <c r="H37" i="102"/>
  <c r="R97" i="105"/>
  <c r="R99" i="105" s="1"/>
  <c r="R144" i="103"/>
  <c r="R143" i="103"/>
  <c r="R140" i="103"/>
  <c r="R139" i="103"/>
  <c r="R138" i="103"/>
  <c r="R137" i="103"/>
  <c r="R136" i="103"/>
  <c r="R135" i="103"/>
  <c r="R134" i="103" s="1"/>
  <c r="R49" i="102"/>
  <c r="R90" i="103"/>
  <c r="R89" i="103"/>
  <c r="R88" i="103" s="1"/>
  <c r="R33" i="102" s="1"/>
  <c r="R86" i="103"/>
  <c r="R85" i="103"/>
  <c r="R84" i="103"/>
  <c r="R83" i="103"/>
  <c r="R82" i="103"/>
  <c r="R81" i="103"/>
  <c r="R42" i="104"/>
  <c r="R51" i="104" s="1"/>
  <c r="R32" i="102" s="1"/>
  <c r="R31" i="102"/>
  <c r="J97" i="105"/>
  <c r="J99" i="105" s="1"/>
  <c r="J144" i="103"/>
  <c r="J143" i="103"/>
  <c r="J142" i="103" s="1"/>
  <c r="J51" i="102" s="1"/>
  <c r="J140" i="103"/>
  <c r="J139" i="103"/>
  <c r="J138" i="103"/>
  <c r="J137" i="103"/>
  <c r="J136" i="103"/>
  <c r="J135" i="103"/>
  <c r="J134" i="103" s="1"/>
  <c r="J49" i="102"/>
  <c r="J90" i="103"/>
  <c r="J89" i="103"/>
  <c r="J88" i="103" s="1"/>
  <c r="J33" i="102" s="1"/>
  <c r="J86" i="103"/>
  <c r="J85" i="103"/>
  <c r="J84" i="103"/>
  <c r="J83" i="103"/>
  <c r="J82" i="103"/>
  <c r="J81" i="103"/>
  <c r="J42" i="104"/>
  <c r="J51" i="104" s="1"/>
  <c r="J32" i="102" s="1"/>
  <c r="J31" i="102"/>
  <c r="S15" i="105"/>
  <c r="R15" i="105"/>
  <c r="P15" i="105"/>
  <c r="O15" i="105"/>
  <c r="N15" i="105"/>
  <c r="M15" i="105"/>
  <c r="L15" i="105"/>
  <c r="K15" i="105"/>
  <c r="J15" i="105"/>
  <c r="H15" i="105"/>
  <c r="G15" i="105"/>
  <c r="F15" i="105"/>
  <c r="E15" i="105"/>
  <c r="D15" i="105"/>
  <c r="C21" i="106"/>
  <c r="C17" i="106"/>
  <c r="Q15" i="105"/>
  <c r="I15" i="105"/>
  <c r="W21" i="106"/>
  <c r="W22" i="106" s="1"/>
  <c r="W17" i="106"/>
  <c r="S16" i="105"/>
  <c r="R16" i="105"/>
  <c r="O16" i="105"/>
  <c r="M16" i="105"/>
  <c r="L16" i="105"/>
  <c r="K16" i="105"/>
  <c r="J16" i="105"/>
  <c r="G16" i="105"/>
  <c r="E16" i="105"/>
  <c r="Q16" i="105"/>
  <c r="D16" i="105"/>
  <c r="B6" i="100"/>
  <c r="C14" i="100"/>
  <c r="X21" i="106"/>
  <c r="AM14" i="106"/>
  <c r="AM21" i="106" s="1"/>
  <c r="Q97" i="105"/>
  <c r="Q99" i="105" s="1"/>
  <c r="Q144" i="103"/>
  <c r="Q143" i="103"/>
  <c r="Q140" i="103"/>
  <c r="Q139" i="103"/>
  <c r="Q138" i="103"/>
  <c r="Q137" i="103"/>
  <c r="Q136" i="103"/>
  <c r="Q135" i="103"/>
  <c r="Q49" i="102"/>
  <c r="Q90" i="103"/>
  <c r="Q89" i="103"/>
  <c r="Q88" i="103" s="1"/>
  <c r="Q33" i="102" s="1"/>
  <c r="Q86" i="103"/>
  <c r="Q85" i="103"/>
  <c r="Q84" i="103"/>
  <c r="Q83" i="103"/>
  <c r="Q82" i="103"/>
  <c r="Q81" i="103"/>
  <c r="Q42" i="104"/>
  <c r="Q51" i="104" s="1"/>
  <c r="Q32" i="102" s="1"/>
  <c r="Q31" i="102"/>
  <c r="P97" i="105"/>
  <c r="P99" i="105" s="1"/>
  <c r="P144" i="103"/>
  <c r="P143" i="103"/>
  <c r="P140" i="103"/>
  <c r="P139" i="103"/>
  <c r="P138" i="103"/>
  <c r="P137" i="103"/>
  <c r="P136" i="103"/>
  <c r="P135" i="103"/>
  <c r="P134" i="103" s="1"/>
  <c r="P49" i="102"/>
  <c r="P90" i="103"/>
  <c r="P89" i="103"/>
  <c r="P88" i="103" s="1"/>
  <c r="P33" i="102" s="1"/>
  <c r="P86" i="103"/>
  <c r="P85" i="103"/>
  <c r="P84" i="103"/>
  <c r="P83" i="103"/>
  <c r="P82" i="103"/>
  <c r="P81" i="103"/>
  <c r="P42" i="104"/>
  <c r="P51" i="104" s="1"/>
  <c r="P32" i="102" s="1"/>
  <c r="P31" i="102"/>
  <c r="O97" i="105"/>
  <c r="O99" i="105" s="1"/>
  <c r="O144" i="103"/>
  <c r="O143" i="103"/>
  <c r="O142" i="103" s="1"/>
  <c r="O51" i="102" s="1"/>
  <c r="O140" i="103"/>
  <c r="O139" i="103"/>
  <c r="O138" i="103"/>
  <c r="O137" i="103"/>
  <c r="O136" i="103"/>
  <c r="O135" i="103"/>
  <c r="O134" i="103" s="1"/>
  <c r="O49" i="102"/>
  <c r="O90" i="103"/>
  <c r="O89" i="103"/>
  <c r="O88" i="103" s="1"/>
  <c r="O33" i="102" s="1"/>
  <c r="O86" i="103"/>
  <c r="O85" i="103"/>
  <c r="O84" i="103"/>
  <c r="O83" i="103"/>
  <c r="O82" i="103"/>
  <c r="O81" i="103"/>
  <c r="O42" i="104"/>
  <c r="O51" i="104" s="1"/>
  <c r="O32" i="102" s="1"/>
  <c r="O31" i="102"/>
  <c r="N97" i="105"/>
  <c r="N99" i="105" s="1"/>
  <c r="N144" i="103"/>
  <c r="N143" i="103"/>
  <c r="N142" i="103" s="1"/>
  <c r="N51" i="102" s="1"/>
  <c r="N140" i="103"/>
  <c r="N139" i="103"/>
  <c r="N138" i="103"/>
  <c r="N137" i="103"/>
  <c r="N136" i="103"/>
  <c r="N135" i="103"/>
  <c r="N134" i="103" s="1"/>
  <c r="N49" i="102"/>
  <c r="N90" i="103"/>
  <c r="N89" i="103"/>
  <c r="N88" i="103" s="1"/>
  <c r="N33" i="102" s="1"/>
  <c r="N86" i="103"/>
  <c r="N85" i="103"/>
  <c r="N84" i="103"/>
  <c r="N83" i="103"/>
  <c r="N82" i="103"/>
  <c r="N81" i="103"/>
  <c r="N42" i="104"/>
  <c r="N51" i="104" s="1"/>
  <c r="N32" i="102" s="1"/>
  <c r="N31" i="102"/>
  <c r="M97" i="105"/>
  <c r="M99" i="105" s="1"/>
  <c r="M144" i="103"/>
  <c r="M143" i="103"/>
  <c r="M142" i="103" s="1"/>
  <c r="M51" i="102" s="1"/>
  <c r="M140" i="103"/>
  <c r="M139" i="103"/>
  <c r="M138" i="103"/>
  <c r="M137" i="103"/>
  <c r="M136" i="103"/>
  <c r="M135" i="103"/>
  <c r="M134" i="103" s="1"/>
  <c r="M49" i="102"/>
  <c r="M90" i="103"/>
  <c r="M89" i="103"/>
  <c r="M86" i="103"/>
  <c r="M85" i="103"/>
  <c r="M84" i="103"/>
  <c r="M83" i="103"/>
  <c r="M82" i="103"/>
  <c r="M81" i="103"/>
  <c r="M42" i="104"/>
  <c r="M51" i="104" s="1"/>
  <c r="M32" i="102" s="1"/>
  <c r="M31" i="102"/>
  <c r="L97" i="105"/>
  <c r="L99" i="105" s="1"/>
  <c r="L144" i="103"/>
  <c r="L143" i="103"/>
  <c r="L142" i="103" s="1"/>
  <c r="L51" i="102" s="1"/>
  <c r="L140" i="103"/>
  <c r="L139" i="103"/>
  <c r="L138" i="103"/>
  <c r="L137" i="103"/>
  <c r="L136" i="103"/>
  <c r="L135" i="103"/>
  <c r="L134" i="103" s="1"/>
  <c r="L49" i="102"/>
  <c r="L90" i="103"/>
  <c r="L89" i="103"/>
  <c r="L86" i="103"/>
  <c r="L85" i="103"/>
  <c r="L84" i="103"/>
  <c r="L83" i="103"/>
  <c r="L82" i="103"/>
  <c r="L81" i="103"/>
  <c r="L42" i="104"/>
  <c r="L51" i="104" s="1"/>
  <c r="L32" i="102" s="1"/>
  <c r="L31" i="102"/>
  <c r="K97" i="105"/>
  <c r="K99" i="105" s="1"/>
  <c r="K144" i="103"/>
  <c r="K143" i="103"/>
  <c r="K142" i="103" s="1"/>
  <c r="K51" i="102" s="1"/>
  <c r="K140" i="103"/>
  <c r="K139" i="103"/>
  <c r="K138" i="103"/>
  <c r="K137" i="103"/>
  <c r="K136" i="103"/>
  <c r="K135" i="103"/>
  <c r="K134" i="103" s="1"/>
  <c r="K49" i="102"/>
  <c r="K90" i="103"/>
  <c r="K89" i="103"/>
  <c r="K86" i="103"/>
  <c r="K85" i="103"/>
  <c r="K84" i="103"/>
  <c r="K83" i="103"/>
  <c r="K82" i="103"/>
  <c r="K81" i="103"/>
  <c r="K42" i="104"/>
  <c r="K51" i="104" s="1"/>
  <c r="K32" i="102" s="1"/>
  <c r="K31" i="102"/>
  <c r="I97" i="105"/>
  <c r="I99" i="105" s="1"/>
  <c r="I144" i="103"/>
  <c r="I143" i="103"/>
  <c r="I142" i="103" s="1"/>
  <c r="I51" i="102" s="1"/>
  <c r="I140" i="103"/>
  <c r="I139" i="103"/>
  <c r="I138" i="103"/>
  <c r="I137" i="103"/>
  <c r="I136" i="103"/>
  <c r="I135" i="103"/>
  <c r="I134" i="103" s="1"/>
  <c r="I49" i="102"/>
  <c r="I90" i="103"/>
  <c r="I89" i="103"/>
  <c r="I86" i="103"/>
  <c r="I85" i="103"/>
  <c r="I84" i="103"/>
  <c r="I83" i="103"/>
  <c r="I82" i="103"/>
  <c r="I81" i="103"/>
  <c r="I42" i="104"/>
  <c r="I51" i="104" s="1"/>
  <c r="I32" i="102" s="1"/>
  <c r="I31" i="102"/>
  <c r="H97" i="105"/>
  <c r="H99" i="105" s="1"/>
  <c r="H144" i="103"/>
  <c r="H143" i="103"/>
  <c r="H142" i="103" s="1"/>
  <c r="H51" i="102" s="1"/>
  <c r="H140" i="103"/>
  <c r="H139" i="103"/>
  <c r="H138" i="103"/>
  <c r="H137" i="103"/>
  <c r="H136" i="103"/>
  <c r="H135" i="103"/>
  <c r="H134" i="103" s="1"/>
  <c r="H49" i="102"/>
  <c r="H90" i="103"/>
  <c r="H89" i="103"/>
  <c r="H86" i="103"/>
  <c r="H85" i="103"/>
  <c r="H84" i="103"/>
  <c r="H83" i="103"/>
  <c r="H82" i="103"/>
  <c r="H81" i="103"/>
  <c r="H42" i="104"/>
  <c r="H51" i="104" s="1"/>
  <c r="H32" i="102" s="1"/>
  <c r="H31" i="102"/>
  <c r="G97" i="105"/>
  <c r="G99" i="105" s="1"/>
  <c r="G144" i="103"/>
  <c r="G143" i="103"/>
  <c r="G142" i="103" s="1"/>
  <c r="G51" i="102" s="1"/>
  <c r="G140" i="103"/>
  <c r="G139" i="103"/>
  <c r="G138" i="103"/>
  <c r="G137" i="103"/>
  <c r="G136" i="103"/>
  <c r="G135" i="103"/>
  <c r="G134" i="103" s="1"/>
  <c r="G49" i="102"/>
  <c r="G90" i="103"/>
  <c r="G89" i="103"/>
  <c r="G86" i="103"/>
  <c r="G85" i="103"/>
  <c r="G84" i="103"/>
  <c r="G83" i="103"/>
  <c r="G82" i="103"/>
  <c r="G81" i="103"/>
  <c r="G42" i="104"/>
  <c r="G51" i="104" s="1"/>
  <c r="G32" i="102" s="1"/>
  <c r="G31" i="102"/>
  <c r="F97" i="105"/>
  <c r="F99" i="105" s="1"/>
  <c r="F144" i="103"/>
  <c r="F143" i="103"/>
  <c r="F142" i="103" s="1"/>
  <c r="F51" i="102" s="1"/>
  <c r="F140" i="103"/>
  <c r="F139" i="103"/>
  <c r="F138" i="103"/>
  <c r="F137" i="103"/>
  <c r="F136" i="103"/>
  <c r="F135" i="103"/>
  <c r="F134" i="103" s="1"/>
  <c r="F49" i="102"/>
  <c r="F90" i="103"/>
  <c r="F89" i="103"/>
  <c r="F86" i="103"/>
  <c r="F85" i="103"/>
  <c r="F84" i="103"/>
  <c r="F83" i="103"/>
  <c r="F82" i="103"/>
  <c r="F81" i="103"/>
  <c r="F42" i="104"/>
  <c r="F51" i="104" s="1"/>
  <c r="F32" i="102" s="1"/>
  <c r="F31" i="102"/>
  <c r="E97" i="105"/>
  <c r="E99" i="105" s="1"/>
  <c r="E144" i="103"/>
  <c r="E143" i="103"/>
  <c r="E142" i="103" s="1"/>
  <c r="E51" i="102" s="1"/>
  <c r="E140" i="103"/>
  <c r="E139" i="103"/>
  <c r="E138" i="103"/>
  <c r="E137" i="103"/>
  <c r="E136" i="103"/>
  <c r="E135" i="103"/>
  <c r="E49" i="102"/>
  <c r="E90" i="103"/>
  <c r="E89" i="103"/>
  <c r="E86" i="103"/>
  <c r="E85" i="103"/>
  <c r="E84" i="103"/>
  <c r="E83" i="103"/>
  <c r="E82" i="103"/>
  <c r="E81" i="103"/>
  <c r="E42" i="104"/>
  <c r="E51" i="104" s="1"/>
  <c r="E32" i="102" s="1"/>
  <c r="E31" i="102"/>
  <c r="D144" i="103"/>
  <c r="D143" i="103"/>
  <c r="D140" i="103"/>
  <c r="D139" i="103"/>
  <c r="D138" i="103"/>
  <c r="D137" i="103"/>
  <c r="D136" i="103"/>
  <c r="D135" i="103"/>
  <c r="D49" i="102"/>
  <c r="S95" i="105"/>
  <c r="S97" i="105" s="1"/>
  <c r="D97" i="105"/>
  <c r="D99" i="105" s="1"/>
  <c r="R56" i="106"/>
  <c r="S46" i="105"/>
  <c r="G56" i="106"/>
  <c r="D56" i="106"/>
  <c r="K56" i="106"/>
  <c r="E56" i="106"/>
  <c r="F56" i="106"/>
  <c r="Q56" i="106"/>
  <c r="O56" i="106"/>
  <c r="I56" i="106"/>
  <c r="H56" i="106"/>
  <c r="J56" i="106"/>
  <c r="P56" i="106"/>
  <c r="N56" i="106"/>
  <c r="M56" i="106"/>
  <c r="L56" i="106"/>
  <c r="D46" i="105"/>
  <c r="D50" i="105" s="1"/>
  <c r="L39" i="106"/>
  <c r="L41" i="106" s="1"/>
  <c r="L37" i="105" s="1"/>
  <c r="L39" i="105" s="1"/>
  <c r="S27" i="105"/>
  <c r="I39" i="106"/>
  <c r="I41" i="106" s="1"/>
  <c r="I37" i="105" s="1"/>
  <c r="I39" i="105" s="1"/>
  <c r="G39" i="106"/>
  <c r="G41" i="106" s="1"/>
  <c r="G37" i="105" s="1"/>
  <c r="G39" i="105" s="1"/>
  <c r="P39" i="106"/>
  <c r="P41" i="106" s="1"/>
  <c r="P37" i="105" s="1"/>
  <c r="P39" i="105" s="1"/>
  <c r="N39" i="106"/>
  <c r="N41" i="106" s="1"/>
  <c r="N37" i="105" s="1"/>
  <c r="N39" i="105" s="1"/>
  <c r="D39" i="106"/>
  <c r="J39" i="106"/>
  <c r="J41" i="106" s="1"/>
  <c r="J37" i="105" s="1"/>
  <c r="J39" i="105" s="1"/>
  <c r="H39" i="106"/>
  <c r="H41" i="106" s="1"/>
  <c r="H37" i="105" s="1"/>
  <c r="H39" i="105" s="1"/>
  <c r="F39" i="106"/>
  <c r="F41" i="106" s="1"/>
  <c r="F37" i="105" s="1"/>
  <c r="F39" i="105" s="1"/>
  <c r="O39" i="106"/>
  <c r="O41" i="106" s="1"/>
  <c r="O37" i="105" s="1"/>
  <c r="O39" i="105" s="1"/>
  <c r="Q39" i="106"/>
  <c r="Q41" i="106" s="1"/>
  <c r="Q37" i="105" s="1"/>
  <c r="Q39" i="105" s="1"/>
  <c r="R39" i="106"/>
  <c r="R41" i="106" s="1"/>
  <c r="R37" i="105" s="1"/>
  <c r="R39" i="105" s="1"/>
  <c r="K39" i="106"/>
  <c r="K41" i="106" s="1"/>
  <c r="K37" i="105" s="1"/>
  <c r="K39" i="105" s="1"/>
  <c r="E39" i="106"/>
  <c r="E41" i="106" s="1"/>
  <c r="E37" i="105" s="1"/>
  <c r="E39" i="105" s="1"/>
  <c r="M39" i="106"/>
  <c r="M41" i="106" s="1"/>
  <c r="M37" i="105" s="1"/>
  <c r="M39" i="105" s="1"/>
  <c r="D27" i="105"/>
  <c r="D35" i="105" s="1"/>
  <c r="S35" i="105" s="1"/>
  <c r="S38" i="105" s="1"/>
  <c r="I16" i="102"/>
  <c r="I25" i="38" s="1"/>
  <c r="I36" i="103"/>
  <c r="I40" i="103" s="1"/>
  <c r="K36" i="103"/>
  <c r="K40" i="103" s="1"/>
  <c r="K16" i="102"/>
  <c r="K25" i="38" s="1"/>
  <c r="L16" i="102"/>
  <c r="L25" i="38" s="1"/>
  <c r="H16" i="102"/>
  <c r="H25" i="38" s="1"/>
  <c r="H36" i="103"/>
  <c r="H40" i="103" s="1"/>
  <c r="R16" i="102"/>
  <c r="R25" i="38" s="1"/>
  <c r="R36" i="103"/>
  <c r="R40" i="103" s="1"/>
  <c r="M16" i="102"/>
  <c r="M25" i="38" s="1"/>
  <c r="M36" i="103"/>
  <c r="M40" i="103" s="1"/>
  <c r="F16" i="102"/>
  <c r="F25" i="38" s="1"/>
  <c r="F36" i="103"/>
  <c r="F40" i="103" s="1"/>
  <c r="N16" i="102"/>
  <c r="N25" i="38" s="1"/>
  <c r="N36" i="103"/>
  <c r="N40" i="103" s="1"/>
  <c r="J16" i="102"/>
  <c r="J25" i="38" s="1"/>
  <c r="J36" i="103"/>
  <c r="J40" i="103" s="1"/>
  <c r="E16" i="102"/>
  <c r="E25" i="38" s="1"/>
  <c r="E36" i="103"/>
  <c r="G16" i="102"/>
  <c r="G25" i="38" s="1"/>
  <c r="G36" i="103"/>
  <c r="G40" i="103" s="1"/>
  <c r="O16" i="102"/>
  <c r="O25" i="38" s="1"/>
  <c r="O36" i="103"/>
  <c r="O40" i="103" s="1"/>
  <c r="D16" i="102"/>
  <c r="D25" i="38" s="1"/>
  <c r="S13" i="102"/>
  <c r="S16" i="102" s="1"/>
  <c r="S25" i="38" s="1"/>
  <c r="P16" i="102"/>
  <c r="P25" i="38" s="1"/>
  <c r="P36" i="103"/>
  <c r="P40" i="103" s="1"/>
  <c r="Q16" i="102"/>
  <c r="Q25" i="38" s="1"/>
  <c r="L14" i="106"/>
  <c r="L21" i="106" s="1"/>
  <c r="C11" i="105"/>
  <c r="N38" i="102"/>
  <c r="L38" i="102"/>
  <c r="D38" i="102"/>
  <c r="P38" i="102"/>
  <c r="I109" i="103"/>
  <c r="O38" i="102"/>
  <c r="I40" i="102"/>
  <c r="I94" i="38" s="1"/>
  <c r="F38" i="102"/>
  <c r="M38" i="102"/>
  <c r="M105" i="103" s="1"/>
  <c r="J38" i="102"/>
  <c r="J105" i="103" s="1"/>
  <c r="P39" i="102"/>
  <c r="R40" i="102"/>
  <c r="R94" i="38" s="1"/>
  <c r="Q38" i="102"/>
  <c r="K38" i="102"/>
  <c r="K105" i="103" s="1"/>
  <c r="R105" i="103"/>
  <c r="R109" i="103"/>
  <c r="S114" i="106"/>
  <c r="S118" i="106"/>
  <c r="S116" i="106"/>
  <c r="S14" i="106"/>
  <c r="S21" i="106" s="1"/>
  <c r="P142" i="103" l="1"/>
  <c r="P51" i="102" s="1"/>
  <c r="Q142" i="103"/>
  <c r="Q51" i="102" s="1"/>
  <c r="J80" i="103"/>
  <c r="R80" i="103"/>
  <c r="D142" i="103"/>
  <c r="D51" i="102" s="1"/>
  <c r="E80" i="103"/>
  <c r="F80" i="103"/>
  <c r="G80" i="103"/>
  <c r="H80" i="103"/>
  <c r="I80" i="103"/>
  <c r="K80" i="103"/>
  <c r="L80" i="103"/>
  <c r="M80" i="103"/>
  <c r="N80" i="103"/>
  <c r="O80" i="103"/>
  <c r="P80" i="103"/>
  <c r="Q80" i="103"/>
  <c r="Q134" i="103"/>
  <c r="E88" i="103"/>
  <c r="E33" i="102" s="1"/>
  <c r="E34" i="102" s="1"/>
  <c r="E76" i="38" s="1"/>
  <c r="F88" i="103"/>
  <c r="F33" i="102" s="1"/>
  <c r="G88" i="103"/>
  <c r="G33" i="102" s="1"/>
  <c r="H88" i="103"/>
  <c r="H33" i="102" s="1"/>
  <c r="I88" i="103"/>
  <c r="I33" i="102" s="1"/>
  <c r="K88" i="103"/>
  <c r="K33" i="102" s="1"/>
  <c r="L88" i="103"/>
  <c r="L33" i="102" s="1"/>
  <c r="L34" i="102" s="1"/>
  <c r="L76" i="38" s="1"/>
  <c r="M88" i="103"/>
  <c r="M33" i="102" s="1"/>
  <c r="R142" i="103"/>
  <c r="R51" i="102" s="1"/>
  <c r="I26" i="38"/>
  <c r="G26" i="38"/>
  <c r="Q26" i="38"/>
  <c r="O26" i="38"/>
  <c r="H26" i="38"/>
  <c r="L26" i="38"/>
  <c r="F26" i="38"/>
  <c r="M26" i="38"/>
  <c r="K26" i="38"/>
  <c r="P26" i="38"/>
  <c r="D26" i="38"/>
  <c r="J26" i="38"/>
  <c r="R26" i="38"/>
  <c r="S26" i="38"/>
  <c r="E26" i="38"/>
  <c r="N26" i="38"/>
  <c r="E40" i="103"/>
  <c r="S36" i="103"/>
  <c r="S40" i="103" s="1"/>
  <c r="M72" i="103"/>
  <c r="M71" i="103"/>
  <c r="M68" i="103"/>
  <c r="M67" i="103"/>
  <c r="M66" i="103"/>
  <c r="M65" i="103"/>
  <c r="M64" i="103"/>
  <c r="M63" i="103"/>
  <c r="M62" i="103" s="1"/>
  <c r="M25" i="102"/>
  <c r="E72" i="103"/>
  <c r="E71" i="103"/>
  <c r="E70" i="103" s="1"/>
  <c r="E27" i="102" s="1"/>
  <c r="E68" i="103"/>
  <c r="E67" i="103"/>
  <c r="E66" i="103"/>
  <c r="E65" i="103"/>
  <c r="E64" i="103"/>
  <c r="E63" i="103"/>
  <c r="E25" i="102"/>
  <c r="K72" i="103"/>
  <c r="K71" i="103"/>
  <c r="K70" i="103" s="1"/>
  <c r="K27" i="102" s="1"/>
  <c r="K68" i="103"/>
  <c r="K67" i="103"/>
  <c r="K66" i="103"/>
  <c r="K65" i="103"/>
  <c r="K64" i="103"/>
  <c r="K63" i="103"/>
  <c r="K25" i="102"/>
  <c r="R72" i="103"/>
  <c r="R71" i="103"/>
  <c r="R68" i="103"/>
  <c r="R67" i="103"/>
  <c r="R66" i="103"/>
  <c r="R65" i="103"/>
  <c r="R64" i="103"/>
  <c r="R63" i="103"/>
  <c r="R25" i="102"/>
  <c r="Q72" i="103"/>
  <c r="Q71" i="103"/>
  <c r="Q68" i="103"/>
  <c r="Q67" i="103"/>
  <c r="Q66" i="103"/>
  <c r="Q65" i="103"/>
  <c r="Q64" i="103"/>
  <c r="Q63" i="103"/>
  <c r="Q62" i="103" s="1"/>
  <c r="Q25" i="102"/>
  <c r="O72" i="103"/>
  <c r="O71" i="103"/>
  <c r="O70" i="103" s="1"/>
  <c r="O27" i="102" s="1"/>
  <c r="O68" i="103"/>
  <c r="O67" i="103"/>
  <c r="O66" i="103"/>
  <c r="O65" i="103"/>
  <c r="O64" i="103"/>
  <c r="O63" i="103"/>
  <c r="O25" i="102"/>
  <c r="F72" i="103"/>
  <c r="F71" i="103"/>
  <c r="F70" i="103" s="1"/>
  <c r="F27" i="102" s="1"/>
  <c r="F68" i="103"/>
  <c r="F67" i="103"/>
  <c r="F66" i="103"/>
  <c r="F65" i="103"/>
  <c r="F64" i="103"/>
  <c r="F63" i="103"/>
  <c r="F25" i="102"/>
  <c r="H72" i="103"/>
  <c r="H71" i="103"/>
  <c r="H68" i="103"/>
  <c r="H67" i="103"/>
  <c r="H66" i="103"/>
  <c r="H65" i="103"/>
  <c r="H64" i="103"/>
  <c r="H63" i="103"/>
  <c r="H62" i="103" s="1"/>
  <c r="H25" i="102"/>
  <c r="J72" i="103"/>
  <c r="J71" i="103"/>
  <c r="J68" i="103"/>
  <c r="J67" i="103"/>
  <c r="J66" i="103"/>
  <c r="J65" i="103"/>
  <c r="J64" i="103"/>
  <c r="J63" i="103"/>
  <c r="J62" i="103" s="1"/>
  <c r="J25" i="102"/>
  <c r="D41" i="106"/>
  <c r="S39" i="106"/>
  <c r="N72" i="103"/>
  <c r="N71" i="103"/>
  <c r="N68" i="103"/>
  <c r="N67" i="103"/>
  <c r="N66" i="103"/>
  <c r="N65" i="103"/>
  <c r="N64" i="103"/>
  <c r="N63" i="103"/>
  <c r="N62" i="103" s="1"/>
  <c r="N25" i="102"/>
  <c r="P72" i="103"/>
  <c r="P71" i="103"/>
  <c r="P68" i="103"/>
  <c r="P67" i="103"/>
  <c r="P66" i="103"/>
  <c r="P65" i="103"/>
  <c r="P64" i="103"/>
  <c r="P63" i="103"/>
  <c r="P25" i="102"/>
  <c r="G72" i="103"/>
  <c r="G71" i="103"/>
  <c r="G70" i="103" s="1"/>
  <c r="G27" i="102" s="1"/>
  <c r="G68" i="103"/>
  <c r="G67" i="103"/>
  <c r="G66" i="103"/>
  <c r="G65" i="103"/>
  <c r="G64" i="103"/>
  <c r="G63" i="103"/>
  <c r="G25" i="102"/>
  <c r="I72" i="103"/>
  <c r="I71" i="103"/>
  <c r="I68" i="103"/>
  <c r="I67" i="103"/>
  <c r="I66" i="103"/>
  <c r="I65" i="103"/>
  <c r="I64" i="103"/>
  <c r="I63" i="103"/>
  <c r="I25" i="102"/>
  <c r="L72" i="103"/>
  <c r="L71" i="103"/>
  <c r="L68" i="103"/>
  <c r="L67" i="103"/>
  <c r="L66" i="103"/>
  <c r="L65" i="103"/>
  <c r="L64" i="103"/>
  <c r="L63" i="103"/>
  <c r="L62" i="103" s="1"/>
  <c r="L25" i="102"/>
  <c r="D90" i="103"/>
  <c r="D89" i="103"/>
  <c r="D86" i="103"/>
  <c r="D85" i="103"/>
  <c r="D84" i="103"/>
  <c r="D83" i="103"/>
  <c r="D82" i="103"/>
  <c r="D81" i="103"/>
  <c r="D42" i="104"/>
  <c r="D51" i="104" s="1"/>
  <c r="D32" i="102" s="1"/>
  <c r="S32" i="102" s="1"/>
  <c r="D31" i="102"/>
  <c r="S50" i="105"/>
  <c r="S56" i="106"/>
  <c r="D162" i="103"/>
  <c r="D161" i="103"/>
  <c r="D158" i="103"/>
  <c r="D157" i="103"/>
  <c r="D156" i="103"/>
  <c r="D155" i="103"/>
  <c r="D154" i="103"/>
  <c r="D153" i="103"/>
  <c r="D55" i="102"/>
  <c r="D52" i="102"/>
  <c r="D130" i="38" s="1"/>
  <c r="S49" i="102"/>
  <c r="D134" i="103"/>
  <c r="E87" i="103"/>
  <c r="E91" i="103" s="1"/>
  <c r="E52" i="102"/>
  <c r="E130" i="38" s="1"/>
  <c r="E134" i="103"/>
  <c r="E162" i="103"/>
  <c r="E161" i="103"/>
  <c r="E158" i="103"/>
  <c r="E157" i="103"/>
  <c r="E156" i="103"/>
  <c r="E155" i="103"/>
  <c r="E154" i="103"/>
  <c r="E153" i="103"/>
  <c r="E55" i="102"/>
  <c r="F34" i="102"/>
  <c r="F76" i="38" s="1"/>
  <c r="F87" i="103"/>
  <c r="F91" i="103" s="1"/>
  <c r="F52" i="102"/>
  <c r="F130" i="38" s="1"/>
  <c r="F141" i="103"/>
  <c r="F145" i="103" s="1"/>
  <c r="F162" i="103"/>
  <c r="F161" i="103"/>
  <c r="F158" i="103"/>
  <c r="F157" i="103"/>
  <c r="F156" i="103"/>
  <c r="F155" i="103"/>
  <c r="F154" i="103"/>
  <c r="F153" i="103"/>
  <c r="F55" i="102"/>
  <c r="G34" i="102"/>
  <c r="G76" i="38" s="1"/>
  <c r="G87" i="103"/>
  <c r="G91" i="103"/>
  <c r="G52" i="102"/>
  <c r="G130" i="38" s="1"/>
  <c r="G141" i="103"/>
  <c r="G145" i="103" s="1"/>
  <c r="G162" i="103"/>
  <c r="G161" i="103"/>
  <c r="G158" i="103"/>
  <c r="G157" i="103"/>
  <c r="G156" i="103"/>
  <c r="G155" i="103"/>
  <c r="G154" i="103"/>
  <c r="G153" i="103"/>
  <c r="G55" i="102"/>
  <c r="H34" i="102"/>
  <c r="H76" i="38" s="1"/>
  <c r="H87" i="103"/>
  <c r="H91" i="103" s="1"/>
  <c r="H52" i="102"/>
  <c r="H130" i="38" s="1"/>
  <c r="H141" i="103"/>
  <c r="H145" i="103" s="1"/>
  <c r="H162" i="103"/>
  <c r="H161" i="103"/>
  <c r="H158" i="103"/>
  <c r="H157" i="103"/>
  <c r="H156" i="103"/>
  <c r="H155" i="103"/>
  <c r="H154" i="103"/>
  <c r="H153" i="103"/>
  <c r="H55" i="102"/>
  <c r="I34" i="102"/>
  <c r="I76" i="38" s="1"/>
  <c r="I87" i="103"/>
  <c r="I91" i="103" s="1"/>
  <c r="I52" i="102"/>
  <c r="I130" i="38" s="1"/>
  <c r="I141" i="103"/>
  <c r="I145" i="103" s="1"/>
  <c r="I162" i="103"/>
  <c r="I161" i="103"/>
  <c r="I158" i="103"/>
  <c r="I15" i="103" s="1"/>
  <c r="I157" i="103"/>
  <c r="I156" i="103"/>
  <c r="I155" i="103"/>
  <c r="I154" i="103"/>
  <c r="I153" i="103"/>
  <c r="I55" i="102"/>
  <c r="K34" i="102"/>
  <c r="K76" i="38" s="1"/>
  <c r="K87" i="103"/>
  <c r="K91" i="103" s="1"/>
  <c r="K52" i="102"/>
  <c r="K130" i="38" s="1"/>
  <c r="K141" i="103"/>
  <c r="K145" i="103" s="1"/>
  <c r="K162" i="103"/>
  <c r="K161" i="103"/>
  <c r="K158" i="103"/>
  <c r="K15" i="103" s="1"/>
  <c r="K157" i="103"/>
  <c r="K156" i="103"/>
  <c r="K155" i="103"/>
  <c r="K154" i="103"/>
  <c r="K153" i="103"/>
  <c r="K55" i="102"/>
  <c r="L87" i="103"/>
  <c r="L91" i="103"/>
  <c r="L52" i="102"/>
  <c r="L130" i="38" s="1"/>
  <c r="L141" i="103"/>
  <c r="L145" i="103" s="1"/>
  <c r="L162" i="103"/>
  <c r="L161" i="103"/>
  <c r="L158" i="103"/>
  <c r="L15" i="103" s="1"/>
  <c r="L157" i="103"/>
  <c r="L156" i="103"/>
  <c r="L155" i="103"/>
  <c r="L154" i="103"/>
  <c r="L153" i="103"/>
  <c r="L55" i="102"/>
  <c r="M34" i="102"/>
  <c r="M76" i="38" s="1"/>
  <c r="M87" i="103"/>
  <c r="M91" i="103"/>
  <c r="M52" i="102"/>
  <c r="M130" i="38" s="1"/>
  <c r="M141" i="103"/>
  <c r="M145" i="103" s="1"/>
  <c r="M162" i="103"/>
  <c r="M161" i="103"/>
  <c r="M158" i="103"/>
  <c r="M15" i="103" s="1"/>
  <c r="M157" i="103"/>
  <c r="M156" i="103"/>
  <c r="M155" i="103"/>
  <c r="M154" i="103"/>
  <c r="M153" i="103"/>
  <c r="M55" i="102"/>
  <c r="N34" i="102"/>
  <c r="N76" i="38" s="1"/>
  <c r="N87" i="103"/>
  <c r="N91" i="103"/>
  <c r="N52" i="102"/>
  <c r="N130" i="38" s="1"/>
  <c r="N141" i="103"/>
  <c r="N145" i="103" s="1"/>
  <c r="N162" i="103"/>
  <c r="N161" i="103"/>
  <c r="N158" i="103"/>
  <c r="N15" i="103" s="1"/>
  <c r="N157" i="103"/>
  <c r="N156" i="103"/>
  <c r="N155" i="103"/>
  <c r="N154" i="103"/>
  <c r="N153" i="103"/>
  <c r="N55" i="102"/>
  <c r="O34" i="102"/>
  <c r="O76" i="38" s="1"/>
  <c r="O87" i="103"/>
  <c r="O91" i="103" s="1"/>
  <c r="O52" i="102"/>
  <c r="O130" i="38" s="1"/>
  <c r="O141" i="103"/>
  <c r="O145" i="103" s="1"/>
  <c r="O162" i="103"/>
  <c r="O161" i="103"/>
  <c r="O158" i="103"/>
  <c r="O15" i="103" s="1"/>
  <c r="O157" i="103"/>
  <c r="O156" i="103"/>
  <c r="O155" i="103"/>
  <c r="O154" i="103"/>
  <c r="O153" i="103"/>
  <c r="O55" i="102"/>
  <c r="P34" i="102"/>
  <c r="P76" i="38" s="1"/>
  <c r="P87" i="103"/>
  <c r="P91" i="103" s="1"/>
  <c r="P52" i="102"/>
  <c r="P130" i="38" s="1"/>
  <c r="P141" i="103"/>
  <c r="P145" i="103" s="1"/>
  <c r="P162" i="103"/>
  <c r="P161" i="103"/>
  <c r="P158" i="103"/>
  <c r="P15" i="103" s="1"/>
  <c r="P157" i="103"/>
  <c r="P156" i="103"/>
  <c r="P155" i="103"/>
  <c r="P154" i="103"/>
  <c r="P153" i="103"/>
  <c r="P55" i="102"/>
  <c r="Q34" i="102"/>
  <c r="Q76" i="38" s="1"/>
  <c r="Q87" i="103"/>
  <c r="Q91" i="103" s="1"/>
  <c r="Q52" i="102"/>
  <c r="Q130" i="38" s="1"/>
  <c r="Q141" i="103"/>
  <c r="Q145" i="103"/>
  <c r="Q162" i="103"/>
  <c r="Q161" i="103"/>
  <c r="Q158" i="103"/>
  <c r="Q15" i="103" s="1"/>
  <c r="Q157" i="103"/>
  <c r="Q156" i="103"/>
  <c r="Q155" i="103"/>
  <c r="Q154" i="103"/>
  <c r="Q153" i="103"/>
  <c r="Q55" i="102"/>
  <c r="B14" i="100"/>
  <c r="W18" i="106"/>
  <c r="X19" i="106"/>
  <c r="C15" i="105"/>
  <c r="C18" i="106"/>
  <c r="K19" i="106" s="1"/>
  <c r="K22" i="106" s="1"/>
  <c r="L19" i="106"/>
  <c r="L22" i="106" s="1"/>
  <c r="D19" i="106"/>
  <c r="D22" i="106" s="1"/>
  <c r="AL19" i="106"/>
  <c r="AL22" i="106" s="1"/>
  <c r="AI19" i="106"/>
  <c r="AI22" i="106" s="1"/>
  <c r="AH19" i="106"/>
  <c r="AH22" i="106" s="1"/>
  <c r="AG19" i="106"/>
  <c r="AG22" i="106" s="1"/>
  <c r="AE19" i="106"/>
  <c r="AE22" i="106" s="1"/>
  <c r="AD19" i="106"/>
  <c r="AD22" i="106" s="1"/>
  <c r="AB19" i="106"/>
  <c r="AB22" i="106" s="1"/>
  <c r="Z19" i="106"/>
  <c r="Z22" i="106" s="1"/>
  <c r="Y19" i="106"/>
  <c r="Y22" i="106" s="1"/>
  <c r="C22" i="106"/>
  <c r="C20" i="105" s="1"/>
  <c r="C19" i="105"/>
  <c r="J34" i="102"/>
  <c r="J76" i="38" s="1"/>
  <c r="J87" i="103"/>
  <c r="J91" i="103" s="1"/>
  <c r="J52" i="102"/>
  <c r="J130" i="38" s="1"/>
  <c r="J141" i="103"/>
  <c r="J145" i="103"/>
  <c r="J162" i="103"/>
  <c r="J161" i="103"/>
  <c r="J158" i="103"/>
  <c r="J15" i="103" s="1"/>
  <c r="J157" i="103"/>
  <c r="J156" i="103"/>
  <c r="J155" i="103"/>
  <c r="J154" i="103"/>
  <c r="J153" i="103"/>
  <c r="J55" i="102"/>
  <c r="R34" i="102"/>
  <c r="R76" i="38" s="1"/>
  <c r="R87" i="103"/>
  <c r="R91" i="103" s="1"/>
  <c r="R52" i="102"/>
  <c r="R130" i="38" s="1"/>
  <c r="R141" i="103"/>
  <c r="R145" i="103" s="1"/>
  <c r="R162" i="103"/>
  <c r="R161" i="103"/>
  <c r="R158" i="103"/>
  <c r="R15" i="103" s="1"/>
  <c r="R157" i="103"/>
  <c r="R156" i="103"/>
  <c r="R155" i="103"/>
  <c r="R154" i="103"/>
  <c r="R153" i="103"/>
  <c r="R55" i="102"/>
  <c r="H106" i="103"/>
  <c r="H39" i="102" s="1"/>
  <c r="H15" i="103"/>
  <c r="H98" i="103"/>
  <c r="H105" i="103" s="1"/>
  <c r="F15" i="103"/>
  <c r="F106" i="103"/>
  <c r="F39" i="102" s="1"/>
  <c r="G98" i="103"/>
  <c r="G106" i="103"/>
  <c r="G39" i="102" s="1"/>
  <c r="G15" i="103"/>
  <c r="G40" i="102"/>
  <c r="G94" i="38" s="1"/>
  <c r="E106" i="103"/>
  <c r="E39" i="102" s="1"/>
  <c r="E15" i="103"/>
  <c r="E98" i="103"/>
  <c r="E105" i="103" s="1"/>
  <c r="S37" i="102"/>
  <c r="S39" i="102"/>
  <c r="D98" i="103"/>
  <c r="O127" i="103"/>
  <c r="S123" i="103"/>
  <c r="S127" i="103" s="1"/>
  <c r="J113" i="38"/>
  <c r="Q113" i="38"/>
  <c r="I113" i="38"/>
  <c r="P113" i="38"/>
  <c r="H113" i="38"/>
  <c r="O113" i="38"/>
  <c r="G113" i="38"/>
  <c r="K113" i="38"/>
  <c r="N113" i="38"/>
  <c r="F113" i="38"/>
  <c r="M113" i="38"/>
  <c r="E113" i="38"/>
  <c r="L113" i="38"/>
  <c r="D113" i="38"/>
  <c r="R113" i="38"/>
  <c r="S113" i="38"/>
  <c r="J109" i="103"/>
  <c r="F40" i="102"/>
  <c r="F94" i="38" s="1"/>
  <c r="F105" i="103"/>
  <c r="K109" i="103"/>
  <c r="N40" i="102"/>
  <c r="N94" i="38" s="1"/>
  <c r="N105" i="103"/>
  <c r="Q40" i="102"/>
  <c r="Q94" i="38" s="1"/>
  <c r="Q105" i="103"/>
  <c r="P105" i="103"/>
  <c r="P40" i="102"/>
  <c r="P94" i="38" s="1"/>
  <c r="S38" i="102"/>
  <c r="D105" i="103"/>
  <c r="D40" i="102"/>
  <c r="D94" i="38" s="1"/>
  <c r="E109" i="103"/>
  <c r="J40" i="102"/>
  <c r="J94" i="38" s="1"/>
  <c r="M40" i="102"/>
  <c r="M94" i="38" s="1"/>
  <c r="O105" i="103"/>
  <c r="O40" i="102"/>
  <c r="O94" i="38" s="1"/>
  <c r="K40" i="102"/>
  <c r="K94" i="38" s="1"/>
  <c r="H109" i="103"/>
  <c r="M109" i="103"/>
  <c r="L40" i="102"/>
  <c r="L94" i="38" s="1"/>
  <c r="L105" i="103"/>
  <c r="D23" i="106"/>
  <c r="S19" i="19"/>
  <c r="L70" i="103" l="1"/>
  <c r="L27" i="102" s="1"/>
  <c r="G62" i="103"/>
  <c r="N70" i="103"/>
  <c r="N27" i="102" s="1"/>
  <c r="H70" i="103"/>
  <c r="H27" i="102" s="1"/>
  <c r="O62" i="103"/>
  <c r="R70" i="103"/>
  <c r="R27" i="102" s="1"/>
  <c r="E62" i="103"/>
  <c r="AA19" i="106"/>
  <c r="AA22" i="106" s="1"/>
  <c r="AF19" i="106"/>
  <c r="AF22" i="106" s="1"/>
  <c r="AJ19" i="106"/>
  <c r="AJ22" i="106" s="1"/>
  <c r="D80" i="103"/>
  <c r="I70" i="103"/>
  <c r="I27" i="102" s="1"/>
  <c r="R62" i="103"/>
  <c r="D88" i="103"/>
  <c r="D33" i="102" s="1"/>
  <c r="S33" i="102" s="1"/>
  <c r="I62" i="103"/>
  <c r="P70" i="103"/>
  <c r="P27" i="102" s="1"/>
  <c r="J70" i="103"/>
  <c r="J27" i="102" s="1"/>
  <c r="F62" i="103"/>
  <c r="K62" i="103"/>
  <c r="M70" i="103"/>
  <c r="M27" i="102" s="1"/>
  <c r="S51" i="102"/>
  <c r="S52" i="102" s="1"/>
  <c r="S130" i="38" s="1"/>
  <c r="E40" i="102"/>
  <c r="E94" i="38" s="1"/>
  <c r="G105" i="103"/>
  <c r="G109" i="103" s="1"/>
  <c r="H40" i="102"/>
  <c r="H94" i="38" s="1"/>
  <c r="R152" i="103"/>
  <c r="R160" i="103"/>
  <c r="R57" i="102" s="1"/>
  <c r="R58" i="102" s="1"/>
  <c r="J152" i="103"/>
  <c r="J160" i="103"/>
  <c r="J57" i="102" s="1"/>
  <c r="J58" i="102" s="1"/>
  <c r="Y23" i="106"/>
  <c r="Z23" i="106"/>
  <c r="AA23" i="106"/>
  <c r="AB23" i="106"/>
  <c r="AD23" i="106"/>
  <c r="AE23" i="106"/>
  <c r="AF23" i="106"/>
  <c r="AG23" i="106"/>
  <c r="AH23" i="106"/>
  <c r="AI23" i="106"/>
  <c r="AJ23" i="106"/>
  <c r="AL23" i="106"/>
  <c r="L23" i="106"/>
  <c r="K23" i="106"/>
  <c r="M19" i="106"/>
  <c r="M22" i="106" s="1"/>
  <c r="M23" i="106" s="1"/>
  <c r="C16" i="105"/>
  <c r="F17" i="105" s="1"/>
  <c r="AK19" i="106"/>
  <c r="AK22" i="106" s="1"/>
  <c r="AK23" i="106" s="1"/>
  <c r="H19" i="106"/>
  <c r="H22" i="106" s="1"/>
  <c r="H23" i="106" s="1"/>
  <c r="R19" i="106"/>
  <c r="R22" i="106" s="1"/>
  <c r="R23" i="106" s="1"/>
  <c r="J19" i="106"/>
  <c r="J22" i="106" s="1"/>
  <c r="J23" i="106" s="1"/>
  <c r="E19" i="106"/>
  <c r="G19" i="106"/>
  <c r="G22" i="106" s="1"/>
  <c r="G23" i="106" s="1"/>
  <c r="P19" i="106"/>
  <c r="P22" i="106" s="1"/>
  <c r="P23" i="106" s="1"/>
  <c r="F19" i="106"/>
  <c r="F22" i="106" s="1"/>
  <c r="F23" i="106" s="1"/>
  <c r="Q19" i="106"/>
  <c r="Q22" i="106" s="1"/>
  <c r="Q23" i="106" s="1"/>
  <c r="O19" i="106"/>
  <c r="O22" i="106" s="1"/>
  <c r="O23" i="106" s="1"/>
  <c r="N19" i="106"/>
  <c r="N22" i="106" s="1"/>
  <c r="N23" i="106" s="1"/>
  <c r="I19" i="106"/>
  <c r="I22" i="106" s="1"/>
  <c r="I23" i="106" s="1"/>
  <c r="AC19" i="106"/>
  <c r="AC22" i="106" s="1"/>
  <c r="AC23" i="106" s="1"/>
  <c r="AM19" i="106"/>
  <c r="AM22" i="106" s="1"/>
  <c r="X22" i="106"/>
  <c r="X23" i="106" s="1"/>
  <c r="AM23" i="106" s="1"/>
  <c r="Q152" i="103"/>
  <c r="Q160" i="103"/>
  <c r="Q57" i="102" s="1"/>
  <c r="Q58" i="102" s="1"/>
  <c r="P152" i="103"/>
  <c r="P160" i="103"/>
  <c r="P57" i="102" s="1"/>
  <c r="P58" i="102" s="1"/>
  <c r="O152" i="103"/>
  <c r="O160" i="103"/>
  <c r="O57" i="102" s="1"/>
  <c r="O58" i="102" s="1"/>
  <c r="N152" i="103"/>
  <c r="N160" i="103"/>
  <c r="N57" i="102" s="1"/>
  <c r="N58" i="102" s="1"/>
  <c r="M152" i="103"/>
  <c r="M160" i="103"/>
  <c r="M57" i="102" s="1"/>
  <c r="M58" i="102" s="1"/>
  <c r="L152" i="103"/>
  <c r="L160" i="103"/>
  <c r="L57" i="102" s="1"/>
  <c r="L58" i="102" s="1"/>
  <c r="K152" i="103"/>
  <c r="K160" i="103"/>
  <c r="K57" i="102" s="1"/>
  <c r="K58" i="102" s="1"/>
  <c r="I152" i="103"/>
  <c r="I160" i="103"/>
  <c r="I57" i="102" s="1"/>
  <c r="I58" i="102" s="1"/>
  <c r="H152" i="103"/>
  <c r="H160" i="103"/>
  <c r="H57" i="102" s="1"/>
  <c r="H58" i="102" s="1"/>
  <c r="G152" i="103"/>
  <c r="G160" i="103"/>
  <c r="G57" i="102" s="1"/>
  <c r="G58" i="102" s="1"/>
  <c r="F152" i="103"/>
  <c r="F160" i="103"/>
  <c r="F57" i="102" s="1"/>
  <c r="F58" i="102" s="1"/>
  <c r="E152" i="103"/>
  <c r="E160" i="103"/>
  <c r="E57" i="102" s="1"/>
  <c r="E58" i="102" s="1"/>
  <c r="E141" i="103"/>
  <c r="E145" i="103" s="1"/>
  <c r="D141" i="103"/>
  <c r="S55" i="102"/>
  <c r="D152" i="103"/>
  <c r="D160" i="103"/>
  <c r="D57" i="102" s="1"/>
  <c r="S31" i="102"/>
  <c r="S34" i="102" s="1"/>
  <c r="S76" i="38" s="1"/>
  <c r="D34" i="102"/>
  <c r="D76" i="38" s="1"/>
  <c r="D87" i="103"/>
  <c r="S87" i="103" s="1"/>
  <c r="S91" i="103" s="1"/>
  <c r="L69" i="103"/>
  <c r="L73" i="103" s="1"/>
  <c r="L28" i="102"/>
  <c r="L58" i="38" s="1"/>
  <c r="I28" i="102"/>
  <c r="I58" i="38" s="1"/>
  <c r="I69" i="103"/>
  <c r="I73" i="103" s="1"/>
  <c r="G28" i="102"/>
  <c r="G58" i="38" s="1"/>
  <c r="G69" i="103"/>
  <c r="G73" i="103"/>
  <c r="P28" i="102"/>
  <c r="P58" i="38" s="1"/>
  <c r="P62" i="103"/>
  <c r="P69" i="103" s="1"/>
  <c r="P73" i="103" s="1"/>
  <c r="N28" i="102"/>
  <c r="N58" i="38" s="1"/>
  <c r="N69" i="103"/>
  <c r="N73" i="103" s="1"/>
  <c r="D37" i="105"/>
  <c r="D39" i="105" s="1"/>
  <c r="S41" i="106"/>
  <c r="J28" i="102"/>
  <c r="J58" i="38" s="1"/>
  <c r="J69" i="103"/>
  <c r="J73" i="103"/>
  <c r="H28" i="102"/>
  <c r="H58" i="38" s="1"/>
  <c r="H69" i="103"/>
  <c r="H73" i="103" s="1"/>
  <c r="F28" i="102"/>
  <c r="F58" i="38" s="1"/>
  <c r="F69" i="103"/>
  <c r="F73" i="103"/>
  <c r="O28" i="102"/>
  <c r="O58" i="38" s="1"/>
  <c r="O69" i="103"/>
  <c r="O73" i="103" s="1"/>
  <c r="Q69" i="103"/>
  <c r="Q70" i="103"/>
  <c r="R28" i="102"/>
  <c r="R58" i="38" s="1"/>
  <c r="R69" i="103"/>
  <c r="R73" i="103" s="1"/>
  <c r="K28" i="102"/>
  <c r="K58" i="38" s="1"/>
  <c r="K69" i="103"/>
  <c r="K73" i="103"/>
  <c r="E28" i="102"/>
  <c r="E58" i="38" s="1"/>
  <c r="E69" i="103"/>
  <c r="E73" i="103" s="1"/>
  <c r="M28" i="102"/>
  <c r="M58" i="38" s="1"/>
  <c r="M69" i="103"/>
  <c r="M73" i="103"/>
  <c r="L109" i="103"/>
  <c r="F109" i="103"/>
  <c r="P109" i="103"/>
  <c r="O109" i="103"/>
  <c r="S40" i="102"/>
  <c r="S94" i="38" s="1"/>
  <c r="D95" i="38" s="1"/>
  <c r="Q109" i="103"/>
  <c r="D109" i="103"/>
  <c r="S105" i="103"/>
  <c r="S109" i="103" s="1"/>
  <c r="N109" i="103"/>
  <c r="E131" i="38" l="1"/>
  <c r="M131" i="38"/>
  <c r="G131" i="38"/>
  <c r="R131" i="38"/>
  <c r="O131" i="38"/>
  <c r="K131" i="38"/>
  <c r="P131" i="38"/>
  <c r="I131" i="38"/>
  <c r="H131" i="38"/>
  <c r="F131" i="38"/>
  <c r="Q131" i="38"/>
  <c r="S131" i="38"/>
  <c r="L131" i="38"/>
  <c r="D131" i="38"/>
  <c r="J131" i="38"/>
  <c r="N131" i="38"/>
  <c r="D91" i="103"/>
  <c r="Q27" i="102"/>
  <c r="Q28" i="102" s="1"/>
  <c r="Q58" i="38" s="1"/>
  <c r="Q73" i="103"/>
  <c r="D43" i="106"/>
  <c r="I43" i="106"/>
  <c r="G43" i="106"/>
  <c r="L43" i="106"/>
  <c r="K43" i="106"/>
  <c r="N43" i="106"/>
  <c r="P43" i="106"/>
  <c r="O43" i="106"/>
  <c r="R43" i="106"/>
  <c r="F43" i="106"/>
  <c r="H43" i="106"/>
  <c r="M43" i="106"/>
  <c r="J43" i="106"/>
  <c r="E43" i="106"/>
  <c r="Q43" i="106"/>
  <c r="D72" i="103"/>
  <c r="D71" i="103"/>
  <c r="D68" i="103"/>
  <c r="D15" i="103" s="1"/>
  <c r="S15" i="103" s="1"/>
  <c r="D67" i="103"/>
  <c r="D66" i="103"/>
  <c r="D65" i="103"/>
  <c r="D64" i="103"/>
  <c r="D63" i="103"/>
  <c r="D25" i="102"/>
  <c r="S39" i="105"/>
  <c r="R77" i="38"/>
  <c r="G77" i="38"/>
  <c r="D77" i="38"/>
  <c r="L77" i="38"/>
  <c r="E77" i="38"/>
  <c r="M77" i="38"/>
  <c r="K77" i="38"/>
  <c r="O77" i="38"/>
  <c r="P77" i="38"/>
  <c r="H77" i="38"/>
  <c r="I77" i="38"/>
  <c r="F77" i="38"/>
  <c r="N77" i="38"/>
  <c r="J77" i="38"/>
  <c r="Q77" i="38"/>
  <c r="S77" i="38"/>
  <c r="S57" i="102"/>
  <c r="S58" i="102" s="1"/>
  <c r="S148" i="38" s="1"/>
  <c r="D58" i="102"/>
  <c r="D159" i="103"/>
  <c r="S141" i="103"/>
  <c r="S145" i="103" s="1"/>
  <c r="D145" i="103"/>
  <c r="E60" i="102"/>
  <c r="E165" i="103" s="1"/>
  <c r="E148" i="38"/>
  <c r="E159" i="103"/>
  <c r="E163" i="103" s="1"/>
  <c r="F60" i="102"/>
  <c r="F165" i="103" s="1"/>
  <c r="F148" i="38"/>
  <c r="F159" i="103"/>
  <c r="G60" i="102"/>
  <c r="G165" i="103" s="1"/>
  <c r="G148" i="38"/>
  <c r="G159" i="103"/>
  <c r="H60" i="102"/>
  <c r="H165" i="103" s="1"/>
  <c r="H148" i="38"/>
  <c r="H159" i="103"/>
  <c r="I60" i="102"/>
  <c r="I165" i="103" s="1"/>
  <c r="I148" i="38"/>
  <c r="I159" i="103"/>
  <c r="K60" i="102"/>
  <c r="K165" i="103" s="1"/>
  <c r="K148" i="38"/>
  <c r="K159" i="103"/>
  <c r="L60" i="102"/>
  <c r="L165" i="103" s="1"/>
  <c r="L148" i="38"/>
  <c r="L159" i="103"/>
  <c r="L163" i="103" s="1"/>
  <c r="M60" i="102"/>
  <c r="M165" i="103" s="1"/>
  <c r="M148" i="38"/>
  <c r="M159" i="103"/>
  <c r="M163" i="103" s="1"/>
  <c r="N60" i="102"/>
  <c r="N165" i="103" s="1"/>
  <c r="N148" i="38"/>
  <c r="N159" i="103"/>
  <c r="N163" i="103" s="1"/>
  <c r="O60" i="102"/>
  <c r="O165" i="103" s="1"/>
  <c r="O148" i="38"/>
  <c r="O159" i="103"/>
  <c r="P60" i="102"/>
  <c r="P165" i="103" s="1"/>
  <c r="P148" i="38"/>
  <c r="P159" i="103"/>
  <c r="P163" i="103" s="1"/>
  <c r="Q60" i="102"/>
  <c r="Q165" i="103" s="1"/>
  <c r="Q148" i="38"/>
  <c r="Q159" i="103"/>
  <c r="Q163" i="103" s="1"/>
  <c r="E22" i="106"/>
  <c r="E23" i="106" s="1"/>
  <c r="S23" i="106" s="1"/>
  <c r="S19" i="106"/>
  <c r="S22" i="106" s="1"/>
  <c r="F20" i="105"/>
  <c r="F24" i="104"/>
  <c r="F26" i="104" s="1"/>
  <c r="J60" i="102"/>
  <c r="J165" i="103" s="1"/>
  <c r="J148" i="38"/>
  <c r="J159" i="103"/>
  <c r="J163" i="103" s="1"/>
  <c r="R60" i="102"/>
  <c r="R165" i="103" s="1"/>
  <c r="R148" i="38"/>
  <c r="R159" i="103"/>
  <c r="R163" i="103" s="1"/>
  <c r="K95" i="38"/>
  <c r="L95" i="38"/>
  <c r="J95" i="38"/>
  <c r="Q95" i="38"/>
  <c r="O95" i="38"/>
  <c r="P95" i="38"/>
  <c r="M95" i="38"/>
  <c r="G95" i="38"/>
  <c r="R95" i="38"/>
  <c r="N95" i="38"/>
  <c r="H95" i="38"/>
  <c r="I95" i="38"/>
  <c r="F95" i="38"/>
  <c r="E95" i="38"/>
  <c r="S95" i="38"/>
  <c r="S11" i="19"/>
  <c r="S21" i="19"/>
  <c r="F20" i="102" l="1"/>
  <c r="F6" i="102" s="1"/>
  <c r="F5" i="104"/>
  <c r="F6" i="104" s="1"/>
  <c r="O163" i="103"/>
  <c r="K163" i="103"/>
  <c r="I163" i="103"/>
  <c r="H163" i="103"/>
  <c r="G163" i="103"/>
  <c r="F163" i="103"/>
  <c r="R150" i="38"/>
  <c r="Q150" i="38"/>
  <c r="P150" i="38"/>
  <c r="O150" i="38"/>
  <c r="N150" i="38"/>
  <c r="M150" i="38"/>
  <c r="L150" i="38"/>
  <c r="K150" i="38"/>
  <c r="J150" i="38"/>
  <c r="I150" i="38"/>
  <c r="H150" i="38"/>
  <c r="G150" i="38"/>
  <c r="F150" i="38"/>
  <c r="E150" i="38"/>
  <c r="D150" i="38"/>
  <c r="S150" i="38"/>
  <c r="H149" i="38"/>
  <c r="L149" i="38"/>
  <c r="D149" i="38"/>
  <c r="F149" i="38"/>
  <c r="N149" i="38"/>
  <c r="K149" i="38"/>
  <c r="I149" i="38"/>
  <c r="G149" i="38"/>
  <c r="R149" i="38"/>
  <c r="J149" i="38"/>
  <c r="P149" i="38"/>
  <c r="E149" i="38"/>
  <c r="M149" i="38"/>
  <c r="Q149" i="38"/>
  <c r="O149" i="38"/>
  <c r="S149" i="38"/>
  <c r="S159" i="103"/>
  <c r="S163" i="103" s="1"/>
  <c r="D163" i="103"/>
  <c r="D60" i="102"/>
  <c r="D148" i="38"/>
  <c r="S25" i="102"/>
  <c r="D62" i="103"/>
  <c r="D70" i="103"/>
  <c r="D27" i="102" s="1"/>
  <c r="S43" i="106"/>
  <c r="S67" i="19"/>
  <c r="S27" i="102" l="1"/>
  <c r="D28" i="102"/>
  <c r="D58" i="38" s="1"/>
  <c r="D69" i="103"/>
  <c r="S28" i="102"/>
  <c r="S58" i="38" s="1"/>
  <c r="D165" i="103"/>
  <c r="S60" i="102"/>
  <c r="S165" i="103" s="1"/>
  <c r="S66" i="19"/>
  <c r="D59" i="38" l="1"/>
  <c r="D6" i="38" s="1"/>
  <c r="R60" i="38"/>
  <c r="Q60" i="38"/>
  <c r="P60" i="38"/>
  <c r="O60" i="38"/>
  <c r="N60" i="38"/>
  <c r="M60" i="38"/>
  <c r="L60" i="38"/>
  <c r="K60" i="38"/>
  <c r="J60" i="38"/>
  <c r="J7" i="38" s="1"/>
  <c r="I60" i="38"/>
  <c r="H60" i="38"/>
  <c r="G60" i="38"/>
  <c r="F60" i="38"/>
  <c r="E60" i="38"/>
  <c r="D60" i="38"/>
  <c r="S60" i="38"/>
  <c r="K59" i="38"/>
  <c r="I59" i="38"/>
  <c r="Q59" i="38"/>
  <c r="G59" i="38"/>
  <c r="P59" i="38"/>
  <c r="P6" i="38" s="1"/>
  <c r="N59" i="38"/>
  <c r="L59" i="38"/>
  <c r="R59" i="38"/>
  <c r="H59" i="38"/>
  <c r="O59" i="38"/>
  <c r="M59" i="38"/>
  <c r="E59" i="38"/>
  <c r="F59" i="38"/>
  <c r="J59" i="38"/>
  <c r="S59" i="38"/>
  <c r="S69" i="103"/>
  <c r="S73" i="103" s="1"/>
  <c r="D73" i="103"/>
  <c r="A42" i="17"/>
  <c r="A43" i="38" l="1"/>
  <c r="A44" i="38"/>
  <c r="F12" i="30" l="1"/>
  <c r="S18" i="19" l="1"/>
  <c r="S20" i="19"/>
  <c r="S23" i="19"/>
  <c r="S17" i="19"/>
  <c r="S24" i="19"/>
  <c r="S79" i="19" l="1"/>
  <c r="S46" i="19"/>
  <c r="S45" i="19"/>
  <c r="S44" i="19"/>
  <c r="S43" i="19"/>
  <c r="S42" i="19"/>
  <c r="S41" i="19"/>
  <c r="S82" i="19" l="1"/>
  <c r="S81" i="19"/>
  <c r="S78" i="19"/>
  <c r="S77" i="19"/>
  <c r="S74" i="19"/>
  <c r="S85" i="19" s="1"/>
  <c r="S160" i="38" l="1"/>
  <c r="S10" i="19" l="1"/>
  <c r="S9" i="19"/>
  <c r="S59" i="19"/>
  <c r="S65" i="19"/>
  <c r="S64" i="19"/>
  <c r="S63" i="19"/>
  <c r="S52" i="19"/>
  <c r="S53" i="19"/>
  <c r="S54" i="19"/>
  <c r="S55" i="19"/>
  <c r="S56" i="19"/>
  <c r="S57" i="19"/>
  <c r="S58" i="19"/>
  <c r="S60" i="19"/>
  <c r="S51" i="19"/>
  <c r="C97" i="17" l="1"/>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4" i="23" l="1"/>
  <c r="F74" i="23"/>
  <c r="G74" i="23"/>
  <c r="H74" i="23"/>
  <c r="I74" i="23"/>
  <c r="J74" i="23"/>
  <c r="K74" i="23"/>
  <c r="L74" i="23"/>
  <c r="M74" i="23"/>
  <c r="N74" i="23"/>
  <c r="O74" i="23"/>
  <c r="P74" i="23"/>
  <c r="Q74" i="23"/>
  <c r="R74" i="23"/>
  <c r="D74" i="23"/>
  <c r="S32" i="23"/>
  <c r="S33" i="23"/>
  <c r="S34" i="23"/>
  <c r="S35" i="23"/>
  <c r="S36" i="23"/>
  <c r="S37" i="23"/>
  <c r="S38" i="23"/>
  <c r="G11" i="30" l="1"/>
  <c r="G13" i="30"/>
  <c r="G12" i="30" l="1"/>
  <c r="G10" i="30" l="1"/>
  <c r="B36" i="21" l="1"/>
  <c r="B68" i="21"/>
  <c r="B81" i="21" s="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60" i="26"/>
  <c r="D11" i="27" l="1"/>
  <c r="G7" i="30" l="1"/>
  <c r="G8" i="30" l="1"/>
  <c r="B38" i="21" l="1"/>
  <c r="S85" i="23" l="1"/>
  <c r="S86" i="23"/>
  <c r="F9" i="30" l="1"/>
  <c r="G9" i="30" l="1"/>
  <c r="A5" i="38"/>
  <c r="S97" i="19" l="1"/>
  <c r="S92" i="19"/>
  <c r="S94"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S77" i="23" l="1"/>
  <c r="S8" i="23"/>
  <c r="A70" i="38" l="1"/>
  <c r="A16" i="23" l="1"/>
  <c r="A62" i="60" l="1"/>
  <c r="A54" i="60"/>
  <c r="A48" i="60"/>
  <c r="A42" i="60"/>
  <c r="A36" i="60"/>
  <c r="A30" i="60"/>
  <c r="F4" i="46" s="1"/>
  <c r="A24" i="60"/>
  <c r="A18" i="60"/>
  <c r="A42" i="38" s="1"/>
  <c r="A12" i="60"/>
  <c r="E98" i="19" l="1"/>
  <c r="F98" i="19"/>
  <c r="G98" i="19"/>
  <c r="H98" i="19"/>
  <c r="I98" i="19"/>
  <c r="J98" i="19"/>
  <c r="K98" i="19"/>
  <c r="L98" i="19"/>
  <c r="M98" i="19"/>
  <c r="N98" i="19"/>
  <c r="O98" i="19"/>
  <c r="P98" i="19"/>
  <c r="Q98" i="19"/>
  <c r="R98" i="19"/>
  <c r="D98" i="19"/>
  <c r="S98" i="19" l="1"/>
  <c r="A58" i="23" l="1"/>
  <c r="A45" i="23"/>
  <c r="A25" i="23"/>
  <c r="A4" i="23"/>
  <c r="A11" i="23"/>
  <c r="A73" i="17"/>
  <c r="A52" i="17"/>
  <c r="A41" i="17"/>
  <c r="A23" i="17"/>
  <c r="A4" i="17"/>
  <c r="A96" i="19"/>
  <c r="A91" i="19"/>
  <c r="A87" i="19"/>
  <c r="A73" i="19"/>
  <c r="A50" i="19"/>
  <c r="A32" i="19"/>
  <c r="A27" i="19"/>
  <c r="A16" i="19"/>
  <c r="A8" i="19"/>
  <c r="A167" i="38"/>
  <c r="A165" i="38"/>
  <c r="A147" i="38"/>
  <c r="A129" i="38"/>
  <c r="A111" i="38"/>
  <c r="A93" i="38"/>
  <c r="A75" i="38"/>
  <c r="A57" i="38"/>
  <c r="A24" i="38"/>
  <c r="U89" i="106" l="1"/>
  <c r="A89" i="106"/>
  <c r="A89" i="23"/>
  <c r="A59" i="38"/>
  <c r="A60" i="38"/>
  <c r="A61" i="38"/>
  <c r="A62" i="38"/>
  <c r="A63" i="38"/>
  <c r="A64" i="38"/>
  <c r="A65" i="38"/>
  <c r="A66" i="38"/>
  <c r="A67" i="38"/>
  <c r="A68" i="38"/>
  <c r="A69" i="38"/>
  <c r="A71" i="38"/>
  <c r="A72" i="38"/>
  <c r="A73" i="38"/>
  <c r="A91" i="38" s="1"/>
  <c r="A58" i="38"/>
  <c r="S116" i="23" l="1"/>
  <c r="S112" i="23"/>
  <c r="S111" i="23"/>
  <c r="S110" i="23"/>
  <c r="S109" i="23"/>
  <c r="S108" i="23"/>
  <c r="S107" i="23"/>
  <c r="S106" i="23"/>
  <c r="S105" i="23"/>
  <c r="S102"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D98" i="23" l="1"/>
  <c r="R98" i="23"/>
  <c r="Q98" i="23"/>
  <c r="P98" i="23"/>
  <c r="O98" i="23"/>
  <c r="N98" i="23"/>
  <c r="M98" i="23"/>
  <c r="L98" i="23"/>
  <c r="K98" i="23"/>
  <c r="J98" i="23"/>
  <c r="I98" i="23"/>
  <c r="H98" i="23"/>
  <c r="G98" i="23"/>
  <c r="F98" i="23"/>
  <c r="E98" i="23"/>
  <c r="E115" i="38" s="1"/>
  <c r="S6" i="23"/>
  <c r="D9" i="23" s="1"/>
  <c r="D28" i="38" s="1"/>
  <c r="A12" i="33"/>
  <c r="A11" i="33"/>
  <c r="C59" i="26" l="1"/>
  <c r="D59" i="26" s="1"/>
  <c r="S10" i="26"/>
  <c r="S9" i="26"/>
  <c r="S8" i="26"/>
  <c r="S7" i="26"/>
  <c r="S6" i="26"/>
  <c r="S5" i="26"/>
  <c r="S14" i="26"/>
  <c r="S15" i="26"/>
  <c r="S16" i="26"/>
  <c r="S17" i="26"/>
  <c r="S18" i="26"/>
  <c r="S13" i="26"/>
  <c r="A87" i="38" l="1"/>
  <c r="A105" i="38" s="1"/>
  <c r="A123" i="38" s="1"/>
  <c r="A141" i="38" s="1"/>
  <c r="A159" i="38" s="1"/>
  <c r="A51" i="38"/>
  <c r="A16" i="38"/>
  <c r="A16" i="46" s="1"/>
  <c r="C13" i="30" l="1"/>
  <c r="B13" i="30" s="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1" i="21" l="1"/>
  <c r="F6" i="30" l="1"/>
  <c r="G6" i="30" s="1"/>
  <c r="S33" i="19"/>
  <c r="S34" i="19"/>
  <c r="S35" i="19"/>
  <c r="S36" i="19"/>
  <c r="S37" i="19"/>
  <c r="S38" i="19"/>
  <c r="S39" i="19"/>
  <c r="S29" i="19"/>
  <c r="S28" i="19"/>
  <c r="S48" i="19" l="1"/>
  <c r="A48" i="38"/>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4" i="23" l="1"/>
  <c r="D62" i="23" s="1"/>
  <c r="S5" i="27" l="1"/>
  <c r="E6" i="27"/>
  <c r="F6" i="27"/>
  <c r="G6" i="27"/>
  <c r="H6" i="27"/>
  <c r="I6" i="27"/>
  <c r="J6" i="27"/>
  <c r="K6" i="27"/>
  <c r="L6" i="27"/>
  <c r="M6" i="27"/>
  <c r="N6" i="27"/>
  <c r="O6" i="27"/>
  <c r="P6" i="27"/>
  <c r="Q6" i="27"/>
  <c r="R6" i="27"/>
  <c r="S4" i="27"/>
  <c r="S6" i="27" l="1"/>
  <c r="D7" i="27" s="1"/>
  <c r="D31" i="23" s="1"/>
  <c r="D29" i="23" s="1"/>
  <c r="D21" i="26" l="1"/>
  <c r="D55" i="26" s="1"/>
  <c r="E21" i="26"/>
  <c r="E55" i="26" s="1"/>
  <c r="F21" i="26"/>
  <c r="F55" i="26" s="1"/>
  <c r="G21" i="26"/>
  <c r="G55" i="26" s="1"/>
  <c r="H21" i="26"/>
  <c r="H55" i="26" s="1"/>
  <c r="I21" i="26"/>
  <c r="I55" i="26" s="1"/>
  <c r="J21" i="26"/>
  <c r="J55" i="26" s="1"/>
  <c r="K21" i="26"/>
  <c r="K55" i="26" s="1"/>
  <c r="L21" i="26"/>
  <c r="L55" i="26" s="1"/>
  <c r="M21" i="26"/>
  <c r="M55" i="26" s="1"/>
  <c r="N21" i="26"/>
  <c r="N55" i="26" s="1"/>
  <c r="O21" i="26"/>
  <c r="O55" i="26" s="1"/>
  <c r="P21" i="26"/>
  <c r="P55" i="26" s="1"/>
  <c r="Q21" i="26"/>
  <c r="Q55" i="26" s="1"/>
  <c r="R21" i="26"/>
  <c r="R55" i="26" s="1"/>
  <c r="D22" i="26"/>
  <c r="D56" i="26" s="1"/>
  <c r="E22" i="26"/>
  <c r="E56" i="26" s="1"/>
  <c r="F22" i="26"/>
  <c r="F56" i="26" s="1"/>
  <c r="G22" i="26"/>
  <c r="G56" i="26" s="1"/>
  <c r="H22" i="26"/>
  <c r="H56" i="26" s="1"/>
  <c r="I22" i="26"/>
  <c r="I56" i="26" s="1"/>
  <c r="J22" i="26"/>
  <c r="J56" i="26" s="1"/>
  <c r="K22" i="26"/>
  <c r="K56" i="26" s="1"/>
  <c r="L22" i="26"/>
  <c r="L56" i="26" s="1"/>
  <c r="M22" i="26"/>
  <c r="M56" i="26" s="1"/>
  <c r="N22" i="26"/>
  <c r="N56" i="26" s="1"/>
  <c r="O22" i="26"/>
  <c r="O56" i="26" s="1"/>
  <c r="P22" i="26"/>
  <c r="P56" i="26" s="1"/>
  <c r="Q22" i="26"/>
  <c r="Q56" i="26" s="1"/>
  <c r="R22" i="26"/>
  <c r="R56" i="26" s="1"/>
  <c r="D26" i="26"/>
  <c r="D52" i="26" s="1"/>
  <c r="E26" i="26"/>
  <c r="E52" i="26" s="1"/>
  <c r="F26" i="26"/>
  <c r="F52" i="26" s="1"/>
  <c r="G26" i="26"/>
  <c r="H26" i="26"/>
  <c r="H52" i="26" s="1"/>
  <c r="I26" i="26"/>
  <c r="I52" i="26" s="1"/>
  <c r="J26" i="26"/>
  <c r="K26" i="26"/>
  <c r="L26" i="26"/>
  <c r="L52" i="26" s="1"/>
  <c r="M26" i="26"/>
  <c r="M52" i="26" s="1"/>
  <c r="N26" i="26"/>
  <c r="O26" i="26"/>
  <c r="P26" i="26"/>
  <c r="P52" i="26" s="1"/>
  <c r="Q26" i="26"/>
  <c r="Q52" i="26" s="1"/>
  <c r="R26" i="26"/>
  <c r="S26" i="26"/>
  <c r="E45" i="26"/>
  <c r="E59" i="26" s="1"/>
  <c r="F45" i="26"/>
  <c r="F59" i="26" s="1"/>
  <c r="G59" i="26"/>
  <c r="H45" i="26"/>
  <c r="H59" i="26" s="1"/>
  <c r="I45" i="26"/>
  <c r="I59" i="26" s="1"/>
  <c r="J45" i="26"/>
  <c r="J59" i="26" s="1"/>
  <c r="K45" i="26"/>
  <c r="K59" i="26" s="1"/>
  <c r="L45" i="26"/>
  <c r="L59" i="26" s="1"/>
  <c r="M45" i="26"/>
  <c r="M59" i="26" s="1"/>
  <c r="N45" i="26"/>
  <c r="N59" i="26" s="1"/>
  <c r="O45" i="26"/>
  <c r="O59" i="26" s="1"/>
  <c r="P45" i="26"/>
  <c r="P59" i="26" s="1"/>
  <c r="Q45" i="26"/>
  <c r="Q59" i="26" s="1"/>
  <c r="R45" i="26"/>
  <c r="R59" i="26" s="1"/>
  <c r="D46" i="26"/>
  <c r="D60" i="26" s="1"/>
  <c r="E46" i="26"/>
  <c r="E60" i="26" s="1"/>
  <c r="F46" i="26"/>
  <c r="F60" i="26" s="1"/>
  <c r="G60" i="26"/>
  <c r="H46" i="26"/>
  <c r="H60" i="26" s="1"/>
  <c r="I46" i="26"/>
  <c r="I60" i="26" s="1"/>
  <c r="J46" i="26"/>
  <c r="J60" i="26" s="1"/>
  <c r="K46" i="26"/>
  <c r="K60" i="26" s="1"/>
  <c r="L46" i="26"/>
  <c r="L60" i="26" s="1"/>
  <c r="M46" i="26"/>
  <c r="M60" i="26" s="1"/>
  <c r="N46" i="26"/>
  <c r="N60" i="26" s="1"/>
  <c r="O46" i="26"/>
  <c r="O60" i="26" s="1"/>
  <c r="P46" i="26"/>
  <c r="P60" i="26" s="1"/>
  <c r="Q46" i="26"/>
  <c r="Q60" i="26" s="1"/>
  <c r="R46" i="26"/>
  <c r="R60" i="26" s="1"/>
  <c r="G52" i="26"/>
  <c r="J52" i="26"/>
  <c r="K52" i="26"/>
  <c r="N52" i="26"/>
  <c r="O52" i="26"/>
  <c r="R52" i="26"/>
  <c r="S52" i="26"/>
  <c r="D103" i="23" l="1"/>
  <c r="D52" i="23"/>
  <c r="D50" i="23" s="1"/>
  <c r="D18" i="23"/>
  <c r="P58" i="26"/>
  <c r="D58" i="26"/>
  <c r="D17" i="23"/>
  <c r="O58" i="26"/>
  <c r="K58" i="26"/>
  <c r="G58" i="26"/>
  <c r="L58" i="26"/>
  <c r="R58" i="26"/>
  <c r="N58" i="26"/>
  <c r="J58" i="26"/>
  <c r="F58" i="26"/>
  <c r="H58" i="26"/>
  <c r="Q58" i="26"/>
  <c r="M58" i="26"/>
  <c r="I58" i="26"/>
  <c r="E58" i="26"/>
  <c r="N54" i="26"/>
  <c r="F54" i="26"/>
  <c r="R54" i="26"/>
  <c r="J54" i="26"/>
  <c r="K54" i="26"/>
  <c r="Q54" i="26"/>
  <c r="I54" i="26"/>
  <c r="P54" i="26"/>
  <c r="H54" i="26"/>
  <c r="O54" i="26"/>
  <c r="G54" i="26"/>
  <c r="M54" i="26"/>
  <c r="E54" i="26"/>
  <c r="L54" i="26"/>
  <c r="D54"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6" i="26"/>
  <c r="S36" i="26"/>
  <c r="S45" i="26"/>
  <c r="S21" i="26"/>
  <c r="S60" i="26"/>
  <c r="S46" i="26"/>
  <c r="S22" i="26"/>
  <c r="S28" i="26"/>
  <c r="S4" i="26"/>
  <c r="S59" i="26"/>
  <c r="S55" i="26"/>
  <c r="S18" i="23" l="1"/>
  <c r="S17" i="23"/>
  <c r="S54" i="26"/>
  <c r="S58" i="26"/>
  <c r="C17" i="23" l="1"/>
  <c r="G56" i="60" l="1"/>
  <c r="K56" i="60"/>
  <c r="O56" i="60"/>
  <c r="D56" i="60"/>
  <c r="H56" i="60"/>
  <c r="L56" i="60"/>
  <c r="P56" i="60"/>
  <c r="E56" i="60"/>
  <c r="I56" i="60"/>
  <c r="M56" i="60"/>
  <c r="Q56" i="60"/>
  <c r="F56" i="60"/>
  <c r="J56" i="60"/>
  <c r="N56" i="60"/>
  <c r="R56" i="60"/>
  <c r="S56" i="60" l="1"/>
  <c r="C12" i="30"/>
  <c r="S27" i="38"/>
  <c r="A68" i="21" l="1"/>
  <c r="A80" i="21"/>
  <c r="F5" i="30" l="1"/>
  <c r="G5" i="30" s="1"/>
  <c r="F14" i="30" l="1"/>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7" i="23" l="1"/>
  <c r="A115" i="23"/>
  <c r="A113" i="23"/>
  <c r="A100" i="23"/>
  <c r="A98" i="23"/>
  <c r="A87" i="23"/>
  <c r="A56" i="23"/>
  <c r="A43" i="23"/>
  <c r="A39" i="23"/>
  <c r="A23" i="23"/>
  <c r="A22" i="23"/>
  <c r="A21" i="23"/>
  <c r="A19" i="23"/>
  <c r="A14" i="23"/>
  <c r="S24" i="33" l="1"/>
  <c r="S23" i="33"/>
  <c r="S22" i="33"/>
  <c r="D25" i="33" s="1"/>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70" i="23"/>
  <c r="D67" i="23" s="1"/>
  <c r="E7" i="27"/>
  <c r="F7" i="27"/>
  <c r="G7" i="27"/>
  <c r="H7" i="27"/>
  <c r="I7" i="27"/>
  <c r="J7" i="27"/>
  <c r="K7" i="27"/>
  <c r="L7" i="27"/>
  <c r="M7" i="27"/>
  <c r="N7" i="27"/>
  <c r="O7" i="27"/>
  <c r="P7" i="27"/>
  <c r="Q7" i="27"/>
  <c r="R7" i="27"/>
  <c r="S7" i="27"/>
  <c r="S42" i="23"/>
  <c r="H25" i="33" l="1"/>
  <c r="E25" i="33"/>
  <c r="F70" i="23"/>
  <c r="F64" i="23"/>
  <c r="M70" i="23"/>
  <c r="M64" i="23"/>
  <c r="K70" i="23"/>
  <c r="K64" i="23"/>
  <c r="R70" i="23"/>
  <c r="R64" i="23"/>
  <c r="I70" i="23"/>
  <c r="I64" i="23"/>
  <c r="P70" i="23"/>
  <c r="P64" i="23"/>
  <c r="H70" i="23"/>
  <c r="H64" i="23"/>
  <c r="N70" i="23"/>
  <c r="N64" i="23"/>
  <c r="E70" i="23"/>
  <c r="E64" i="23"/>
  <c r="L70" i="23"/>
  <c r="L64" i="23"/>
  <c r="J70" i="23"/>
  <c r="J64" i="23"/>
  <c r="Q70" i="23"/>
  <c r="Q64" i="23"/>
  <c r="O70" i="23"/>
  <c r="O64" i="23"/>
  <c r="G70" i="23"/>
  <c r="G64" i="23"/>
  <c r="Q52" i="23"/>
  <c r="Q50" i="23" s="1"/>
  <c r="Q103" i="23"/>
  <c r="Q31" i="23"/>
  <c r="Q29" i="23" s="1"/>
  <c r="E52" i="23"/>
  <c r="E50" i="23" s="1"/>
  <c r="E103" i="23"/>
  <c r="E31" i="23"/>
  <c r="E29" i="23" s="1"/>
  <c r="L103" i="23"/>
  <c r="L31" i="23"/>
  <c r="L29" i="23" s="1"/>
  <c r="L52" i="23"/>
  <c r="L50" i="23" s="1"/>
  <c r="H103" i="23"/>
  <c r="H31" i="23"/>
  <c r="H29" i="23" s="1"/>
  <c r="H52" i="23"/>
  <c r="H50" i="23" s="1"/>
  <c r="K103" i="23"/>
  <c r="K31" i="23"/>
  <c r="K29" i="23" s="1"/>
  <c r="K52" i="23"/>
  <c r="K50" i="23" s="1"/>
  <c r="G103" i="23"/>
  <c r="G31" i="23"/>
  <c r="G29" i="23" s="1"/>
  <c r="G52" i="23"/>
  <c r="G50" i="23" s="1"/>
  <c r="M52" i="23"/>
  <c r="M50" i="23" s="1"/>
  <c r="M103" i="23"/>
  <c r="M31" i="23"/>
  <c r="M29" i="23" s="1"/>
  <c r="I52" i="23"/>
  <c r="I50" i="23" s="1"/>
  <c r="I103" i="23"/>
  <c r="I31" i="23"/>
  <c r="I29" i="23" s="1"/>
  <c r="P103" i="23"/>
  <c r="P31" i="23"/>
  <c r="P29" i="23" s="1"/>
  <c r="P52" i="23"/>
  <c r="P50" i="23" s="1"/>
  <c r="O103" i="23"/>
  <c r="O31" i="23"/>
  <c r="O29" i="23" s="1"/>
  <c r="O52" i="23"/>
  <c r="O50" i="23" s="1"/>
  <c r="R31" i="23"/>
  <c r="R29" i="23" s="1"/>
  <c r="R52" i="23"/>
  <c r="R50" i="23" s="1"/>
  <c r="R103" i="23"/>
  <c r="N103" i="23"/>
  <c r="N31" i="23"/>
  <c r="N29" i="23" s="1"/>
  <c r="N52" i="23"/>
  <c r="N50" i="23" s="1"/>
  <c r="J103" i="23"/>
  <c r="J31" i="23"/>
  <c r="J29" i="23" s="1"/>
  <c r="J52" i="23"/>
  <c r="J50" i="23" s="1"/>
  <c r="F103" i="23"/>
  <c r="F31" i="23"/>
  <c r="F29" i="23" s="1"/>
  <c r="F52" i="23"/>
  <c r="F50" i="23" s="1"/>
  <c r="R25" i="33"/>
  <c r="S5" i="17"/>
  <c r="G25" i="33"/>
  <c r="S11" i="33"/>
  <c r="S6" i="33"/>
  <c r="G22" i="19"/>
  <c r="K14" i="33"/>
  <c r="K22" i="19" s="1"/>
  <c r="O14" i="33"/>
  <c r="O22" i="19" s="1"/>
  <c r="D22" i="19"/>
  <c r="H14" i="33"/>
  <c r="H22" i="19" s="1"/>
  <c r="L14" i="33"/>
  <c r="L22" i="19" s="1"/>
  <c r="P14" i="33"/>
  <c r="P22" i="19" s="1"/>
  <c r="E14" i="33"/>
  <c r="E22" i="19" s="1"/>
  <c r="I14" i="33"/>
  <c r="I22" i="19" s="1"/>
  <c r="M14" i="33"/>
  <c r="M22" i="19" s="1"/>
  <c r="Q14" i="33"/>
  <c r="Q22" i="19" s="1"/>
  <c r="F14" i="33"/>
  <c r="F22" i="19" s="1"/>
  <c r="J14" i="33"/>
  <c r="J22" i="19" s="1"/>
  <c r="N14" i="33"/>
  <c r="N22" i="19" s="1"/>
  <c r="R14" i="33"/>
  <c r="R22" i="19" s="1"/>
  <c r="O25" i="33"/>
  <c r="S12" i="33"/>
  <c r="L25" i="33"/>
  <c r="P25" i="33"/>
  <c r="K25" i="33"/>
  <c r="I25" i="33"/>
  <c r="M25" i="33"/>
  <c r="Q25" i="33"/>
  <c r="F25" i="33"/>
  <c r="J25" i="33"/>
  <c r="N25" i="33"/>
  <c r="N115" i="38"/>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9" i="23"/>
  <c r="H28" i="38" s="1"/>
  <c r="H6" i="17"/>
  <c r="L6" i="17"/>
  <c r="P6" i="17"/>
  <c r="D6" i="17"/>
  <c r="E6" i="17"/>
  <c r="I6" i="17"/>
  <c r="M6" i="17"/>
  <c r="Q6" i="17"/>
  <c r="F6" i="17"/>
  <c r="J6" i="17"/>
  <c r="N6" i="17"/>
  <c r="R6" i="17"/>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Q115" i="38"/>
  <c r="M115" i="38"/>
  <c r="I115" i="38"/>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115" i="38"/>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P115" i="38"/>
  <c r="L115" i="38"/>
  <c r="H115" i="38"/>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D115" i="38"/>
  <c r="O115" i="38"/>
  <c r="K115" i="38"/>
  <c r="G115" i="38"/>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115" i="38"/>
  <c r="F115" i="38"/>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9" i="23"/>
  <c r="O28" i="38" s="1"/>
  <c r="K9" i="23"/>
  <c r="K28" i="38" s="1"/>
  <c r="G9" i="23"/>
  <c r="G28" i="38" s="1"/>
  <c r="R9" i="23"/>
  <c r="R28" i="38" s="1"/>
  <c r="N9" i="23"/>
  <c r="N28" i="38" s="1"/>
  <c r="J9" i="23"/>
  <c r="J28" i="38" s="1"/>
  <c r="F9" i="23"/>
  <c r="F28" i="38" s="1"/>
  <c r="Q9" i="23"/>
  <c r="Q28" i="38" s="1"/>
  <c r="M9" i="23"/>
  <c r="M28" i="38" s="1"/>
  <c r="I9" i="23"/>
  <c r="I28" i="38" s="1"/>
  <c r="E9" i="23"/>
  <c r="E28" i="38" s="1"/>
  <c r="P9" i="23"/>
  <c r="P28" i="38" s="1"/>
  <c r="L9" i="23"/>
  <c r="L28" i="38" s="1"/>
  <c r="F7" i="17" l="1"/>
  <c r="H7" i="17"/>
  <c r="O7" i="17"/>
  <c r="M7" i="17"/>
  <c r="Q7" i="17"/>
  <c r="K7" i="17"/>
  <c r="I7" i="17"/>
  <c r="G7" i="17"/>
  <c r="R7" i="17"/>
  <c r="R31" i="38" s="1"/>
  <c r="D7" i="17"/>
  <c r="J7" i="17"/>
  <c r="E7" i="17"/>
  <c r="N7" i="17"/>
  <c r="P7" i="17"/>
  <c r="S22" i="19"/>
  <c r="F67" i="23"/>
  <c r="J62" i="23"/>
  <c r="N62" i="23"/>
  <c r="R62" i="23"/>
  <c r="L67" i="23"/>
  <c r="I67" i="23"/>
  <c r="Q67" i="23"/>
  <c r="G62" i="23"/>
  <c r="K62" i="23"/>
  <c r="O62" i="23"/>
  <c r="H67" i="23"/>
  <c r="P67" i="23"/>
  <c r="E67" i="23"/>
  <c r="M67" i="23"/>
  <c r="F62" i="23"/>
  <c r="J67" i="23"/>
  <c r="N67" i="23"/>
  <c r="R67" i="23"/>
  <c r="L62"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D27" i="33" s="1"/>
  <c r="N63" i="17"/>
  <c r="G63" i="17"/>
  <c r="J63" i="17"/>
  <c r="E63" i="17"/>
  <c r="K63" i="17"/>
  <c r="H63" i="17"/>
  <c r="R63" i="17"/>
  <c r="I63" i="17"/>
  <c r="F63" i="17"/>
  <c r="S98" i="23"/>
  <c r="S115" i="38" s="1"/>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9" i="23"/>
  <c r="S28" i="38" s="1"/>
  <c r="Q27" i="33" l="1"/>
  <c r="M27" i="33"/>
  <c r="M24" i="19" s="1"/>
  <c r="R27" i="33"/>
  <c r="H27" i="33"/>
  <c r="H24" i="19" s="1"/>
  <c r="R75" i="19"/>
  <c r="R80" i="19"/>
  <c r="R76" i="19"/>
  <c r="G80" i="19"/>
  <c r="G75" i="19"/>
  <c r="G76" i="19"/>
  <c r="L76" i="19"/>
  <c r="L80" i="19"/>
  <c r="L75" i="19"/>
  <c r="L85" i="19" s="1"/>
  <c r="I80" i="19"/>
  <c r="I75" i="19"/>
  <c r="I76" i="19"/>
  <c r="H56" i="23"/>
  <c r="H79" i="38" s="1"/>
  <c r="P76" i="19"/>
  <c r="P75" i="19"/>
  <c r="P80" i="19"/>
  <c r="O80" i="19"/>
  <c r="O75" i="19"/>
  <c r="O76" i="19"/>
  <c r="M76" i="19"/>
  <c r="M80" i="19"/>
  <c r="M75" i="19"/>
  <c r="M85" i="19" s="1"/>
  <c r="H76" i="19"/>
  <c r="H75" i="19"/>
  <c r="H80" i="19"/>
  <c r="N75" i="19"/>
  <c r="N76" i="19"/>
  <c r="N80" i="19"/>
  <c r="Q80" i="19"/>
  <c r="Q76" i="19"/>
  <c r="Q75" i="19"/>
  <c r="Q85" i="19" s="1"/>
  <c r="J75" i="19"/>
  <c r="J80" i="19"/>
  <c r="J76" i="19"/>
  <c r="K80" i="19"/>
  <c r="K75" i="19"/>
  <c r="K76" i="19"/>
  <c r="S62" i="23"/>
  <c r="S67" i="23"/>
  <c r="F56" i="23"/>
  <c r="F79" i="38" s="1"/>
  <c r="N46" i="17"/>
  <c r="N50" i="17" s="1"/>
  <c r="O56" i="23"/>
  <c r="O79" i="38" s="1"/>
  <c r="E46" i="17"/>
  <c r="E50" i="17" s="1"/>
  <c r="E40" i="19" s="1"/>
  <c r="E48" i="19" s="1"/>
  <c r="E56" i="23"/>
  <c r="E79" i="38" s="1"/>
  <c r="H46" i="17"/>
  <c r="H50" i="17" s="1"/>
  <c r="H40" i="19" s="1"/>
  <c r="H48" i="19" s="1"/>
  <c r="P56" i="23"/>
  <c r="P79" i="38" s="1"/>
  <c r="K56" i="23"/>
  <c r="K79" i="38" s="1"/>
  <c r="P46" i="17"/>
  <c r="P50" i="17" s="1"/>
  <c r="P40" i="19" s="1"/>
  <c r="P48" i="19" s="1"/>
  <c r="J56" i="23"/>
  <c r="J79" i="38" s="1"/>
  <c r="F46" i="17"/>
  <c r="F50" i="17" s="1"/>
  <c r="F40" i="19" s="1"/>
  <c r="F48" i="19" s="1"/>
  <c r="L46" i="17"/>
  <c r="L50" i="17" s="1"/>
  <c r="L40" i="19" s="1"/>
  <c r="L48" i="19" s="1"/>
  <c r="Q56" i="23"/>
  <c r="Q79" i="38" s="1"/>
  <c r="R56" i="23"/>
  <c r="R79" i="38" s="1"/>
  <c r="I46" i="17"/>
  <c r="I50" i="17" s="1"/>
  <c r="I40" i="19" s="1"/>
  <c r="I48" i="19" s="1"/>
  <c r="M46" i="17"/>
  <c r="M50" i="17" s="1"/>
  <c r="M40" i="19" s="1"/>
  <c r="M48" i="19" s="1"/>
  <c r="D46" i="17"/>
  <c r="D50" i="17" s="1"/>
  <c r="D40" i="19" s="1"/>
  <c r="D48" i="19" s="1"/>
  <c r="Q46" i="17"/>
  <c r="Q50" i="17" s="1"/>
  <c r="Q40" i="19" s="1"/>
  <c r="Q48" i="19" s="1"/>
  <c r="G46" i="17"/>
  <c r="G50" i="17" s="1"/>
  <c r="G40" i="19" s="1"/>
  <c r="G48" i="19" s="1"/>
  <c r="N56" i="23"/>
  <c r="N79" i="38" s="1"/>
  <c r="O46" i="17"/>
  <c r="O50" i="17" s="1"/>
  <c r="O40" i="19" s="1"/>
  <c r="O48" i="19" s="1"/>
  <c r="S46" i="17"/>
  <c r="K46" i="17"/>
  <c r="K50" i="17" s="1"/>
  <c r="K40" i="19" s="1"/>
  <c r="K48" i="19" s="1"/>
  <c r="R46" i="17"/>
  <c r="R50" i="17" s="1"/>
  <c r="R40" i="19" s="1"/>
  <c r="R48" i="19" s="1"/>
  <c r="J46" i="17"/>
  <c r="J50" i="17" s="1"/>
  <c r="J40" i="19" s="1"/>
  <c r="J48" i="19" s="1"/>
  <c r="D56" i="23"/>
  <c r="D79" i="38" s="1"/>
  <c r="M56" i="23"/>
  <c r="M79" i="38" s="1"/>
  <c r="I56" i="23"/>
  <c r="I79" i="38" s="1"/>
  <c r="G56" i="23"/>
  <c r="G79" i="38" s="1"/>
  <c r="L56" i="23"/>
  <c r="L79" i="38" s="1"/>
  <c r="S29" i="23"/>
  <c r="H126" i="38"/>
  <c r="H120" i="38"/>
  <c r="H117" i="38"/>
  <c r="H119" i="38"/>
  <c r="H125" i="38"/>
  <c r="H118" i="38"/>
  <c r="H122" i="38"/>
  <c r="H121"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L24" i="19" s="1"/>
  <c r="K27" i="33"/>
  <c r="K24" i="19" s="1"/>
  <c r="Q24" i="19"/>
  <c r="O27" i="33"/>
  <c r="O24" i="19" s="1"/>
  <c r="D24" i="19"/>
  <c r="J27" i="33"/>
  <c r="J24" i="19" s="1"/>
  <c r="F27" i="33"/>
  <c r="F24" i="19" s="1"/>
  <c r="P27" i="33"/>
  <c r="P24" i="19" s="1"/>
  <c r="R24" i="19"/>
  <c r="G27" i="33"/>
  <c r="G24" i="19" s="1"/>
  <c r="E27" i="33"/>
  <c r="E24" i="19" s="1"/>
  <c r="I27" i="33"/>
  <c r="I24" i="19" s="1"/>
  <c r="N27" i="33"/>
  <c r="N24" i="19" s="1"/>
  <c r="N85" i="19" l="1"/>
  <c r="O85" i="19"/>
  <c r="I85" i="19"/>
  <c r="R85" i="19"/>
  <c r="J85" i="19"/>
  <c r="H85" i="19"/>
  <c r="P85" i="19"/>
  <c r="G85" i="19"/>
  <c r="K85" i="19"/>
  <c r="N90" i="38"/>
  <c r="N40" i="19"/>
  <c r="N48" i="19" s="1"/>
  <c r="Q89" i="38"/>
  <c r="I90" i="38"/>
  <c r="J89" i="38"/>
  <c r="O89" i="38"/>
  <c r="M90" i="38"/>
  <c r="P89" i="38"/>
  <c r="G87" i="23"/>
  <c r="P87"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J87" i="23"/>
  <c r="D87" i="23"/>
  <c r="D56" i="17"/>
  <c r="D70" i="17" s="1"/>
  <c r="S56" i="17"/>
  <c r="S70" i="17" s="1"/>
  <c r="E56" i="17"/>
  <c r="R56" i="17"/>
  <c r="H56" i="17"/>
  <c r="O56" i="17"/>
  <c r="Q56" i="17"/>
  <c r="G56" i="17"/>
  <c r="N56" i="17"/>
  <c r="J56" i="17"/>
  <c r="M56" i="17"/>
  <c r="F87" i="23"/>
  <c r="I87" i="23"/>
  <c r="N87" i="23"/>
  <c r="O87" i="23"/>
  <c r="Q87" i="23"/>
  <c r="E87" i="23"/>
  <c r="G59" i="17"/>
  <c r="G71" i="17" s="1"/>
  <c r="R87" i="23"/>
  <c r="M87" i="23"/>
  <c r="I56" i="17"/>
  <c r="N59" i="17"/>
  <c r="N71" i="17" s="1"/>
  <c r="K87" i="23"/>
  <c r="L87" i="23"/>
  <c r="P56" i="17"/>
  <c r="P90" i="38"/>
  <c r="J90" i="38"/>
  <c r="E89" i="38"/>
  <c r="L89" i="38"/>
  <c r="L90" i="38"/>
  <c r="M89" i="38"/>
  <c r="H89" i="38"/>
  <c r="H90" i="38"/>
  <c r="N89" i="38"/>
  <c r="F89" i="38"/>
  <c r="F90" i="38"/>
  <c r="D90" i="38"/>
  <c r="O90" i="38"/>
  <c r="E90" i="38"/>
  <c r="S50" i="17"/>
  <c r="G89" i="38"/>
  <c r="Q90" i="38"/>
  <c r="R90" i="38"/>
  <c r="S56" i="23"/>
  <c r="S79" i="38" s="1"/>
  <c r="R89" i="38"/>
  <c r="G90" i="38"/>
  <c r="I89" i="38"/>
  <c r="K89" i="38"/>
  <c r="K90" i="38"/>
  <c r="D89" i="38"/>
  <c r="E39" i="23"/>
  <c r="O39" i="23"/>
  <c r="G27" i="17"/>
  <c r="G35" i="17" s="1"/>
  <c r="K39" i="23"/>
  <c r="J27" i="17"/>
  <c r="J35" i="17" s="1"/>
  <c r="R27" i="17"/>
  <c r="R35" i="17" s="1"/>
  <c r="H27" i="17"/>
  <c r="H35" i="17" s="1"/>
  <c r="L39" i="23"/>
  <c r="H39" i="23"/>
  <c r="P39" i="23"/>
  <c r="N39" i="23"/>
  <c r="D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R39" i="23"/>
  <c r="I39" i="23"/>
  <c r="D27" i="17"/>
  <c r="D35" i="17" s="1"/>
  <c r="L97" i="38" l="1"/>
  <c r="E97" i="38"/>
  <c r="Q97" i="38"/>
  <c r="D97" i="38"/>
  <c r="O97" i="38"/>
  <c r="J97" i="38"/>
  <c r="H97" i="38"/>
  <c r="I97" i="38"/>
  <c r="N97" i="38"/>
  <c r="F97" i="38"/>
  <c r="P97" i="38"/>
  <c r="K97" i="38"/>
  <c r="M97" i="38"/>
  <c r="R97" i="38"/>
  <c r="G97" i="38"/>
  <c r="Q41" i="23"/>
  <c r="Q37" i="17" s="1"/>
  <c r="Q39" i="17" s="1"/>
  <c r="D41" i="23"/>
  <c r="L41" i="23"/>
  <c r="L37" i="17" s="1"/>
  <c r="L39" i="17" s="1"/>
  <c r="N41" i="23"/>
  <c r="N37" i="17" s="1"/>
  <c r="N39" i="17" s="1"/>
  <c r="I41" i="23"/>
  <c r="P41" i="23"/>
  <c r="O41" i="23"/>
  <c r="O37" i="17" s="1"/>
  <c r="O39" i="17" s="1"/>
  <c r="K41" i="23"/>
  <c r="J41" i="23"/>
  <c r="J37" i="17" s="1"/>
  <c r="J39" i="17" s="1"/>
  <c r="R41" i="23"/>
  <c r="G41" i="23"/>
  <c r="G37" i="17" s="1"/>
  <c r="G39" i="17" s="1"/>
  <c r="F41" i="23"/>
  <c r="M41" i="23"/>
  <c r="M37" i="17" s="1"/>
  <c r="M39" i="17" s="1"/>
  <c r="H41" i="23"/>
  <c r="E41" i="23"/>
  <c r="E37" i="17" s="1"/>
  <c r="E39" i="17" s="1"/>
  <c r="J70" i="17"/>
  <c r="J68" i="17"/>
  <c r="O70" i="17"/>
  <c r="O68" i="17"/>
  <c r="P70" i="17"/>
  <c r="P68" i="17"/>
  <c r="I70" i="17"/>
  <c r="I68" i="17"/>
  <c r="N70" i="17"/>
  <c r="N68" i="17"/>
  <c r="H70" i="17"/>
  <c r="H68" i="17"/>
  <c r="D68" i="17"/>
  <c r="S87" i="23"/>
  <c r="K68" i="17"/>
  <c r="K71" i="17"/>
  <c r="G70" i="17"/>
  <c r="G68" i="17"/>
  <c r="R70" i="17"/>
  <c r="R68" i="17"/>
  <c r="M70" i="17"/>
  <c r="M68" i="17"/>
  <c r="Q70" i="17"/>
  <c r="Q68" i="17"/>
  <c r="E70" i="17"/>
  <c r="E68" i="17"/>
  <c r="F68" i="17"/>
  <c r="F71" i="17"/>
  <c r="L68" i="17"/>
  <c r="L71" i="17"/>
  <c r="I37" i="17"/>
  <c r="I39" i="17" s="1"/>
  <c r="C5" i="46"/>
  <c r="S35" i="17"/>
  <c r="S38" i="17" s="1"/>
  <c r="S39" i="23"/>
  <c r="S97" i="38" l="1"/>
  <c r="C8" i="46"/>
  <c r="H37" i="17"/>
  <c r="H39" i="17" s="1"/>
  <c r="R37" i="17"/>
  <c r="R39" i="17" s="1"/>
  <c r="P37" i="17"/>
  <c r="P39" i="17" s="1"/>
  <c r="F37" i="17"/>
  <c r="F39" i="17" s="1"/>
  <c r="K37" i="17"/>
  <c r="K39" i="17" s="1"/>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S41" i="23"/>
  <c r="D37" i="17"/>
  <c r="D39" i="17" s="1"/>
  <c r="E43" i="23" l="1"/>
  <c r="E61" i="38" s="1"/>
  <c r="D43" i="23"/>
  <c r="D61" i="38" s="1"/>
  <c r="S39" i="17"/>
  <c r="H43" i="23"/>
  <c r="H61" i="38" s="1"/>
  <c r="R43" i="23"/>
  <c r="R61" i="38" s="1"/>
  <c r="F43" i="23"/>
  <c r="F61" i="38" s="1"/>
  <c r="L43" i="23"/>
  <c r="L61" i="38" s="1"/>
  <c r="K43" i="23"/>
  <c r="K61" i="38" s="1"/>
  <c r="J43" i="23"/>
  <c r="J61" i="38" s="1"/>
  <c r="O43" i="23"/>
  <c r="O61" i="38" s="1"/>
  <c r="Q43" i="23"/>
  <c r="Q61" i="38" s="1"/>
  <c r="I43" i="23"/>
  <c r="I61" i="38" s="1"/>
  <c r="P43" i="23"/>
  <c r="P61" i="38" s="1"/>
  <c r="G43" i="23"/>
  <c r="G61" i="38" s="1"/>
  <c r="N43" i="23"/>
  <c r="N61" i="38" s="1"/>
  <c r="M43" i="23"/>
  <c r="M61" i="38" s="1"/>
  <c r="S43" i="23" l="1"/>
  <c r="S61" i="38" s="1"/>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Q45" i="60" l="1"/>
  <c r="L45" i="60"/>
  <c r="I45" i="60"/>
  <c r="N45" i="60"/>
  <c r="M45" i="60"/>
  <c r="K45" i="60"/>
  <c r="P45" i="60"/>
  <c r="R124" i="38"/>
  <c r="H124" i="38"/>
  <c r="G124" i="38"/>
  <c r="O124" i="38"/>
  <c r="J124" i="38"/>
  <c r="G45" i="60" l="1"/>
  <c r="H45" i="60"/>
  <c r="J45" i="60"/>
  <c r="O45" i="60"/>
  <c r="R45" i="60"/>
  <c r="S124" i="38"/>
  <c r="D10" i="30" l="1"/>
  <c r="S142" i="38" l="1"/>
  <c r="D11" i="30" l="1"/>
  <c r="S152" i="38"/>
  <c r="D12" i="30"/>
  <c r="B12" i="30" s="1"/>
  <c r="J116" i="38" l="1"/>
  <c r="S116" i="38"/>
  <c r="P116" i="38"/>
  <c r="G116" i="38"/>
  <c r="O116" i="38"/>
  <c r="M116" i="38"/>
  <c r="L116" i="38"/>
  <c r="Q116" i="38"/>
  <c r="I116" i="38"/>
  <c r="R116" i="38"/>
  <c r="H116" i="38"/>
  <c r="K116" i="38"/>
  <c r="N116" i="38"/>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4" i="23" l="1"/>
  <c r="D101" i="23" s="1"/>
  <c r="R16" i="27"/>
  <c r="R104" i="23" s="1"/>
  <c r="P16" i="27"/>
  <c r="P104" i="23" s="1"/>
  <c r="I16" i="27"/>
  <c r="I104" i="23" s="1"/>
  <c r="K16" i="27"/>
  <c r="K104" i="23" s="1"/>
  <c r="H16" i="27"/>
  <c r="H104" i="23" s="1"/>
  <c r="J16" i="27"/>
  <c r="J104" i="23" s="1"/>
  <c r="Q16" i="27"/>
  <c r="Q104" i="23" s="1"/>
  <c r="O16" i="27"/>
  <c r="O104" i="23" s="1"/>
  <c r="N16" i="27"/>
  <c r="N104" i="23" s="1"/>
  <c r="F16" i="27"/>
  <c r="F104" i="23" s="1"/>
  <c r="M16" i="27"/>
  <c r="M104" i="23" s="1"/>
  <c r="G16" i="27"/>
  <c r="G104" i="23" s="1"/>
  <c r="L16" i="27"/>
  <c r="L104" i="23" s="1"/>
  <c r="E16" i="27"/>
  <c r="E104" i="23" s="1"/>
  <c r="E101" i="23" l="1"/>
  <c r="F101" i="23"/>
  <c r="J101" i="23"/>
  <c r="P101" i="23"/>
  <c r="L101" i="23"/>
  <c r="N101" i="23"/>
  <c r="H101" i="23"/>
  <c r="R101" i="23"/>
  <c r="G101" i="23"/>
  <c r="O101" i="23"/>
  <c r="K101" i="23"/>
  <c r="M101" i="23"/>
  <c r="Q101" i="23"/>
  <c r="I101" i="23"/>
  <c r="S101" i="23" l="1"/>
  <c r="F85" i="17" l="1"/>
  <c r="F94" i="17" s="1"/>
  <c r="D113" i="23"/>
  <c r="D85" i="17"/>
  <c r="D94" i="17" s="1"/>
  <c r="D137" i="38" s="1"/>
  <c r="P113" i="23"/>
  <c r="P133" i="38" s="1"/>
  <c r="L113" i="23"/>
  <c r="L133" i="38" s="1"/>
  <c r="F113" i="23"/>
  <c r="F133" i="38" s="1"/>
  <c r="I113" i="23"/>
  <c r="I133" i="38" s="1"/>
  <c r="R113" i="23"/>
  <c r="R133" i="38" s="1"/>
  <c r="L85" i="17"/>
  <c r="L94" i="17" s="1"/>
  <c r="L136" i="38" s="1"/>
  <c r="G85" i="17"/>
  <c r="G94" i="17" s="1"/>
  <c r="G96" i="17" s="1"/>
  <c r="G98" i="17" s="1"/>
  <c r="H113" i="23"/>
  <c r="H133" i="38" s="1"/>
  <c r="M85" i="17"/>
  <c r="M94" i="17" s="1"/>
  <c r="M143" i="38" s="1"/>
  <c r="H85" i="17"/>
  <c r="H94" i="17" s="1"/>
  <c r="H137" i="38" s="1"/>
  <c r="Q113" i="23"/>
  <c r="Q133" i="38" s="1"/>
  <c r="E113" i="23"/>
  <c r="E133" i="38" s="1"/>
  <c r="J113" i="23"/>
  <c r="J133" i="38" s="1"/>
  <c r="Q85" i="17"/>
  <c r="Q94" i="17" s="1"/>
  <c r="Q140" i="38" s="1"/>
  <c r="E85" i="17"/>
  <c r="E94" i="17" s="1"/>
  <c r="E137" i="38" s="1"/>
  <c r="O113" i="23"/>
  <c r="O133" i="38" s="1"/>
  <c r="R85" i="17"/>
  <c r="R94" i="17" s="1"/>
  <c r="R135" i="38" s="1"/>
  <c r="K85" i="17"/>
  <c r="K94" i="17" s="1"/>
  <c r="K135" i="38" s="1"/>
  <c r="I85" i="17"/>
  <c r="I94" i="17" s="1"/>
  <c r="I96" i="17" s="1"/>
  <c r="I98" i="17" s="1"/>
  <c r="I154" i="38" s="1"/>
  <c r="K113" i="23"/>
  <c r="K133" i="38" s="1"/>
  <c r="N113" i="23"/>
  <c r="N133" i="38" s="1"/>
  <c r="N85" i="17"/>
  <c r="N94" i="17" s="1"/>
  <c r="N136" i="38" s="1"/>
  <c r="D133" i="38"/>
  <c r="P85" i="17"/>
  <c r="P94" i="17" s="1"/>
  <c r="P140" i="38" s="1"/>
  <c r="S85" i="17"/>
  <c r="G113" i="23"/>
  <c r="G133" i="38" s="1"/>
  <c r="O85" i="17"/>
  <c r="O94" i="17" s="1"/>
  <c r="O136" i="38" s="1"/>
  <c r="J85" i="17"/>
  <c r="J94" i="17" s="1"/>
  <c r="J139" i="38" s="1"/>
  <c r="M113" i="23"/>
  <c r="M133" i="38" s="1"/>
  <c r="F139" i="38"/>
  <c r="F138" i="38"/>
  <c r="F144" i="38"/>
  <c r="F143" i="38"/>
  <c r="F96" i="17"/>
  <c r="F98" i="17" s="1"/>
  <c r="F136" i="38"/>
  <c r="F135" i="38"/>
  <c r="F137" i="38"/>
  <c r="F140" i="38"/>
  <c r="D136" i="38" l="1"/>
  <c r="P139" i="38"/>
  <c r="D96" i="17"/>
  <c r="D98" i="17" s="1"/>
  <c r="D154" i="38" s="1"/>
  <c r="H115" i="23"/>
  <c r="D140" i="38"/>
  <c r="H140" i="38"/>
  <c r="D143" i="38"/>
  <c r="H144" i="38"/>
  <c r="M96" i="17"/>
  <c r="M98" i="17" s="1"/>
  <c r="M156" i="38" s="1"/>
  <c r="O115" i="23"/>
  <c r="R143" i="38"/>
  <c r="R140" i="38"/>
  <c r="P135" i="38"/>
  <c r="P138" i="38"/>
  <c r="F115" i="23"/>
  <c r="F117" i="23" s="1"/>
  <c r="F151" i="38" s="1"/>
  <c r="D135" i="38"/>
  <c r="D144" i="38"/>
  <c r="H143" i="38"/>
  <c r="P136" i="38"/>
  <c r="P137" i="38"/>
  <c r="H96" i="17"/>
  <c r="H98" i="17" s="1"/>
  <c r="H161" i="38" s="1"/>
  <c r="M144" i="38"/>
  <c r="K143" i="38"/>
  <c r="I143" i="38"/>
  <c r="Q115" i="23"/>
  <c r="Q117" i="23" s="1"/>
  <c r="Q151" i="38" s="1"/>
  <c r="D138" i="38"/>
  <c r="I137" i="38"/>
  <c r="R144" i="38"/>
  <c r="I144" i="38"/>
  <c r="H139" i="38"/>
  <c r="H135" i="38"/>
  <c r="M139" i="38"/>
  <c r="M135" i="38"/>
  <c r="D139" i="38"/>
  <c r="P96" i="17"/>
  <c r="P98" i="17" s="1"/>
  <c r="P55" i="60" s="1"/>
  <c r="R139" i="38"/>
  <c r="H138" i="38"/>
  <c r="P143" i="38"/>
  <c r="L115" i="23"/>
  <c r="L117" i="23" s="1"/>
  <c r="L151" i="38" s="1"/>
  <c r="I140" i="38"/>
  <c r="R115" i="23"/>
  <c r="R117" i="23" s="1"/>
  <c r="R151" i="38" s="1"/>
  <c r="M137" i="38"/>
  <c r="M140" i="38"/>
  <c r="H136" i="38"/>
  <c r="K96" i="17"/>
  <c r="K98" i="17" s="1"/>
  <c r="K155" i="38" s="1"/>
  <c r="M138" i="38"/>
  <c r="R137" i="38"/>
  <c r="K140" i="38"/>
  <c r="I115" i="23"/>
  <c r="I117" i="23" s="1"/>
  <c r="I151" i="38" s="1"/>
  <c r="K137" i="38"/>
  <c r="L135" i="38"/>
  <c r="N115" i="23"/>
  <c r="N117" i="23" s="1"/>
  <c r="N151" i="38" s="1"/>
  <c r="E140" i="38"/>
  <c r="G136" i="38"/>
  <c r="G144" i="38"/>
  <c r="G137" i="38"/>
  <c r="K138" i="38"/>
  <c r="G135" i="38"/>
  <c r="L143" i="38"/>
  <c r="L137" i="38"/>
  <c r="I135" i="38"/>
  <c r="K139" i="38"/>
  <c r="O144" i="38"/>
  <c r="I136" i="38"/>
  <c r="K144" i="38"/>
  <c r="G140" i="38"/>
  <c r="E115" i="23"/>
  <c r="E117" i="23" s="1"/>
  <c r="E151" i="38" s="1"/>
  <c r="E8" i="38" s="1"/>
  <c r="Q143" i="38"/>
  <c r="Q137" i="38"/>
  <c r="Q136" i="38"/>
  <c r="N143" i="38"/>
  <c r="Q139" i="38"/>
  <c r="Q135" i="38"/>
  <c r="J115" i="23"/>
  <c r="N137" i="38"/>
  <c r="E144" i="38"/>
  <c r="N138" i="38"/>
  <c r="K136" i="38"/>
  <c r="Q96" i="17"/>
  <c r="Q98" i="17" s="1"/>
  <c r="Q154" i="38" s="1"/>
  <c r="L139" i="38"/>
  <c r="M136" i="38"/>
  <c r="E96" i="17"/>
  <c r="E98" i="17" s="1"/>
  <c r="E157" i="38" s="1"/>
  <c r="G139" i="38"/>
  <c r="O138" i="38"/>
  <c r="L144" i="38"/>
  <c r="Q138" i="38"/>
  <c r="I139" i="38"/>
  <c r="G143" i="38"/>
  <c r="L96" i="17"/>
  <c r="L98" i="17" s="1"/>
  <c r="L156" i="38" s="1"/>
  <c r="Q144" i="38"/>
  <c r="L140" i="38"/>
  <c r="L138" i="38"/>
  <c r="R96" i="17"/>
  <c r="R98" i="17" s="1"/>
  <c r="R154" i="38" s="1"/>
  <c r="J137" i="38"/>
  <c r="I138" i="38"/>
  <c r="N96" i="17"/>
  <c r="N98" i="17" s="1"/>
  <c r="N157" i="38" s="1"/>
  <c r="P115" i="23"/>
  <c r="P117" i="23" s="1"/>
  <c r="P151" i="38" s="1"/>
  <c r="N139" i="38"/>
  <c r="R138" i="38"/>
  <c r="R136" i="38"/>
  <c r="N135" i="38"/>
  <c r="N144" i="38"/>
  <c r="M115" i="23"/>
  <c r="M117" i="23" s="1"/>
  <c r="M151" i="38" s="1"/>
  <c r="E135" i="38"/>
  <c r="P144" i="38"/>
  <c r="N140" i="38"/>
  <c r="E139" i="38"/>
  <c r="G138" i="38"/>
  <c r="E143" i="38"/>
  <c r="E138" i="38"/>
  <c r="K115" i="23"/>
  <c r="K117" i="23" s="1"/>
  <c r="K151" i="38" s="1"/>
  <c r="D115" i="23"/>
  <c r="D117" i="23" s="1"/>
  <c r="D151" i="38" s="1"/>
  <c r="E136" i="38"/>
  <c r="O140" i="38"/>
  <c r="S113" i="23"/>
  <c r="S133" i="38" s="1"/>
  <c r="O137" i="38"/>
  <c r="J138" i="38"/>
  <c r="M142" i="38"/>
  <c r="M51" i="60" s="1"/>
  <c r="J136" i="38"/>
  <c r="J140" i="38"/>
  <c r="I161" i="38"/>
  <c r="J143" i="38"/>
  <c r="J135" i="38"/>
  <c r="J144" i="38"/>
  <c r="J96" i="17"/>
  <c r="J98" i="17" s="1"/>
  <c r="J162" i="38" s="1"/>
  <c r="O139" i="38"/>
  <c r="O96" i="17"/>
  <c r="O98" i="17" s="1"/>
  <c r="O155" i="38" s="1"/>
  <c r="G115" i="23"/>
  <c r="S94" i="17"/>
  <c r="S96" i="17" s="1"/>
  <c r="O143" i="38"/>
  <c r="O135" i="38"/>
  <c r="I55" i="60"/>
  <c r="I156" i="38"/>
  <c r="I155" i="38"/>
  <c r="I157" i="38"/>
  <c r="I158" i="38"/>
  <c r="I153" i="38"/>
  <c r="I162" i="38"/>
  <c r="F157" i="38"/>
  <c r="G161" i="38"/>
  <c r="G158" i="38"/>
  <c r="H117" i="23"/>
  <c r="H151" i="38" s="1"/>
  <c r="O117" i="23"/>
  <c r="O151" i="38" s="1"/>
  <c r="J117" i="23"/>
  <c r="J151" i="38" s="1"/>
  <c r="G157" i="38"/>
  <c r="F162" i="38"/>
  <c r="G154" i="38"/>
  <c r="G155" i="38"/>
  <c r="G153" i="38"/>
  <c r="G55" i="60"/>
  <c r="G162" i="38"/>
  <c r="G156" i="38"/>
  <c r="F142" i="38"/>
  <c r="F51" i="60" s="1"/>
  <c r="F156" i="38"/>
  <c r="F154" i="38"/>
  <c r="F158" i="38"/>
  <c r="F134" i="38"/>
  <c r="F55" i="60"/>
  <c r="F153" i="38"/>
  <c r="F161" i="38"/>
  <c r="M154" i="38"/>
  <c r="F155" i="38"/>
  <c r="D161" i="38"/>
  <c r="D153" i="38"/>
  <c r="D156" i="38"/>
  <c r="D158" i="38"/>
  <c r="D155" i="38"/>
  <c r="D162" i="38"/>
  <c r="D157" i="38"/>
  <c r="D55" i="60"/>
  <c r="R142" i="38" l="1"/>
  <c r="R51" i="60" s="1"/>
  <c r="D134" i="38"/>
  <c r="D142" i="38"/>
  <c r="D51" i="60" s="1"/>
  <c r="P134" i="38"/>
  <c r="P161" i="38"/>
  <c r="H142" i="38"/>
  <c r="H51" i="60" s="1"/>
  <c r="M153" i="38"/>
  <c r="M155" i="38"/>
  <c r="I142" i="38"/>
  <c r="I51" i="60" s="1"/>
  <c r="M158" i="38"/>
  <c r="M161" i="38"/>
  <c r="M157" i="38"/>
  <c r="H158" i="38"/>
  <c r="K142" i="38"/>
  <c r="K51" i="60" s="1"/>
  <c r="P142" i="38"/>
  <c r="P51" i="60" s="1"/>
  <c r="H134" i="38"/>
  <c r="M162" i="38"/>
  <c r="M55" i="60"/>
  <c r="P153" i="38"/>
  <c r="H157" i="38"/>
  <c r="K154" i="38"/>
  <c r="H156" i="38"/>
  <c r="P162" i="38"/>
  <c r="K162" i="38"/>
  <c r="K156" i="38"/>
  <c r="H162" i="38"/>
  <c r="H160" i="38" s="1"/>
  <c r="H57" i="60" s="1"/>
  <c r="K55" i="60"/>
  <c r="K158" i="38"/>
  <c r="H55" i="60"/>
  <c r="P156" i="38"/>
  <c r="K161" i="38"/>
  <c r="G142" i="38"/>
  <c r="G51" i="60" s="1"/>
  <c r="K157" i="38"/>
  <c r="P157" i="38"/>
  <c r="H154" i="38"/>
  <c r="H153" i="38"/>
  <c r="J156" i="38"/>
  <c r="K153" i="38"/>
  <c r="P155" i="38"/>
  <c r="P154" i="38"/>
  <c r="P158" i="38"/>
  <c r="Q157" i="38"/>
  <c r="H155" i="38"/>
  <c r="N142" i="38"/>
  <c r="N51" i="60" s="1"/>
  <c r="Q156" i="38"/>
  <c r="M134" i="38"/>
  <c r="Q55" i="60"/>
  <c r="Q161" i="38"/>
  <c r="Q153" i="38"/>
  <c r="J55" i="60"/>
  <c r="R134" i="38"/>
  <c r="Q155" i="38"/>
  <c r="R157" i="38"/>
  <c r="Q142" i="38"/>
  <c r="Q51" i="60" s="1"/>
  <c r="Q158" i="38"/>
  <c r="J158" i="38"/>
  <c r="K134" i="38"/>
  <c r="I134" i="38"/>
  <c r="Q162" i="38"/>
  <c r="G134" i="38"/>
  <c r="Q134" i="38"/>
  <c r="E155" i="38"/>
  <c r="E161" i="38"/>
  <c r="L134" i="38"/>
  <c r="E55" i="60"/>
  <c r="E154" i="38"/>
  <c r="E142" i="38"/>
  <c r="E51" i="60" s="1"/>
  <c r="L142" i="38"/>
  <c r="L51" i="60" s="1"/>
  <c r="L154" i="38"/>
  <c r="N156" i="38"/>
  <c r="N154" i="38"/>
  <c r="J155" i="38"/>
  <c r="N162" i="38"/>
  <c r="O142" i="38"/>
  <c r="O51" i="60" s="1"/>
  <c r="N158" i="38"/>
  <c r="N55" i="60"/>
  <c r="N161" i="38"/>
  <c r="N134" i="38"/>
  <c r="O55" i="60"/>
  <c r="E153" i="38"/>
  <c r="L162" i="38"/>
  <c r="L161" i="38"/>
  <c r="O154" i="38"/>
  <c r="L153" i="38"/>
  <c r="L158" i="38"/>
  <c r="L155" i="38"/>
  <c r="L55" i="60"/>
  <c r="E156" i="38"/>
  <c r="E158" i="38"/>
  <c r="L157" i="38"/>
  <c r="E162" i="38"/>
  <c r="R162" i="38"/>
  <c r="R158" i="38"/>
  <c r="R155" i="38"/>
  <c r="R161" i="38"/>
  <c r="R55" i="60"/>
  <c r="R156" i="38"/>
  <c r="R153" i="38"/>
  <c r="S115" i="23"/>
  <c r="E134" i="38"/>
  <c r="D160" i="38"/>
  <c r="D57" i="60" s="1"/>
  <c r="N155" i="38"/>
  <c r="N153" i="38"/>
  <c r="J161" i="38"/>
  <c r="J160" i="38" s="1"/>
  <c r="J57" i="60" s="1"/>
  <c r="J154" i="38"/>
  <c r="J153" i="38"/>
  <c r="J157" i="38"/>
  <c r="J142" i="38"/>
  <c r="J51" i="60" s="1"/>
  <c r="I160" i="38"/>
  <c r="I57" i="60" s="1"/>
  <c r="I58" i="60" s="1"/>
  <c r="J134" i="38"/>
  <c r="O134" i="38"/>
  <c r="O153" i="38"/>
  <c r="O157" i="38"/>
  <c r="O156" i="38"/>
  <c r="O158" i="38"/>
  <c r="O162" i="38"/>
  <c r="O161" i="38"/>
  <c r="G117" i="23"/>
  <c r="G151" i="38" s="1"/>
  <c r="I152" i="38"/>
  <c r="F160" i="38"/>
  <c r="F57" i="60" s="1"/>
  <c r="F58" i="60" s="1"/>
  <c r="F60" i="60" s="1"/>
  <c r="G160" i="38"/>
  <c r="G57" i="60" s="1"/>
  <c r="G58" i="60" s="1"/>
  <c r="G60" i="60" s="1"/>
  <c r="G152" i="38"/>
  <c r="F152" i="38"/>
  <c r="D152" i="38"/>
  <c r="S55" i="60" l="1"/>
  <c r="P160" i="38"/>
  <c r="P57" i="60" s="1"/>
  <c r="P58" i="60" s="1"/>
  <c r="K160" i="38"/>
  <c r="K57" i="60" s="1"/>
  <c r="K58" i="60" s="1"/>
  <c r="K60" i="60" s="1"/>
  <c r="K165" i="38" s="1"/>
  <c r="M152" i="38"/>
  <c r="H152" i="38"/>
  <c r="M160" i="38"/>
  <c r="M57" i="60" s="1"/>
  <c r="M58" i="60" s="1"/>
  <c r="M60" i="60" s="1"/>
  <c r="M165" i="38" s="1"/>
  <c r="Q152" i="38"/>
  <c r="K152" i="38"/>
  <c r="Q160" i="38"/>
  <c r="Q57" i="60" s="1"/>
  <c r="Q58" i="60" s="1"/>
  <c r="Q60" i="60" s="1"/>
  <c r="Q165" i="38" s="1"/>
  <c r="P152" i="38"/>
  <c r="H58" i="60"/>
  <c r="H60" i="60" s="1"/>
  <c r="J58" i="60"/>
  <c r="J60" i="60" s="1"/>
  <c r="E160" i="38"/>
  <c r="E57" i="60" s="1"/>
  <c r="E58" i="60" s="1"/>
  <c r="E60" i="60" s="1"/>
  <c r="L160" i="38"/>
  <c r="L57" i="60" s="1"/>
  <c r="L58" i="60" s="1"/>
  <c r="L60" i="60" s="1"/>
  <c r="L165" i="38" s="1"/>
  <c r="N160" i="38"/>
  <c r="N57" i="60" s="1"/>
  <c r="N58" i="60" s="1"/>
  <c r="N60" i="60" s="1"/>
  <c r="E152" i="38"/>
  <c r="J152" i="38"/>
  <c r="N152" i="38"/>
  <c r="L152" i="38"/>
  <c r="R152" i="38"/>
  <c r="R160" i="38"/>
  <c r="R57" i="60" s="1"/>
  <c r="R58" i="60" s="1"/>
  <c r="R60" i="60" s="1"/>
  <c r="O160" i="38"/>
  <c r="O57" i="60" s="1"/>
  <c r="O58" i="60" s="1"/>
  <c r="O60" i="60" s="1"/>
  <c r="O152" i="38"/>
  <c r="S117" i="23"/>
  <c r="S151" i="38" s="1"/>
  <c r="R7" i="38"/>
  <c r="S51" i="60"/>
  <c r="D58" i="60"/>
  <c r="D60" i="60" s="1"/>
  <c r="S57" i="60" l="1"/>
  <c r="S58" i="60" s="1"/>
  <c r="H8" i="38"/>
  <c r="E7" i="38"/>
  <c r="I7" i="38"/>
  <c r="M7" i="38"/>
  <c r="Q7" i="38"/>
  <c r="J6" i="38"/>
  <c r="N6" i="38"/>
  <c r="R6" i="38"/>
  <c r="F7" i="38"/>
  <c r="N7" i="38"/>
  <c r="G6" i="38"/>
  <c r="K6" i="38"/>
  <c r="O6" i="38"/>
  <c r="G7" i="38"/>
  <c r="K7" i="38"/>
  <c r="O7" i="38"/>
  <c r="D7" i="38"/>
  <c r="H6" i="38"/>
  <c r="B6" i="46"/>
  <c r="H7" i="38"/>
  <c r="L7" i="38"/>
  <c r="P7" i="38"/>
  <c r="I6" i="38"/>
  <c r="M6" i="38"/>
  <c r="Q6" i="38"/>
  <c r="L8" i="38"/>
  <c r="F8" i="38"/>
  <c r="K8" i="38"/>
  <c r="G8" i="38"/>
  <c r="O8" i="38"/>
  <c r="R8" i="38"/>
  <c r="D8" i="38"/>
  <c r="N8" i="38"/>
  <c r="Q8" i="38"/>
  <c r="I8" i="38"/>
  <c r="J8" i="38"/>
  <c r="R165" i="38"/>
  <c r="J165" i="38"/>
  <c r="N165" i="38"/>
  <c r="G165" i="38"/>
  <c r="F165" i="38"/>
  <c r="E165" i="38"/>
  <c r="H165" i="38"/>
  <c r="O165" i="38"/>
  <c r="P165" i="38"/>
  <c r="I165" i="38"/>
  <c r="J15" i="46" l="1"/>
  <c r="G159" i="38"/>
  <c r="G163" i="38" s="1"/>
  <c r="M159" i="38"/>
  <c r="M163" i="38" s="1"/>
  <c r="P159" i="38"/>
  <c r="P163" i="38" s="1"/>
  <c r="R159" i="38"/>
  <c r="R163" i="38" s="1"/>
  <c r="J159" i="38"/>
  <c r="J163" i="38" s="1"/>
  <c r="H159" i="38"/>
  <c r="H163" i="38" s="1"/>
  <c r="K159" i="38"/>
  <c r="K163" i="38" s="1"/>
  <c r="I159" i="38"/>
  <c r="I163" i="38" s="1"/>
  <c r="S7" i="38"/>
  <c r="B7" i="46" s="1"/>
  <c r="F159" i="38"/>
  <c r="F163" i="38" s="1"/>
  <c r="L159" i="38"/>
  <c r="L163" i="38" s="1"/>
  <c r="F6" i="38"/>
  <c r="P8" i="38"/>
  <c r="E159" i="38"/>
  <c r="E163" i="38" s="1"/>
  <c r="L6" i="38"/>
  <c r="Q159" i="38"/>
  <c r="Q163" i="38" s="1"/>
  <c r="N159" i="38"/>
  <c r="N163" i="38" s="1"/>
  <c r="D159" i="38"/>
  <c r="D163" i="38" s="1"/>
  <c r="E6" i="38"/>
  <c r="M8" i="38"/>
  <c r="O159" i="38"/>
  <c r="O163" i="38" s="1"/>
  <c r="D165" i="38"/>
  <c r="S165" i="38"/>
  <c r="J20" i="46" l="1"/>
  <c r="S159" i="38"/>
  <c r="S163" i="38" s="1"/>
  <c r="J18" i="46"/>
  <c r="J19" i="46"/>
  <c r="J17" i="46"/>
  <c r="S6" i="38"/>
  <c r="S8" i="38"/>
  <c r="B8" i="46" s="1"/>
  <c r="J16" i="46" l="1"/>
  <c r="K20" i="46"/>
  <c r="K15" i="46"/>
  <c r="K9" i="46" s="1"/>
  <c r="K5" i="46"/>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8" i="23"/>
  <c r="C16" i="17" l="1"/>
  <c r="D19" i="23"/>
  <c r="D22" i="23" s="1"/>
  <c r="M19" i="23"/>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I19" i="23"/>
  <c r="I22" i="23" s="1"/>
  <c r="R17" i="17" l="1"/>
  <c r="Q17" i="17"/>
  <c r="F17" i="17"/>
  <c r="M17" i="17"/>
  <c r="P17" i="17"/>
  <c r="K17" i="17"/>
  <c r="E17" i="17"/>
  <c r="N17" i="17"/>
  <c r="L17" i="17"/>
  <c r="D17" i="17"/>
  <c r="H17" i="17"/>
  <c r="I17" i="17"/>
  <c r="J17" i="17"/>
  <c r="O17" i="17"/>
  <c r="G17" i="17"/>
  <c r="S19" i="23"/>
  <c r="S22" i="23" s="1"/>
  <c r="N20" i="17" l="1"/>
  <c r="E20" i="17"/>
  <c r="O20" i="17"/>
  <c r="K20" i="17"/>
  <c r="G20" i="17"/>
  <c r="J20" i="17"/>
  <c r="P20" i="17"/>
  <c r="M20" i="17"/>
  <c r="H20" i="17"/>
  <c r="F20" i="17"/>
  <c r="I20" i="17"/>
  <c r="Q20" i="17"/>
  <c r="L20" i="17"/>
  <c r="R20" i="17"/>
  <c r="D20" i="17"/>
  <c r="S17" i="17"/>
  <c r="S20" i="17" s="1"/>
  <c r="S13" i="23"/>
  <c r="I11" i="17" s="1"/>
  <c r="S12" i="23"/>
  <c r="F10" i="17" l="1"/>
  <c r="C21" i="23"/>
  <c r="C12" i="23"/>
  <c r="C13" i="23" s="1"/>
  <c r="D14" i="23" s="1"/>
  <c r="D21"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C10" i="17" l="1"/>
  <c r="G14" i="23"/>
  <c r="G21" i="23" s="1"/>
  <c r="C22" i="23"/>
  <c r="C19" i="17"/>
  <c r="C20" i="17" l="1"/>
  <c r="D23" i="23"/>
  <c r="G23" i="23"/>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E14" i="23"/>
  <c r="P14" i="23"/>
  <c r="P21" i="23" s="1"/>
  <c r="P23" i="23" s="1"/>
  <c r="O14" i="23"/>
  <c r="O21" i="23" s="1"/>
  <c r="O23" i="23" s="1"/>
  <c r="I14" i="23"/>
  <c r="I21" i="23" s="1"/>
  <c r="I23" i="23" s="1"/>
  <c r="R14" i="23"/>
  <c r="R21" i="23" s="1"/>
  <c r="R23" i="23" s="1"/>
  <c r="J14" i="23"/>
  <c r="J21" i="23" s="1"/>
  <c r="J23" i="23" s="1"/>
  <c r="E21" i="23" l="1"/>
  <c r="E23" i="23" s="1"/>
  <c r="S23" i="23" s="1"/>
  <c r="O12" i="17"/>
  <c r="O19" i="17" s="1"/>
  <c r="O21" i="17" s="1"/>
  <c r="M12" i="17"/>
  <c r="M19" i="17" s="1"/>
  <c r="M21" i="17" s="1"/>
  <c r="D19" i="17"/>
  <c r="D21" i="17" s="1"/>
  <c r="Q12" i="17"/>
  <c r="Q19" i="17" s="1"/>
  <c r="Q21" i="17" s="1"/>
  <c r="I12" i="17"/>
  <c r="I19" i="17" s="1"/>
  <c r="I21" i="17" s="1"/>
  <c r="H12" i="17"/>
  <c r="H19" i="17" s="1"/>
  <c r="H21" i="17" s="1"/>
  <c r="P12" i="17"/>
  <c r="P19" i="17" s="1"/>
  <c r="P21" i="17" s="1"/>
  <c r="E12" i="17"/>
  <c r="E19" i="17" s="1"/>
  <c r="E21" i="17" s="1"/>
  <c r="J12" i="17"/>
  <c r="J19" i="17" s="1"/>
  <c r="J21" i="17" s="1"/>
  <c r="G12" i="17"/>
  <c r="L12" i="17"/>
  <c r="L19" i="17" s="1"/>
  <c r="L21" i="17" s="1"/>
  <c r="R12" i="17"/>
  <c r="R19" i="17" s="1"/>
  <c r="R21" i="17" s="1"/>
  <c r="K12" i="17"/>
  <c r="K19" i="17" s="1"/>
  <c r="K21" i="17" s="1"/>
  <c r="S14" i="23"/>
  <c r="S21" i="23" s="1"/>
  <c r="N12" i="17"/>
  <c r="N19" i="17" s="1"/>
  <c r="N21" i="17" s="1"/>
  <c r="F12" i="17"/>
  <c r="F19" i="17" s="1"/>
  <c r="F21" i="17" s="1"/>
  <c r="D53" i="38" l="1"/>
  <c r="G19" i="17"/>
  <c r="G21" i="17" s="1"/>
  <c r="O53" i="38"/>
  <c r="O54" i="38"/>
  <c r="M54" i="38"/>
  <c r="M53" i="38"/>
  <c r="Q53" i="38"/>
  <c r="Q54" i="38"/>
  <c r="I54" i="38"/>
  <c r="I53" i="38"/>
  <c r="S12" i="17"/>
  <c r="S19" i="17" s="1"/>
  <c r="R54" i="38"/>
  <c r="R53" i="38"/>
  <c r="D54" i="38"/>
  <c r="F54" i="38"/>
  <c r="F53" i="38"/>
  <c r="J54" i="38"/>
  <c r="J53" i="38"/>
  <c r="K53" i="38"/>
  <c r="K54" i="38"/>
  <c r="L54" i="38"/>
  <c r="L53" i="38"/>
  <c r="N53" i="38"/>
  <c r="N54" i="38"/>
  <c r="E54" i="38"/>
  <c r="E53" i="38"/>
  <c r="P54" i="38"/>
  <c r="P53" i="38"/>
  <c r="H54" i="38"/>
  <c r="H53" i="38"/>
  <c r="D52" i="38" l="1"/>
  <c r="G53" i="38"/>
  <c r="G54" i="38"/>
  <c r="S21" i="17"/>
  <c r="O52" i="38"/>
  <c r="O21" i="60" s="1"/>
  <c r="M52" i="38"/>
  <c r="M21" i="60" s="1"/>
  <c r="K52" i="38"/>
  <c r="J52" i="38"/>
  <c r="E52" i="38"/>
  <c r="L52" i="38"/>
  <c r="F52" i="38"/>
  <c r="R52" i="38"/>
  <c r="I52" i="38"/>
  <c r="Q52" i="38"/>
  <c r="P52" i="38"/>
  <c r="H52" i="38"/>
  <c r="N52" i="38"/>
  <c r="G52" i="38" l="1"/>
  <c r="G21" i="60" s="1"/>
  <c r="L21" i="60"/>
  <c r="J21" i="60"/>
  <c r="F21" i="60"/>
  <c r="K21" i="60"/>
  <c r="R21" i="60"/>
  <c r="H21" i="60"/>
  <c r="Q21" i="60"/>
  <c r="I21" i="60"/>
  <c r="P21" i="60"/>
  <c r="E21" i="60"/>
  <c r="N21" i="60"/>
  <c r="D21" i="60"/>
  <c r="S21" i="60" l="1"/>
  <c r="R72" i="38" l="1"/>
  <c r="E72" i="38"/>
  <c r="P72" i="38"/>
  <c r="L72" i="38"/>
  <c r="F72" i="38"/>
  <c r="M72" i="38"/>
  <c r="Q72" i="38"/>
  <c r="K72" i="38"/>
  <c r="H72" i="38"/>
  <c r="I72" i="38"/>
  <c r="J72" i="38"/>
  <c r="O72" i="38"/>
  <c r="G72" i="38"/>
  <c r="N72" i="38"/>
  <c r="D72" i="38"/>
  <c r="J13" i="46" l="1"/>
  <c r="J14" i="46"/>
  <c r="J11" i="46"/>
  <c r="J12" i="46"/>
  <c r="J10" i="46"/>
  <c r="I15" i="46"/>
  <c r="I14" i="46"/>
  <c r="I12" i="46" l="1"/>
  <c r="I13" i="46"/>
  <c r="I10" i="46"/>
  <c r="I11" i="46"/>
  <c r="I9" i="46"/>
  <c r="D18" i="46" l="1"/>
  <c r="E6" i="46" l="1"/>
  <c r="E5" i="46"/>
  <c r="E7" i="46"/>
  <c r="P63" i="38" l="1"/>
  <c r="Q63" i="38"/>
  <c r="R63" i="38"/>
  <c r="G63" i="38"/>
  <c r="I63" i="38"/>
  <c r="O63" i="38"/>
  <c r="M63" i="38"/>
  <c r="N63" i="38"/>
  <c r="J63" i="38"/>
  <c r="L63" i="38"/>
  <c r="H63" i="38"/>
  <c r="K63" i="38"/>
  <c r="F63" i="38"/>
  <c r="D63" i="38"/>
  <c r="E63" i="38"/>
  <c r="E14" i="30" l="1"/>
  <c r="G15" i="46" l="1"/>
  <c r="G8" i="46"/>
  <c r="H8" i="46" l="1"/>
  <c r="G13" i="46"/>
  <c r="G11" i="46"/>
  <c r="G12" i="46"/>
  <c r="G9" i="46"/>
  <c r="G10" i="46"/>
  <c r="G7"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E13" i="46" l="1"/>
  <c r="K62" i="38"/>
  <c r="J62" i="38"/>
  <c r="N62" i="38"/>
  <c r="F62" i="38"/>
  <c r="Q62" i="38"/>
  <c r="E62" i="38"/>
  <c r="L62" i="38"/>
  <c r="P62" i="38"/>
  <c r="E11" i="46" l="1"/>
  <c r="E15" i="46"/>
  <c r="E14" i="46"/>
  <c r="E12" i="46"/>
  <c r="E9" i="46"/>
  <c r="E10" i="46"/>
  <c r="F7" i="46" l="1"/>
  <c r="F15" i="46"/>
  <c r="F13" i="46"/>
  <c r="F14" i="46"/>
  <c r="F11" i="46"/>
  <c r="F12" i="46"/>
  <c r="F9" i="46"/>
  <c r="F10" i="46"/>
  <c r="F6" i="46"/>
  <c r="F8" i="46"/>
  <c r="D19" i="46" l="1"/>
  <c r="H33" i="38" l="1"/>
  <c r="M33" i="38"/>
  <c r="I33" i="38"/>
  <c r="N33" i="38"/>
  <c r="O33" i="38"/>
  <c r="L33" i="38"/>
  <c r="Q33" i="38"/>
  <c r="J33" i="38"/>
  <c r="P33" i="38"/>
  <c r="G33" i="38"/>
  <c r="K33" i="38"/>
  <c r="E33" i="38"/>
  <c r="R33" i="38"/>
  <c r="F33" i="38"/>
  <c r="D33" i="38"/>
  <c r="C13" i="46" s="1"/>
  <c r="G31" i="38" l="1"/>
  <c r="J31" i="38"/>
  <c r="K31" i="38"/>
  <c r="P31" i="38"/>
  <c r="D31" i="38"/>
  <c r="L31" i="38"/>
  <c r="E31" i="38"/>
  <c r="F31" i="38"/>
  <c r="N31" i="38"/>
  <c r="H31" i="38"/>
  <c r="M31" i="38"/>
  <c r="I31" i="38"/>
  <c r="Q31" i="38"/>
  <c r="O31" i="38"/>
  <c r="C11" i="46" l="1"/>
  <c r="O48" i="38"/>
  <c r="O13" i="38" s="1"/>
  <c r="M48" i="38"/>
  <c r="M13" i="38" s="1"/>
  <c r="I48" i="38"/>
  <c r="I13" i="38" s="1"/>
  <c r="G48" i="38"/>
  <c r="G13" i="38" s="1"/>
  <c r="E48" i="38"/>
  <c r="R48" i="38"/>
  <c r="R13" i="38" s="1"/>
  <c r="P48" i="38"/>
  <c r="P13" i="38" s="1"/>
  <c r="J48" i="38"/>
  <c r="J13" i="38" s="1"/>
  <c r="Q48" i="38"/>
  <c r="Q13" i="38" s="1"/>
  <c r="N48" i="38"/>
  <c r="N13" i="38" s="1"/>
  <c r="F48" i="38"/>
  <c r="D48" i="38"/>
  <c r="K48" i="38"/>
  <c r="K13" i="38" s="1"/>
  <c r="L48" i="38"/>
  <c r="L13" i="38" s="1"/>
  <c r="H48" i="38"/>
  <c r="H13" i="38" s="1"/>
  <c r="D13" i="46"/>
  <c r="E8" i="46" l="1"/>
  <c r="N47" i="38"/>
  <c r="M47" i="38"/>
  <c r="R47" i="38"/>
  <c r="J47" i="38"/>
  <c r="Q47" i="38"/>
  <c r="I47" i="38"/>
  <c r="L47" i="38"/>
  <c r="P47" i="38"/>
  <c r="E47" i="38"/>
  <c r="H47" i="38"/>
  <c r="O47" i="38"/>
  <c r="G47" i="38"/>
  <c r="K47" i="38"/>
  <c r="F47" i="38"/>
  <c r="D47" i="38"/>
  <c r="D12" i="46" l="1"/>
  <c r="N71" i="38"/>
  <c r="L71" i="38"/>
  <c r="Q71" i="38"/>
  <c r="Q70" i="38" s="1"/>
  <c r="P71" i="38"/>
  <c r="F71" i="38"/>
  <c r="F70" i="38" s="1"/>
  <c r="O71" i="38"/>
  <c r="R71" i="38"/>
  <c r="R70" i="38" s="1"/>
  <c r="G71" i="38"/>
  <c r="G70" i="38" s="1"/>
  <c r="K71" i="38"/>
  <c r="I71" i="38"/>
  <c r="M71" i="38"/>
  <c r="M70" i="38" s="1"/>
  <c r="M27" i="60" s="1"/>
  <c r="J71" i="38"/>
  <c r="E71" i="38"/>
  <c r="E70" i="38" s="1"/>
  <c r="S70" i="38"/>
  <c r="D71" i="38"/>
  <c r="D70" i="38" s="1"/>
  <c r="H71" i="38"/>
  <c r="D7" i="30" l="1"/>
  <c r="E19" i="46"/>
  <c r="O70" i="38"/>
  <c r="O27" i="60" s="1"/>
  <c r="L70" i="38"/>
  <c r="L27" i="60" s="1"/>
  <c r="H70" i="38"/>
  <c r="H27" i="60" s="1"/>
  <c r="J70" i="38"/>
  <c r="J27" i="60" s="1"/>
  <c r="P70" i="38"/>
  <c r="P27" i="60" s="1"/>
  <c r="F27" i="60"/>
  <c r="D27" i="60"/>
  <c r="G27" i="60"/>
  <c r="R27" i="60"/>
  <c r="E27" i="60"/>
  <c r="Q27" i="60"/>
  <c r="K70" i="38"/>
  <c r="N70" i="38"/>
  <c r="I70" i="38"/>
  <c r="I27" i="60" l="1"/>
  <c r="N27" i="60"/>
  <c r="K27" i="60"/>
  <c r="S27" i="60" l="1"/>
  <c r="G14" i="46" l="1"/>
  <c r="E62" i="19" l="1"/>
  <c r="O62" i="19"/>
  <c r="F62" i="19"/>
  <c r="J62" i="19"/>
  <c r="M62" i="19"/>
  <c r="I62" i="19"/>
  <c r="L62" i="19"/>
  <c r="N62" i="19"/>
  <c r="P62" i="19"/>
  <c r="G62" i="19"/>
  <c r="R62" i="19"/>
  <c r="H62" i="19"/>
  <c r="K62" i="19"/>
  <c r="Q62" i="19"/>
  <c r="M61" i="19"/>
  <c r="M71" i="19" s="1"/>
  <c r="D62" i="19"/>
  <c r="O61" i="19"/>
  <c r="O71" i="19" s="1"/>
  <c r="E61" i="19"/>
  <c r="E71" i="19" s="1"/>
  <c r="K61" i="19"/>
  <c r="K71" i="19" s="1"/>
  <c r="P61" i="19"/>
  <c r="P71" i="19" s="1"/>
  <c r="H61" i="19"/>
  <c r="H71" i="19" s="1"/>
  <c r="I61" i="19"/>
  <c r="I71" i="19" s="1"/>
  <c r="N61" i="19"/>
  <c r="N71" i="19" s="1"/>
  <c r="R61" i="19"/>
  <c r="R71" i="19" s="1"/>
  <c r="J61" i="19"/>
  <c r="J71" i="19" s="1"/>
  <c r="Q61" i="19"/>
  <c r="Q71" i="19" s="1"/>
  <c r="G61" i="19"/>
  <c r="G71" i="19" s="1"/>
  <c r="F61" i="19"/>
  <c r="F71" i="19" s="1"/>
  <c r="D61" i="19"/>
  <c r="D71" i="19" s="1"/>
  <c r="L61" i="19"/>
  <c r="L71" i="19" s="1"/>
  <c r="R14" i="60" l="1"/>
  <c r="K14" i="60"/>
  <c r="M14" i="60"/>
  <c r="P14" i="60"/>
  <c r="F14" i="60"/>
  <c r="G14" i="60"/>
  <c r="Q14" i="60"/>
  <c r="O14" i="60"/>
  <c r="L14" i="60"/>
  <c r="S12" i="19"/>
  <c r="S14" i="19" l="1"/>
  <c r="C5" i="30" s="1"/>
  <c r="D14" i="60"/>
  <c r="J14" i="60"/>
  <c r="N14" i="60"/>
  <c r="I14" i="60"/>
  <c r="E14" i="60"/>
  <c r="H14" i="60"/>
  <c r="S14" i="60" l="1"/>
  <c r="H25" i="19" l="1"/>
  <c r="H20" i="60" s="1"/>
  <c r="Q25" i="19"/>
  <c r="M25" i="19"/>
  <c r="M20" i="60" s="1"/>
  <c r="G25" i="19"/>
  <c r="G20" i="60" s="1"/>
  <c r="N25" i="19"/>
  <c r="N20" i="60" s="1"/>
  <c r="E25" i="19"/>
  <c r="E20" i="60" s="1"/>
  <c r="K25" i="19"/>
  <c r="K20" i="60" s="1"/>
  <c r="L25" i="19"/>
  <c r="L20" i="60" s="1"/>
  <c r="P25" i="19"/>
  <c r="F25" i="19"/>
  <c r="R25" i="19"/>
  <c r="R20" i="60" s="1"/>
  <c r="I25" i="19"/>
  <c r="J25" i="19"/>
  <c r="O25" i="19"/>
  <c r="D25" i="19"/>
  <c r="D20" i="60" s="1"/>
  <c r="S25" i="19"/>
  <c r="C6" i="30" l="1"/>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30" i="19" l="1"/>
  <c r="I30" i="19"/>
  <c r="I26" i="60" s="1"/>
  <c r="H30" i="19"/>
  <c r="K30" i="19"/>
  <c r="K26" i="60" s="1"/>
  <c r="F30" i="19"/>
  <c r="F26" i="60" s="1"/>
  <c r="O30" i="19"/>
  <c r="O26" i="60" s="1"/>
  <c r="R30" i="19"/>
  <c r="R26" i="60" s="1"/>
  <c r="P30" i="19"/>
  <c r="P26" i="60" s="1"/>
  <c r="G30" i="19"/>
  <c r="G26" i="60" s="1"/>
  <c r="L30" i="19"/>
  <c r="L26" i="60" s="1"/>
  <c r="J30" i="19"/>
  <c r="J26" i="60" s="1"/>
  <c r="Q30" i="19"/>
  <c r="M30" i="19"/>
  <c r="M26" i="60" s="1"/>
  <c r="E30" i="19"/>
  <c r="D30" i="19"/>
  <c r="S30" i="19"/>
  <c r="N26" i="60" l="1"/>
  <c r="E26" i="60"/>
  <c r="Q26" i="60"/>
  <c r="C7" i="30"/>
  <c r="D26" i="60"/>
  <c r="H26" i="60"/>
  <c r="S26" i="60" l="1"/>
  <c r="B7" i="30"/>
  <c r="L25" i="60" l="1"/>
  <c r="K25" i="60"/>
  <c r="F25" i="60"/>
  <c r="E25" i="60"/>
  <c r="Q25" i="60"/>
  <c r="P25" i="60"/>
  <c r="H25" i="60"/>
  <c r="R25" i="60"/>
  <c r="I25" i="60"/>
  <c r="O25" i="60"/>
  <c r="D25" i="60"/>
  <c r="J25" i="60"/>
  <c r="G25" i="60"/>
  <c r="N25" i="60"/>
  <c r="M25" i="60"/>
  <c r="M69" i="38" l="1"/>
  <c r="M28" i="60"/>
  <c r="P69" i="38"/>
  <c r="P28" i="60"/>
  <c r="R28" i="60"/>
  <c r="R69" i="38"/>
  <c r="H28" i="60"/>
  <c r="H69" i="38"/>
  <c r="E69" i="38"/>
  <c r="E28" i="60"/>
  <c r="N28" i="60"/>
  <c r="N69" i="38"/>
  <c r="G28" i="60"/>
  <c r="G69" i="38"/>
  <c r="Q28" i="60"/>
  <c r="Q69" i="38"/>
  <c r="F28" i="60"/>
  <c r="F69" i="38"/>
  <c r="O69" i="38"/>
  <c r="O28" i="60"/>
  <c r="K69" i="38"/>
  <c r="K28" i="60"/>
  <c r="J28" i="60"/>
  <c r="J69" i="38"/>
  <c r="D69" i="38"/>
  <c r="S25" i="60"/>
  <c r="D28" i="60"/>
  <c r="I28" i="60"/>
  <c r="I69" i="38"/>
  <c r="L28" i="60"/>
  <c r="L69" i="38"/>
  <c r="Q73" i="38" l="1"/>
  <c r="R73" i="38"/>
  <c r="S28" i="60"/>
  <c r="K73" i="38"/>
  <c r="E73" i="38"/>
  <c r="L73" i="38"/>
  <c r="D73" i="38"/>
  <c r="S69" i="38"/>
  <c r="G73" i="38"/>
  <c r="J73" i="38"/>
  <c r="P73" i="38"/>
  <c r="F73" i="38"/>
  <c r="H73" i="38"/>
  <c r="N73" i="38"/>
  <c r="O73" i="38"/>
  <c r="I73" i="38"/>
  <c r="M73" i="38"/>
  <c r="E17" i="46" l="1"/>
  <c r="E16" i="46"/>
  <c r="S73" i="38"/>
  <c r="E18" i="46"/>
  <c r="J32" i="60"/>
  <c r="Q32" i="60"/>
  <c r="G32" i="60"/>
  <c r="P32" i="60"/>
  <c r="I32" i="60"/>
  <c r="R32" i="60"/>
  <c r="D32" i="60"/>
  <c r="F5" i="46" l="1"/>
  <c r="E20" i="46"/>
  <c r="N32" i="60"/>
  <c r="O32" i="60"/>
  <c r="C8" i="30"/>
  <c r="B8" i="30" s="1"/>
  <c r="E32" i="60"/>
  <c r="K32" i="60"/>
  <c r="M32" i="60"/>
  <c r="H32" i="60"/>
  <c r="F32" i="60"/>
  <c r="L32" i="60"/>
  <c r="S32" i="60" l="1"/>
  <c r="M31" i="60" l="1"/>
  <c r="M87" i="38" s="1"/>
  <c r="F31" i="60"/>
  <c r="H31" i="60"/>
  <c r="I31" i="60"/>
  <c r="N31" i="60"/>
  <c r="J31" i="60"/>
  <c r="L31" i="60"/>
  <c r="D31" i="60"/>
  <c r="D87" i="38" s="1"/>
  <c r="P31" i="60"/>
  <c r="E31" i="60"/>
  <c r="R31" i="60"/>
  <c r="G31" i="60"/>
  <c r="K31" i="60"/>
  <c r="Q31" i="60"/>
  <c r="O31" i="60"/>
  <c r="D34" i="60" l="1"/>
  <c r="S31" i="60"/>
  <c r="J87" i="38"/>
  <c r="J34" i="60"/>
  <c r="I87" i="38"/>
  <c r="I34" i="60"/>
  <c r="L34" i="60"/>
  <c r="L87" i="38"/>
  <c r="H34" i="60"/>
  <c r="H87" i="38"/>
  <c r="Q87" i="38"/>
  <c r="Q34" i="60"/>
  <c r="K34" i="60"/>
  <c r="K87" i="38"/>
  <c r="N34" i="60"/>
  <c r="N87" i="38"/>
  <c r="G34" i="60"/>
  <c r="G87" i="38"/>
  <c r="E87" i="38"/>
  <c r="E34" i="60"/>
  <c r="F87" i="38"/>
  <c r="F34" i="60"/>
  <c r="O87" i="38"/>
  <c r="O34" i="60"/>
  <c r="R34" i="60"/>
  <c r="R87" i="38"/>
  <c r="P34" i="60"/>
  <c r="P87" i="38"/>
  <c r="M34" i="60"/>
  <c r="H91" i="38" l="1"/>
  <c r="K91" i="38"/>
  <c r="J91" i="38"/>
  <c r="R91" i="38"/>
  <c r="G91" i="38"/>
  <c r="L91" i="38"/>
  <c r="S34" i="60"/>
  <c r="F91" i="38"/>
  <c r="S87" i="38"/>
  <c r="F16" i="46" s="1"/>
  <c r="D91" i="38"/>
  <c r="M91" i="38"/>
  <c r="E91" i="38"/>
  <c r="O91" i="38"/>
  <c r="P91" i="38"/>
  <c r="N91" i="38"/>
  <c r="Q91" i="38"/>
  <c r="I91" i="38"/>
  <c r="F18" i="46" l="1"/>
  <c r="F17" i="46"/>
  <c r="F19" i="46"/>
  <c r="S91" i="38"/>
  <c r="F20" i="46" s="1"/>
  <c r="P38" i="60"/>
  <c r="K38" i="60"/>
  <c r="R38" i="60"/>
  <c r="F38" i="60"/>
  <c r="L38" i="60"/>
  <c r="H38" i="60"/>
  <c r="G38" i="60"/>
  <c r="E38" i="60"/>
  <c r="S68" i="19"/>
  <c r="S71" i="19" s="1"/>
  <c r="J38" i="60"/>
  <c r="D38" i="60" l="1"/>
  <c r="G6" i="46"/>
  <c r="G5" i="46"/>
  <c r="Q38" i="60"/>
  <c r="N38" i="60"/>
  <c r="M38" i="60"/>
  <c r="I38" i="60"/>
  <c r="C9" i="30"/>
  <c r="B9" i="30" s="1"/>
  <c r="O38" i="60"/>
  <c r="S38" i="60" l="1"/>
  <c r="L37" i="60" l="1"/>
  <c r="N37" i="60"/>
  <c r="P37" i="60"/>
  <c r="M37" i="60"/>
  <c r="Q37" i="60"/>
  <c r="H37" i="60"/>
  <c r="R37" i="60"/>
  <c r="O37" i="60"/>
  <c r="D37" i="60"/>
  <c r="D105" i="38" s="1"/>
  <c r="J37" i="60"/>
  <c r="G37" i="60"/>
  <c r="F37" i="60"/>
  <c r="K37" i="60"/>
  <c r="I37" i="60"/>
  <c r="E37" i="60"/>
  <c r="I40" i="60" l="1"/>
  <c r="I105" i="38"/>
  <c r="H40" i="60"/>
  <c r="H105" i="38"/>
  <c r="M105" i="38"/>
  <c r="M40" i="60"/>
  <c r="E40" i="60"/>
  <c r="E105" i="38"/>
  <c r="Q40" i="60"/>
  <c r="Q105" i="38"/>
  <c r="G40" i="60"/>
  <c r="G105" i="38"/>
  <c r="J105" i="38"/>
  <c r="J40" i="60"/>
  <c r="N40" i="60"/>
  <c r="N105" i="38"/>
  <c r="O40" i="60"/>
  <c r="O105" i="38"/>
  <c r="R105" i="38"/>
  <c r="R40" i="60"/>
  <c r="K105" i="38"/>
  <c r="K40" i="60"/>
  <c r="F40" i="60"/>
  <c r="F105" i="38"/>
  <c r="P105" i="38"/>
  <c r="P40" i="60"/>
  <c r="S37" i="60"/>
  <c r="D40" i="60"/>
  <c r="L105" i="38"/>
  <c r="L40" i="60"/>
  <c r="S105" i="38" l="1"/>
  <c r="D109" i="38"/>
  <c r="M109" i="38"/>
  <c r="Q109" i="38"/>
  <c r="H109" i="38"/>
  <c r="K109" i="38"/>
  <c r="L109" i="38"/>
  <c r="P109" i="38"/>
  <c r="R109" i="38"/>
  <c r="N109" i="38"/>
  <c r="F109" i="38"/>
  <c r="O109" i="38"/>
  <c r="J109" i="38"/>
  <c r="E109" i="38"/>
  <c r="I109" i="38"/>
  <c r="S40" i="60"/>
  <c r="G109" i="38"/>
  <c r="G17" i="46" l="1"/>
  <c r="G16" i="46"/>
  <c r="G19" i="46"/>
  <c r="G18" i="46"/>
  <c r="S109" i="38"/>
  <c r="H5" i="46" s="1"/>
  <c r="G20" i="46"/>
  <c r="R44" i="60"/>
  <c r="J44" i="60"/>
  <c r="M44" i="60"/>
  <c r="G44" i="60"/>
  <c r="N44" i="60"/>
  <c r="Q44" i="60"/>
  <c r="C10" i="30"/>
  <c r="H7" i="46" l="1"/>
  <c r="H6" i="46"/>
  <c r="O44" i="60"/>
  <c r="L44" i="60"/>
  <c r="B10" i="30"/>
  <c r="I44" i="60"/>
  <c r="P44" i="60"/>
  <c r="H44" i="60"/>
  <c r="K44" i="60"/>
  <c r="R43" i="60" l="1"/>
  <c r="H43" i="60"/>
  <c r="M43" i="60"/>
  <c r="M123" i="38" s="1"/>
  <c r="Q43" i="60"/>
  <c r="P43" i="60"/>
  <c r="K43" i="60"/>
  <c r="O43" i="60"/>
  <c r="J43" i="60"/>
  <c r="L43" i="60"/>
  <c r="I43" i="60"/>
  <c r="N43" i="60"/>
  <c r="G43" i="60"/>
  <c r="J46" i="60" l="1"/>
  <c r="J123" i="38"/>
  <c r="N46" i="60"/>
  <c r="N123" i="38"/>
  <c r="Q46" i="60"/>
  <c r="Q123" i="38"/>
  <c r="H46" i="60"/>
  <c r="H123" i="38"/>
  <c r="K46" i="60"/>
  <c r="K123" i="38"/>
  <c r="P46" i="60"/>
  <c r="P123" i="38"/>
  <c r="L46" i="60"/>
  <c r="L123" i="38"/>
  <c r="O123" i="38"/>
  <c r="O46" i="60"/>
  <c r="R46" i="60"/>
  <c r="R123" i="38"/>
  <c r="G46" i="60"/>
  <c r="G123" i="38"/>
  <c r="I123" i="38"/>
  <c r="I46" i="60"/>
  <c r="M46" i="60"/>
  <c r="L127" i="38" l="1"/>
  <c r="H127" i="38"/>
  <c r="N127" i="38"/>
  <c r="I127" i="38"/>
  <c r="P127" i="38"/>
  <c r="G127" i="38"/>
  <c r="M127" i="38"/>
  <c r="J127" i="38"/>
  <c r="O127" i="38"/>
  <c r="K127" i="38"/>
  <c r="R127" i="38"/>
  <c r="Q127" i="38"/>
  <c r="R89" i="19"/>
  <c r="P89" i="19"/>
  <c r="P5" i="19" s="1"/>
  <c r="P6" i="19" s="1"/>
  <c r="N89" i="19"/>
  <c r="M89" i="19"/>
  <c r="F89" i="19"/>
  <c r="F50" i="60" s="1"/>
  <c r="E89" i="19"/>
  <c r="O89" i="19"/>
  <c r="O50" i="60" s="1"/>
  <c r="O6" i="60" s="1"/>
  <c r="H89" i="19"/>
  <c r="H5" i="19" s="1"/>
  <c r="H6" i="19" s="1"/>
  <c r="L89" i="19"/>
  <c r="Q89" i="19"/>
  <c r="J89" i="19"/>
  <c r="I89" i="19"/>
  <c r="I5" i="19" s="1"/>
  <c r="I6" i="19" s="1"/>
  <c r="G89" i="19"/>
  <c r="G50" i="60" s="1"/>
  <c r="G6" i="60" s="1"/>
  <c r="K89" i="19"/>
  <c r="D89" i="19"/>
  <c r="D50" i="60" s="1"/>
  <c r="S88" i="19"/>
  <c r="S89" i="19" s="1"/>
  <c r="S5" i="19" s="1"/>
  <c r="S6" i="19" s="1"/>
  <c r="I50" i="60" l="1"/>
  <c r="K50" i="60"/>
  <c r="K6" i="60" s="1"/>
  <c r="K5" i="19"/>
  <c r="K6" i="19" s="1"/>
  <c r="J50" i="60"/>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G5" i="19"/>
  <c r="G6" i="19" s="1"/>
  <c r="R50" i="60"/>
  <c r="R6" i="60" s="1"/>
  <c r="Q50" i="60"/>
  <c r="Q6" i="60" s="1"/>
  <c r="I6" i="46" l="1"/>
  <c r="I5" i="46"/>
  <c r="I8" i="46"/>
  <c r="I7" i="46"/>
  <c r="B11" i="30"/>
  <c r="S50" i="60"/>
  <c r="M49" i="60" l="1"/>
  <c r="Q49" i="60"/>
  <c r="H49" i="60"/>
  <c r="R49" i="60"/>
  <c r="J49" i="60"/>
  <c r="I49" i="60"/>
  <c r="E49" i="60"/>
  <c r="P49" i="60"/>
  <c r="L49" i="60"/>
  <c r="K49" i="60"/>
  <c r="N49" i="60"/>
  <c r="F49" i="60"/>
  <c r="O49" i="60"/>
  <c r="G49" i="60"/>
  <c r="D49" i="60"/>
  <c r="D141" i="38" l="1"/>
  <c r="D145" i="38" s="1"/>
  <c r="D52" i="60"/>
  <c r="S49" i="60"/>
  <c r="P141" i="38"/>
  <c r="P52" i="60"/>
  <c r="G141" i="38"/>
  <c r="G52" i="60"/>
  <c r="O52" i="60"/>
  <c r="O141" i="38"/>
  <c r="I141" i="38"/>
  <c r="I52" i="60"/>
  <c r="E141" i="38"/>
  <c r="E52" i="60"/>
  <c r="F141" i="38"/>
  <c r="F52" i="60"/>
  <c r="J141" i="38"/>
  <c r="J52" i="60"/>
  <c r="R141" i="38"/>
  <c r="R52" i="60"/>
  <c r="H52" i="60"/>
  <c r="H141" i="38"/>
  <c r="N141" i="38"/>
  <c r="N52" i="60"/>
  <c r="K52" i="60"/>
  <c r="K141" i="38"/>
  <c r="Q141" i="38"/>
  <c r="Q52" i="60"/>
  <c r="L52" i="60"/>
  <c r="L141" i="38"/>
  <c r="M141" i="38"/>
  <c r="M52" i="60"/>
  <c r="Q145" i="38" l="1"/>
  <c r="J145" i="38"/>
  <c r="F145" i="38"/>
  <c r="O145" i="38"/>
  <c r="S141" i="38"/>
  <c r="H145" i="38"/>
  <c r="K145" i="38"/>
  <c r="P145" i="38"/>
  <c r="N145" i="38"/>
  <c r="I145" i="38"/>
  <c r="L145" i="38"/>
  <c r="R145" i="38"/>
  <c r="S52" i="60"/>
  <c r="M145" i="38"/>
  <c r="E145" i="38"/>
  <c r="G145" i="38"/>
  <c r="I17" i="46" l="1"/>
  <c r="I16" i="46"/>
  <c r="I19" i="46"/>
  <c r="I18" i="46"/>
  <c r="S145" i="38"/>
  <c r="J5" i="46" s="1"/>
  <c r="I20" i="46"/>
  <c r="J9" i="46"/>
  <c r="J8" i="46"/>
  <c r="F32" i="38"/>
  <c r="O32" i="38"/>
  <c r="O12" i="38" s="1"/>
  <c r="D32" i="38"/>
  <c r="Q32" i="38"/>
  <c r="Q12" i="38" s="1"/>
  <c r="I32" i="38"/>
  <c r="I12" i="38" s="1"/>
  <c r="J32" i="38"/>
  <c r="J12" i="38" s="1"/>
  <c r="E32" i="38"/>
  <c r="K32" i="38"/>
  <c r="K12" i="38" s="1"/>
  <c r="L32" i="38"/>
  <c r="L12" i="38" s="1"/>
  <c r="R32" i="38"/>
  <c r="R12" i="38" s="1"/>
  <c r="M32" i="38"/>
  <c r="M12" i="38" s="1"/>
  <c r="P32" i="38"/>
  <c r="H32" i="38"/>
  <c r="H12" i="38" s="1"/>
  <c r="N32" i="38"/>
  <c r="N12" i="38" s="1"/>
  <c r="G32" i="38"/>
  <c r="G12" i="38" s="1"/>
  <c r="C12" i="46" l="1"/>
  <c r="P12" i="38"/>
  <c r="J7" i="46"/>
  <c r="J6" i="46"/>
  <c r="P49" i="38" l="1"/>
  <c r="H49" i="38"/>
  <c r="F49" i="38"/>
  <c r="O49" i="38"/>
  <c r="N49" i="38"/>
  <c r="G49" i="38"/>
  <c r="I49" i="38"/>
  <c r="H45" i="38"/>
  <c r="K49" i="38"/>
  <c r="Q49" i="38"/>
  <c r="M49" i="38"/>
  <c r="L49" i="38"/>
  <c r="E45" i="38"/>
  <c r="N45" i="38"/>
  <c r="F45" i="38"/>
  <c r="I45" i="38"/>
  <c r="P45" i="38"/>
  <c r="J45" i="38"/>
  <c r="L45" i="38"/>
  <c r="K45" i="38"/>
  <c r="Q45" i="38"/>
  <c r="G45" i="38"/>
  <c r="M45" i="38"/>
  <c r="J49" i="38"/>
  <c r="R49" i="38"/>
  <c r="E49" i="38"/>
  <c r="D49" i="38"/>
  <c r="D14" i="46" s="1"/>
  <c r="R45" i="38"/>
  <c r="D45" i="38"/>
  <c r="O45" i="38"/>
  <c r="D10" i="46" l="1"/>
  <c r="D17" i="46" l="1"/>
  <c r="N30" i="38" l="1"/>
  <c r="N10" i="38" s="1"/>
  <c r="O30" i="38"/>
  <c r="I30" i="38"/>
  <c r="I10" i="38" s="1"/>
  <c r="H30" i="38"/>
  <c r="H10" i="38" s="1"/>
  <c r="G30" i="38"/>
  <c r="G10" i="38" s="1"/>
  <c r="E30" i="38"/>
  <c r="K30" i="38"/>
  <c r="K10" i="38" s="1"/>
  <c r="L30" i="38"/>
  <c r="L10" i="38" s="1"/>
  <c r="Q30" i="38"/>
  <c r="F30" i="38"/>
  <c r="R30" i="38"/>
  <c r="R10" i="38" s="1"/>
  <c r="M30" i="38"/>
  <c r="M10" i="38" s="1"/>
  <c r="J30" i="38"/>
  <c r="D30" i="38"/>
  <c r="P30" i="38"/>
  <c r="C10" i="46" l="1"/>
  <c r="P10" i="38"/>
  <c r="Q10" i="38"/>
  <c r="O10" i="38"/>
  <c r="J10" i="38"/>
  <c r="N17" i="105" l="1"/>
  <c r="N20" i="105"/>
  <c r="O12" i="105"/>
  <c r="O19" i="105" s="1"/>
  <c r="M12" i="105"/>
  <c r="M19" i="105" s="1"/>
  <c r="N24" i="104"/>
  <c r="E17" i="105"/>
  <c r="E24" i="104" s="1"/>
  <c r="E26" i="104" s="1"/>
  <c r="M17" i="105"/>
  <c r="M20" i="105" s="1"/>
  <c r="P12" i="105"/>
  <c r="P19" i="105"/>
  <c r="H12" i="105"/>
  <c r="H19" i="105" s="1"/>
  <c r="N12" i="105"/>
  <c r="N19" i="105" s="1"/>
  <c r="N21" i="105" s="1"/>
  <c r="D12" i="105"/>
  <c r="D19" i="105"/>
  <c r="L12" i="105"/>
  <c r="L19" i="105"/>
  <c r="L17" i="105"/>
  <c r="L20" i="105" s="1"/>
  <c r="I12" i="105"/>
  <c r="I19" i="105" s="1"/>
  <c r="Q12" i="105"/>
  <c r="Q19" i="105" s="1"/>
  <c r="G17" i="105"/>
  <c r="G24" i="104" s="1"/>
  <c r="G26" i="104" s="1"/>
  <c r="G12" i="105"/>
  <c r="G19" i="105" s="1"/>
  <c r="O17" i="105"/>
  <c r="O24" i="104"/>
  <c r="O20" i="105"/>
  <c r="J12" i="105"/>
  <c r="J19" i="105"/>
  <c r="R12" i="105"/>
  <c r="R19" i="105"/>
  <c r="H17" i="105"/>
  <c r="H20" i="105" s="1"/>
  <c r="P17" i="105"/>
  <c r="P24" i="104"/>
  <c r="P20" i="105"/>
  <c r="K12" i="105"/>
  <c r="K19" i="105"/>
  <c r="I17" i="105"/>
  <c r="I20" i="105" s="1"/>
  <c r="Q17" i="105"/>
  <c r="Q20" i="105" s="1"/>
  <c r="Q24" i="104"/>
  <c r="J17" i="105"/>
  <c r="J24" i="104"/>
  <c r="J20" i="105"/>
  <c r="R17" i="105"/>
  <c r="R24" i="104" s="1"/>
  <c r="R26" i="104" s="1"/>
  <c r="E12" i="105"/>
  <c r="E19" i="105" s="1"/>
  <c r="K17" i="105"/>
  <c r="K24" i="104" s="1"/>
  <c r="K26" i="104" s="1"/>
  <c r="K20" i="105"/>
  <c r="F12" i="105"/>
  <c r="F19" i="105" s="1"/>
  <c r="F21" i="105" s="1"/>
  <c r="D17" i="105"/>
  <c r="D24" i="104"/>
  <c r="K21" i="105"/>
  <c r="K45" i="103" s="1"/>
  <c r="K48" i="103"/>
  <c r="K49" i="103"/>
  <c r="K54" i="103"/>
  <c r="P21" i="105"/>
  <c r="P45" i="103" s="1"/>
  <c r="P47" i="103"/>
  <c r="P48" i="103"/>
  <c r="P53" i="103"/>
  <c r="P54" i="103"/>
  <c r="J21" i="105"/>
  <c r="J47" i="103" s="1"/>
  <c r="J12" i="103" s="1"/>
  <c r="J48" i="103"/>
  <c r="J53" i="103"/>
  <c r="J54" i="103"/>
  <c r="S12" i="105"/>
  <c r="S19" i="105" s="1"/>
  <c r="S17" i="105"/>
  <c r="S20" i="105"/>
  <c r="D20" i="105"/>
  <c r="D21" i="105"/>
  <c r="D47" i="103" s="1"/>
  <c r="D12" i="103" s="1"/>
  <c r="D48" i="103"/>
  <c r="D19" i="102"/>
  <c r="D26" i="104"/>
  <c r="D20" i="102" s="1"/>
  <c r="D53" i="103"/>
  <c r="D54" i="103"/>
  <c r="Q26" i="104"/>
  <c r="Q20" i="102" s="1"/>
  <c r="O26" i="104"/>
  <c r="O20" i="102"/>
  <c r="J26" i="104"/>
  <c r="J20" i="102" s="1"/>
  <c r="P26" i="104"/>
  <c r="P20" i="102"/>
  <c r="N26" i="104"/>
  <c r="N20" i="102"/>
  <c r="J19" i="102"/>
  <c r="K19" i="102"/>
  <c r="L24" i="104"/>
  <c r="L26" i="104"/>
  <c r="L20" i="102" s="1"/>
  <c r="P19" i="102"/>
  <c r="N5" i="104"/>
  <c r="N6" i="104"/>
  <c r="L5" i="104"/>
  <c r="L6" i="104" s="1"/>
  <c r="D5" i="104"/>
  <c r="D6" i="104" s="1"/>
  <c r="P5" i="104"/>
  <c r="P6" i="104" s="1"/>
  <c r="O5" i="104"/>
  <c r="O6" i="104" s="1"/>
  <c r="J5" i="104"/>
  <c r="J6" i="104"/>
  <c r="Q5" i="104"/>
  <c r="Q6" i="104" s="1"/>
  <c r="P12" i="103"/>
  <c r="K19" i="103"/>
  <c r="K14" i="103"/>
  <c r="K13" i="103"/>
  <c r="D13" i="103"/>
  <c r="J13" i="103"/>
  <c r="P13" i="103"/>
  <c r="P19" i="103"/>
  <c r="J5" i="102"/>
  <c r="P5" i="102"/>
  <c r="K5" i="102"/>
  <c r="J19" i="103"/>
  <c r="D5" i="102"/>
  <c r="N6" i="102"/>
  <c r="Q6" i="102"/>
  <c r="P6" i="102"/>
  <c r="D6" i="102"/>
  <c r="J6" i="102"/>
  <c r="O6" i="102"/>
  <c r="L6" i="102"/>
  <c r="J18" i="103"/>
  <c r="J17" i="103" s="1"/>
  <c r="P10" i="103"/>
  <c r="P18" i="103"/>
  <c r="P17" i="103" s="1"/>
  <c r="K10" i="103"/>
  <c r="D19" i="103"/>
  <c r="D18" i="103"/>
  <c r="D17" i="103"/>
  <c r="D52" i="103" l="1"/>
  <c r="D21" i="102" s="1"/>
  <c r="D22" i="102" s="1"/>
  <c r="D43" i="38" s="1"/>
  <c r="J52" i="103"/>
  <c r="J21" i="102" s="1"/>
  <c r="P52" i="103"/>
  <c r="P21" i="102" s="1"/>
  <c r="L21" i="105"/>
  <c r="M21" i="105"/>
  <c r="O21" i="105"/>
  <c r="D7" i="102"/>
  <c r="D8" i="102" s="1"/>
  <c r="D10" i="102" s="1"/>
  <c r="F47" i="103"/>
  <c r="F12" i="103" s="1"/>
  <c r="F53" i="103"/>
  <c r="F48" i="103"/>
  <c r="F13" i="103" s="1"/>
  <c r="F54" i="103"/>
  <c r="F19" i="103" s="1"/>
  <c r="F45" i="103"/>
  <c r="F49" i="103"/>
  <c r="F14" i="103" s="1"/>
  <c r="F19" i="102"/>
  <c r="F46" i="103"/>
  <c r="F11" i="103" s="1"/>
  <c r="R20" i="102"/>
  <c r="R6" i="102" s="1"/>
  <c r="R5" i="104"/>
  <c r="R6" i="104" s="1"/>
  <c r="M47" i="103"/>
  <c r="M12" i="103" s="1"/>
  <c r="M19" i="102"/>
  <c r="M53" i="103"/>
  <c r="M48" i="103"/>
  <c r="M13" i="103" s="1"/>
  <c r="M54" i="103"/>
  <c r="M19" i="103" s="1"/>
  <c r="M45" i="103"/>
  <c r="M49" i="103"/>
  <c r="M14" i="103" s="1"/>
  <c r="M46" i="103"/>
  <c r="M11" i="103" s="1"/>
  <c r="G20" i="102"/>
  <c r="G6" i="102" s="1"/>
  <c r="G5" i="104"/>
  <c r="G6" i="104" s="1"/>
  <c r="L48" i="103"/>
  <c r="L13" i="103" s="1"/>
  <c r="L54" i="103"/>
  <c r="L19" i="103" s="1"/>
  <c r="L45" i="103"/>
  <c r="L49" i="103"/>
  <c r="L14" i="103" s="1"/>
  <c r="L46" i="103"/>
  <c r="L11" i="103" s="1"/>
  <c r="L47" i="103"/>
  <c r="L12" i="103" s="1"/>
  <c r="L53" i="103"/>
  <c r="L19" i="102"/>
  <c r="N45" i="103"/>
  <c r="N49" i="103"/>
  <c r="N14" i="103" s="1"/>
  <c r="N19" i="102"/>
  <c r="N46" i="103"/>
  <c r="N11" i="103" s="1"/>
  <c r="N47" i="103"/>
  <c r="N12" i="103" s="1"/>
  <c r="N53" i="103"/>
  <c r="N48" i="103"/>
  <c r="N13" i="103" s="1"/>
  <c r="N54" i="103"/>
  <c r="N19" i="103" s="1"/>
  <c r="O45" i="103"/>
  <c r="O49" i="103"/>
  <c r="O14" i="103" s="1"/>
  <c r="O46" i="103"/>
  <c r="O11" i="103" s="1"/>
  <c r="O47" i="103"/>
  <c r="O12" i="103" s="1"/>
  <c r="O53" i="103"/>
  <c r="O19" i="102"/>
  <c r="O48" i="103"/>
  <c r="O13" i="103" s="1"/>
  <c r="O54" i="103"/>
  <c r="O19" i="103" s="1"/>
  <c r="K20" i="102"/>
  <c r="K5" i="104"/>
  <c r="K6" i="104" s="1"/>
  <c r="Q21" i="105"/>
  <c r="H21" i="105"/>
  <c r="E20" i="102"/>
  <c r="E6" i="102" s="1"/>
  <c r="E5" i="104"/>
  <c r="E6" i="104" s="1"/>
  <c r="I21" i="105"/>
  <c r="D46" i="103"/>
  <c r="D11" i="103" s="1"/>
  <c r="J46" i="103"/>
  <c r="J11" i="103" s="1"/>
  <c r="P46" i="103"/>
  <c r="P11" i="103" s="1"/>
  <c r="K53" i="103"/>
  <c r="K47" i="103"/>
  <c r="K12" i="103" s="1"/>
  <c r="I24" i="104"/>
  <c r="I26" i="104" s="1"/>
  <c r="H24" i="104"/>
  <c r="H26" i="104" s="1"/>
  <c r="M24" i="104"/>
  <c r="M26" i="104" s="1"/>
  <c r="D49" i="103"/>
  <c r="D14" i="103" s="1"/>
  <c r="D45" i="103"/>
  <c r="J49" i="103"/>
  <c r="J14" i="103" s="1"/>
  <c r="J45" i="103"/>
  <c r="P49" i="103"/>
  <c r="P14" i="103" s="1"/>
  <c r="K46" i="103"/>
  <c r="K11" i="103" s="1"/>
  <c r="K9" i="103" s="1"/>
  <c r="R20" i="105"/>
  <c r="R21" i="105" s="1"/>
  <c r="G20" i="105"/>
  <c r="G21" i="105" s="1"/>
  <c r="E20" i="105"/>
  <c r="E21" i="105" s="1"/>
  <c r="F82" i="17"/>
  <c r="F75" i="19" s="1"/>
  <c r="E82" i="17"/>
  <c r="E80" i="19" s="1"/>
  <c r="D82" i="17"/>
  <c r="D75" i="19" s="1"/>
  <c r="F118" i="38"/>
  <c r="F117" i="38"/>
  <c r="F10" i="38" s="1"/>
  <c r="D80" i="19"/>
  <c r="D76" i="19"/>
  <c r="D126" i="38"/>
  <c r="H19" i="46" s="1"/>
  <c r="D120" i="38"/>
  <c r="D125" i="38"/>
  <c r="D118" i="38"/>
  <c r="D122" i="38"/>
  <c r="H15" i="46" s="1"/>
  <c r="D121" i="38"/>
  <c r="H14" i="46" s="1"/>
  <c r="D43" i="60"/>
  <c r="D85" i="19" l="1"/>
  <c r="P9" i="103"/>
  <c r="P7" i="102"/>
  <c r="P8" i="102" s="1"/>
  <c r="P10" i="102" s="1"/>
  <c r="P22" i="103" s="1"/>
  <c r="P22" i="102"/>
  <c r="P43" i="38" s="1"/>
  <c r="P5" i="38" s="1"/>
  <c r="J7" i="102"/>
  <c r="J8" i="102" s="1"/>
  <c r="J10" i="102" s="1"/>
  <c r="J22" i="103" s="1"/>
  <c r="J22" i="102"/>
  <c r="J43" i="38" s="1"/>
  <c r="J5" i="38" s="1"/>
  <c r="D22" i="103"/>
  <c r="G48" i="103"/>
  <c r="G13" i="103" s="1"/>
  <c r="G54" i="103"/>
  <c r="G19" i="103" s="1"/>
  <c r="G45" i="103"/>
  <c r="G49" i="103"/>
  <c r="G14" i="103" s="1"/>
  <c r="G46" i="103"/>
  <c r="G11" i="103" s="1"/>
  <c r="G47" i="103"/>
  <c r="G12" i="103" s="1"/>
  <c r="G19" i="102"/>
  <c r="G53" i="103"/>
  <c r="S82" i="17"/>
  <c r="F119" i="38"/>
  <c r="F12" i="38" s="1"/>
  <c r="F122" i="38"/>
  <c r="E118" i="38"/>
  <c r="E126" i="38"/>
  <c r="Q46" i="103"/>
  <c r="Q11" i="103" s="1"/>
  <c r="Q47" i="103"/>
  <c r="Q12" i="103" s="1"/>
  <c r="Q53" i="103"/>
  <c r="Q48" i="103"/>
  <c r="Q13" i="103" s="1"/>
  <c r="Q54" i="103"/>
  <c r="Q19" i="103" s="1"/>
  <c r="Q19" i="102"/>
  <c r="Q45" i="103"/>
  <c r="Q49" i="103"/>
  <c r="Q14" i="103" s="1"/>
  <c r="L5" i="102"/>
  <c r="M44" i="103"/>
  <c r="M10" i="103"/>
  <c r="M9" i="103" s="1"/>
  <c r="M5" i="102"/>
  <c r="F44" i="103"/>
  <c r="F10" i="103"/>
  <c r="F9" i="103" s="1"/>
  <c r="E122" i="38"/>
  <c r="E75" i="19"/>
  <c r="J44" i="103"/>
  <c r="J10" i="103"/>
  <c r="J9" i="103" s="1"/>
  <c r="M20" i="102"/>
  <c r="M6" i="102" s="1"/>
  <c r="M5" i="104"/>
  <c r="M6" i="104" s="1"/>
  <c r="K52" i="103"/>
  <c r="K18" i="103"/>
  <c r="K17" i="103" s="1"/>
  <c r="I47" i="103"/>
  <c r="I12" i="103" s="1"/>
  <c r="I53" i="103"/>
  <c r="I19" i="102"/>
  <c r="I48" i="103"/>
  <c r="I13" i="103" s="1"/>
  <c r="I54" i="103"/>
  <c r="I19" i="103" s="1"/>
  <c r="I45" i="103"/>
  <c r="I49" i="103"/>
  <c r="I14" i="103" s="1"/>
  <c r="I46" i="103"/>
  <c r="I11" i="103" s="1"/>
  <c r="N5" i="102"/>
  <c r="L52" i="103"/>
  <c r="L18" i="103"/>
  <c r="L17" i="103" s="1"/>
  <c r="L44" i="103"/>
  <c r="L51" i="103" s="1"/>
  <c r="L16" i="103" s="1"/>
  <c r="L10" i="103"/>
  <c r="L9" i="103" s="1"/>
  <c r="K6" i="102"/>
  <c r="O5" i="102"/>
  <c r="N52" i="103"/>
  <c r="N18" i="103"/>
  <c r="N17" i="103" s="1"/>
  <c r="K44" i="103"/>
  <c r="K51" i="103" s="1"/>
  <c r="K16" i="103" s="1"/>
  <c r="K20" i="103" s="1"/>
  <c r="F51" i="103"/>
  <c r="F16" i="103" s="1"/>
  <c r="F5" i="102"/>
  <c r="F43" i="60"/>
  <c r="F120" i="38"/>
  <c r="F13" i="38" s="1"/>
  <c r="F125" i="38"/>
  <c r="E119" i="38"/>
  <c r="E12" i="38" s="1"/>
  <c r="E76" i="19"/>
  <c r="R45" i="103"/>
  <c r="R49" i="103"/>
  <c r="R14" i="103" s="1"/>
  <c r="R46" i="103"/>
  <c r="R11" i="103" s="1"/>
  <c r="R47" i="103"/>
  <c r="R12" i="103" s="1"/>
  <c r="R53" i="103"/>
  <c r="R48" i="103"/>
  <c r="R13" i="103" s="1"/>
  <c r="R54" i="103"/>
  <c r="R19" i="103" s="1"/>
  <c r="R19" i="102"/>
  <c r="H20" i="102"/>
  <c r="H6" i="102" s="1"/>
  <c r="H5" i="104"/>
  <c r="H6" i="104" s="1"/>
  <c r="E46" i="103"/>
  <c r="E11" i="103" s="1"/>
  <c r="E19" i="102"/>
  <c r="E47" i="103"/>
  <c r="E12" i="103" s="1"/>
  <c r="E53" i="103"/>
  <c r="S21" i="105"/>
  <c r="E48" i="103"/>
  <c r="E13" i="103" s="1"/>
  <c r="E54" i="103"/>
  <c r="E19" i="103" s="1"/>
  <c r="E45" i="103"/>
  <c r="E49" i="103"/>
  <c r="E14" i="103" s="1"/>
  <c r="D117" i="38"/>
  <c r="H10" i="46" s="1"/>
  <c r="D119" i="38"/>
  <c r="D12" i="38" s="1"/>
  <c r="B12" i="46" s="1"/>
  <c r="E43" i="60"/>
  <c r="F121" i="38"/>
  <c r="F126" i="38"/>
  <c r="E121" i="38"/>
  <c r="F80" i="19"/>
  <c r="D44" i="103"/>
  <c r="D51" i="103" s="1"/>
  <c r="D10" i="103"/>
  <c r="I20" i="102"/>
  <c r="I6" i="102" s="1"/>
  <c r="I5" i="104"/>
  <c r="I6" i="104" s="1"/>
  <c r="H48" i="103"/>
  <c r="H13" i="103" s="1"/>
  <c r="H54" i="103"/>
  <c r="H19" i="103" s="1"/>
  <c r="H19" i="102"/>
  <c r="H45" i="103"/>
  <c r="H49" i="103"/>
  <c r="H14" i="103" s="1"/>
  <c r="H46" i="103"/>
  <c r="H11" i="103" s="1"/>
  <c r="H47" i="103"/>
  <c r="H12" i="103" s="1"/>
  <c r="H53" i="103"/>
  <c r="O52" i="103"/>
  <c r="O18" i="103"/>
  <c r="O17" i="103" s="1"/>
  <c r="O44" i="103"/>
  <c r="O51" i="103" s="1"/>
  <c r="O16" i="103" s="1"/>
  <c r="O10" i="103"/>
  <c r="O9" i="103" s="1"/>
  <c r="N44" i="103"/>
  <c r="N51" i="103" s="1"/>
  <c r="N16" i="103" s="1"/>
  <c r="N10" i="103"/>
  <c r="N9" i="103" s="1"/>
  <c r="P44" i="103"/>
  <c r="M52" i="103"/>
  <c r="M18" i="103"/>
  <c r="M17" i="103" s="1"/>
  <c r="F52" i="103"/>
  <c r="F18" i="103"/>
  <c r="F17" i="103" s="1"/>
  <c r="E117" i="38"/>
  <c r="E10" i="38" s="1"/>
  <c r="F76" i="19"/>
  <c r="F85" i="19" s="1"/>
  <c r="F5" i="19" s="1"/>
  <c r="F6" i="19" s="1"/>
  <c r="E120" i="38"/>
  <c r="E13" i="38" s="1"/>
  <c r="H11" i="46"/>
  <c r="F124" i="38"/>
  <c r="F45" i="60" s="1"/>
  <c r="H12" i="46"/>
  <c r="D124" i="38"/>
  <c r="H18" i="46"/>
  <c r="D13" i="38"/>
  <c r="B13" i="46" s="1"/>
  <c r="H13" i="46"/>
  <c r="E125" i="38"/>
  <c r="E124" i="38" s="1"/>
  <c r="E45" i="60" s="1"/>
  <c r="D44" i="60"/>
  <c r="D6" i="60" s="1"/>
  <c r="E85" i="19" l="1"/>
  <c r="E5" i="19" s="1"/>
  <c r="E6" i="19" s="1"/>
  <c r="D10" i="38"/>
  <c r="B10" i="46" s="1"/>
  <c r="D116" i="38"/>
  <c r="H9" i="46" s="1"/>
  <c r="F116" i="38"/>
  <c r="E116" i="38"/>
  <c r="S43" i="60"/>
  <c r="S14" i="103"/>
  <c r="S11" i="103"/>
  <c r="L20" i="103"/>
  <c r="F21" i="102"/>
  <c r="F55" i="103"/>
  <c r="N20" i="103"/>
  <c r="D9" i="103"/>
  <c r="S13" i="103"/>
  <c r="E5" i="102"/>
  <c r="S19" i="102"/>
  <c r="R5" i="102"/>
  <c r="I5" i="102"/>
  <c r="K21" i="102"/>
  <c r="K55" i="103"/>
  <c r="J51" i="103"/>
  <c r="J16" i="103" s="1"/>
  <c r="Q5" i="102"/>
  <c r="O21" i="102"/>
  <c r="O55" i="103"/>
  <c r="D55" i="103"/>
  <c r="D16" i="103"/>
  <c r="I44" i="103"/>
  <c r="I51" i="103" s="1"/>
  <c r="I16" i="103" s="1"/>
  <c r="I10" i="103"/>
  <c r="I9" i="103" s="1"/>
  <c r="I52" i="103"/>
  <c r="I18" i="103"/>
  <c r="I17" i="103" s="1"/>
  <c r="M21" i="102"/>
  <c r="O20" i="103"/>
  <c r="H52" i="103"/>
  <c r="H18" i="103"/>
  <c r="H17" i="103" s="1"/>
  <c r="H44" i="103"/>
  <c r="H51" i="103" s="1"/>
  <c r="H16" i="103" s="1"/>
  <c r="H10" i="103"/>
  <c r="H9" i="103" s="1"/>
  <c r="E44" i="103"/>
  <c r="E51" i="103" s="1"/>
  <c r="E10" i="103"/>
  <c r="E9" i="103" s="1"/>
  <c r="E52" i="103"/>
  <c r="E18" i="103"/>
  <c r="N21" i="102"/>
  <c r="N55" i="103"/>
  <c r="S12" i="103"/>
  <c r="S20" i="102"/>
  <c r="S6" i="102" s="1"/>
  <c r="G52" i="103"/>
  <c r="G18" i="103"/>
  <c r="G17" i="103" s="1"/>
  <c r="S13" i="38"/>
  <c r="P51" i="103"/>
  <c r="P16" i="103" s="1"/>
  <c r="P20" i="103" s="1"/>
  <c r="H5" i="102"/>
  <c r="S19" i="103"/>
  <c r="R52" i="103"/>
  <c r="R18" i="103"/>
  <c r="R17" i="103" s="1"/>
  <c r="R44" i="103"/>
  <c r="R51" i="103" s="1"/>
  <c r="R16" i="103" s="1"/>
  <c r="R10" i="103"/>
  <c r="R9" i="103" s="1"/>
  <c r="F20" i="103"/>
  <c r="L21" i="102"/>
  <c r="L55" i="103"/>
  <c r="J20" i="103"/>
  <c r="M51" i="103"/>
  <c r="M16" i="103" s="1"/>
  <c r="M20" i="103" s="1"/>
  <c r="Q44" i="103"/>
  <c r="Q51" i="103" s="1"/>
  <c r="Q16" i="103" s="1"/>
  <c r="Q10" i="103"/>
  <c r="Q9" i="103" s="1"/>
  <c r="Q52" i="103"/>
  <c r="Q18" i="103"/>
  <c r="Q17" i="103" s="1"/>
  <c r="G5" i="102"/>
  <c r="G44" i="103"/>
  <c r="G51" i="103" s="1"/>
  <c r="G16" i="103" s="1"/>
  <c r="G10" i="103"/>
  <c r="G9" i="103" s="1"/>
  <c r="S12" i="38"/>
  <c r="D45" i="60"/>
  <c r="S45" i="60" s="1"/>
  <c r="H17" i="46"/>
  <c r="S10" i="38"/>
  <c r="D123" i="38"/>
  <c r="H16" i="46" s="1"/>
  <c r="E44" i="60"/>
  <c r="E46" i="60" s="1"/>
  <c r="D5" i="19"/>
  <c r="D6" i="19" s="1"/>
  <c r="F44" i="60"/>
  <c r="F6" i="60" s="1"/>
  <c r="G20" i="103" l="1"/>
  <c r="H20" i="103"/>
  <c r="E16" i="103"/>
  <c r="S51" i="103"/>
  <c r="S55" i="103" s="1"/>
  <c r="R20" i="103"/>
  <c r="L7" i="102"/>
  <c r="L8" i="102" s="1"/>
  <c r="L10" i="102" s="1"/>
  <c r="L22" i="103" s="1"/>
  <c r="L22" i="102"/>
  <c r="L43" i="38" s="1"/>
  <c r="L5" i="38" s="1"/>
  <c r="E21" i="102"/>
  <c r="E55" i="103"/>
  <c r="M55" i="103"/>
  <c r="I20" i="103"/>
  <c r="S16" i="103"/>
  <c r="D20" i="103"/>
  <c r="S9" i="103"/>
  <c r="Q21" i="102"/>
  <c r="Q55" i="103"/>
  <c r="N7" i="102"/>
  <c r="N8" i="102" s="1"/>
  <c r="N10" i="102" s="1"/>
  <c r="N22" i="103" s="1"/>
  <c r="N22" i="102"/>
  <c r="N43" i="38" s="1"/>
  <c r="N5" i="38" s="1"/>
  <c r="M7" i="102"/>
  <c r="M8" i="102" s="1"/>
  <c r="M10" i="102" s="1"/>
  <c r="M22" i="103" s="1"/>
  <c r="M22" i="102"/>
  <c r="M43" i="38" s="1"/>
  <c r="M5" i="38" s="1"/>
  <c r="Q20" i="103"/>
  <c r="R21" i="102"/>
  <c r="R55" i="103"/>
  <c r="H21" i="102"/>
  <c r="H55" i="103"/>
  <c r="K7" i="102"/>
  <c r="K8" i="102" s="1"/>
  <c r="K10" i="102" s="1"/>
  <c r="K22" i="103" s="1"/>
  <c r="K22" i="102"/>
  <c r="K43" i="38" s="1"/>
  <c r="S5" i="102"/>
  <c r="P55" i="103"/>
  <c r="G55" i="103"/>
  <c r="G21" i="102"/>
  <c r="S18" i="103"/>
  <c r="S17" i="103" s="1"/>
  <c r="E17" i="103"/>
  <c r="I21" i="102"/>
  <c r="I55" i="103"/>
  <c r="O7" i="102"/>
  <c r="O8" i="102" s="1"/>
  <c r="O10" i="102" s="1"/>
  <c r="O22" i="103" s="1"/>
  <c r="O22" i="102"/>
  <c r="O43" i="38" s="1"/>
  <c r="O5" i="38" s="1"/>
  <c r="J55" i="103"/>
  <c r="S10" i="103"/>
  <c r="F7" i="102"/>
  <c r="F8" i="102" s="1"/>
  <c r="F10" i="102" s="1"/>
  <c r="F22" i="103" s="1"/>
  <c r="F22" i="102"/>
  <c r="F43" i="38" s="1"/>
  <c r="F5" i="38" s="1"/>
  <c r="E6" i="60"/>
  <c r="E123" i="38"/>
  <c r="E127" i="38" s="1"/>
  <c r="D46" i="60"/>
  <c r="D127" i="38"/>
  <c r="H20" i="46" s="1"/>
  <c r="F123" i="38"/>
  <c r="F127" i="38" s="1"/>
  <c r="F46" i="60"/>
  <c r="S44" i="60"/>
  <c r="S6" i="60" s="1"/>
  <c r="K5" i="38" l="1"/>
  <c r="B5" i="46" s="1"/>
  <c r="D5" i="46"/>
  <c r="H7" i="102"/>
  <c r="H8" i="102" s="1"/>
  <c r="H10" i="102" s="1"/>
  <c r="H22" i="103" s="1"/>
  <c r="H22" i="102"/>
  <c r="H43" i="38" s="1"/>
  <c r="H5" i="38" s="1"/>
  <c r="G7" i="102"/>
  <c r="G8" i="102" s="1"/>
  <c r="G10" i="102" s="1"/>
  <c r="G22" i="103" s="1"/>
  <c r="G22" i="102"/>
  <c r="G43" i="38" s="1"/>
  <c r="G5" i="38" s="1"/>
  <c r="Q7" i="102"/>
  <c r="Q8" i="102" s="1"/>
  <c r="Q10" i="102" s="1"/>
  <c r="Q22" i="103" s="1"/>
  <c r="Q22" i="102"/>
  <c r="Q43" i="38" s="1"/>
  <c r="Q5" i="38" s="1"/>
  <c r="I7" i="102"/>
  <c r="I8" i="102" s="1"/>
  <c r="I10" i="102" s="1"/>
  <c r="I22" i="103" s="1"/>
  <c r="I22" i="102"/>
  <c r="I43" i="38" s="1"/>
  <c r="I5" i="38" s="1"/>
  <c r="R7" i="102"/>
  <c r="R8" i="102" s="1"/>
  <c r="R10" i="102" s="1"/>
  <c r="R22" i="103" s="1"/>
  <c r="R22" i="102"/>
  <c r="R43" i="38" s="1"/>
  <c r="R5" i="38" s="1"/>
  <c r="S20" i="103"/>
  <c r="E7" i="102"/>
  <c r="E8" i="102" s="1"/>
  <c r="E10" i="102" s="1"/>
  <c r="S21" i="102"/>
  <c r="E22" i="102"/>
  <c r="E43" i="38" s="1"/>
  <c r="E5" i="38" s="1"/>
  <c r="S5" i="38" s="1"/>
  <c r="E20" i="103"/>
  <c r="S46" i="60"/>
  <c r="S123" i="38"/>
  <c r="S127" i="38" s="1"/>
  <c r="S7" i="102" l="1"/>
  <c r="S8" i="102" s="1"/>
  <c r="Q50" i="38"/>
  <c r="I50" i="38"/>
  <c r="R50" i="38"/>
  <c r="M50" i="38"/>
  <c r="E50" i="38"/>
  <c r="D50" i="38"/>
  <c r="P50" i="38"/>
  <c r="N50" i="38"/>
  <c r="O50" i="38"/>
  <c r="K50" i="38"/>
  <c r="G50" i="38"/>
  <c r="J50" i="38"/>
  <c r="L50" i="38"/>
  <c r="H50" i="38"/>
  <c r="S22" i="102"/>
  <c r="S43" i="38" s="1"/>
  <c r="F50" i="38"/>
  <c r="E22" i="103"/>
  <c r="S10" i="102"/>
  <c r="S22" i="103" s="1"/>
  <c r="J35" i="38"/>
  <c r="R35" i="38"/>
  <c r="R15" i="38" s="1"/>
  <c r="Q35" i="38"/>
  <c r="Q15" i="38" s="1"/>
  <c r="H35" i="38"/>
  <c r="S29" i="38"/>
  <c r="F35" i="38"/>
  <c r="F15" i="38" s="1"/>
  <c r="N35" i="38"/>
  <c r="N15" i="38" s="1"/>
  <c r="D35" i="38"/>
  <c r="L35" i="38"/>
  <c r="M34" i="38"/>
  <c r="M14" i="38" s="1"/>
  <c r="M35" i="38"/>
  <c r="M15" i="38" s="1"/>
  <c r="G35" i="38"/>
  <c r="G15" i="38" s="1"/>
  <c r="Q34" i="38"/>
  <c r="G34" i="38"/>
  <c r="G14" i="38" s="1"/>
  <c r="J34" i="38"/>
  <c r="J14" i="38" s="1"/>
  <c r="I34" i="38"/>
  <c r="R34" i="38"/>
  <c r="R14" i="38" s="1"/>
  <c r="P35" i="38"/>
  <c r="H34" i="38"/>
  <c r="H29" i="38" s="1"/>
  <c r="E34" i="38"/>
  <c r="E14" i="38" s="1"/>
  <c r="K34" i="38"/>
  <c r="K14" i="38" s="1"/>
  <c r="K35" i="38"/>
  <c r="P34" i="38"/>
  <c r="P14" i="38" s="1"/>
  <c r="O34" i="38"/>
  <c r="O14" i="38" s="1"/>
  <c r="I35" i="38"/>
  <c r="I15" i="38" s="1"/>
  <c r="N34" i="38"/>
  <c r="N14" i="38" s="1"/>
  <c r="F34" i="38"/>
  <c r="F14" i="38" s="1"/>
  <c r="O35" i="38"/>
  <c r="O15" i="38" s="1"/>
  <c r="L34" i="38"/>
  <c r="D34" i="38"/>
  <c r="D14" i="38" s="1"/>
  <c r="E35" i="38"/>
  <c r="H15" i="38" l="1"/>
  <c r="J15" i="38"/>
  <c r="D15" i="38"/>
  <c r="E15" i="38"/>
  <c r="L15" i="38"/>
  <c r="L29" i="38"/>
  <c r="D15" i="46"/>
  <c r="N29" i="38"/>
  <c r="K29" i="38"/>
  <c r="K15" i="38"/>
  <c r="P15" i="38"/>
  <c r="B15" i="46" s="1"/>
  <c r="C15" i="46"/>
  <c r="I29" i="38"/>
  <c r="O29" i="38"/>
  <c r="G29" i="38"/>
  <c r="M29" i="38"/>
  <c r="I14" i="38"/>
  <c r="D29" i="38"/>
  <c r="Q29" i="38"/>
  <c r="B14" i="46"/>
  <c r="L14" i="38"/>
  <c r="E29" i="38"/>
  <c r="Q14" i="38"/>
  <c r="J29" i="38"/>
  <c r="P29" i="38"/>
  <c r="H14" i="38"/>
  <c r="C14" i="46"/>
  <c r="F29" i="38"/>
  <c r="R29" i="38"/>
  <c r="S15" i="38" l="1"/>
  <c r="C9" i="46"/>
  <c r="S14" i="38"/>
  <c r="G39" i="38" l="1"/>
  <c r="G19" i="38" s="1"/>
  <c r="L39" i="38"/>
  <c r="L19" i="38" s="1"/>
  <c r="N39" i="38"/>
  <c r="N19" i="38"/>
  <c r="O39" i="38"/>
  <c r="O19" i="38" s="1"/>
  <c r="F39" i="38"/>
  <c r="F19" i="38" s="1"/>
  <c r="F38" i="38"/>
  <c r="F18" i="38" s="1"/>
  <c r="Q38" i="38"/>
  <c r="Q18" i="38" s="1"/>
  <c r="I39" i="38"/>
  <c r="I19" i="38" s="1"/>
  <c r="H39" i="38"/>
  <c r="H19" i="38" s="1"/>
  <c r="M38" i="38"/>
  <c r="M18" i="38" s="1"/>
  <c r="I38" i="38"/>
  <c r="J39" i="38"/>
  <c r="J19" i="38" s="1"/>
  <c r="K39" i="38"/>
  <c r="K19" i="38" s="1"/>
  <c r="P39" i="38"/>
  <c r="P19" i="38" s="1"/>
  <c r="R38" i="38"/>
  <c r="Q39" i="38"/>
  <c r="Q19" i="38" s="1"/>
  <c r="E39" i="38"/>
  <c r="E19" i="38" s="1"/>
  <c r="J38" i="38"/>
  <c r="J18" i="38" s="1"/>
  <c r="H38" i="38"/>
  <c r="N38" i="38"/>
  <c r="M39" i="38"/>
  <c r="L38" i="38"/>
  <c r="L18" i="38" s="1"/>
  <c r="R39" i="38"/>
  <c r="R19" i="38" s="1"/>
  <c r="O38" i="38"/>
  <c r="O18" i="38" s="1"/>
  <c r="K38" i="38"/>
  <c r="K18" i="38" s="1"/>
  <c r="E38" i="38"/>
  <c r="E18" i="38" s="1"/>
  <c r="S37" i="38"/>
  <c r="D5" i="30" s="1"/>
  <c r="G38" i="38"/>
  <c r="G18" i="38" s="1"/>
  <c r="D38" i="38"/>
  <c r="D18" i="38" s="1"/>
  <c r="D39" i="38"/>
  <c r="D19" i="38" s="1"/>
  <c r="B19" i="46" s="1"/>
  <c r="P38" i="38"/>
  <c r="P18" i="38" s="1"/>
  <c r="M37" i="38" l="1"/>
  <c r="G17" i="38"/>
  <c r="K37" i="38"/>
  <c r="K15" i="60" s="1"/>
  <c r="K7" i="60" s="1"/>
  <c r="M19" i="38"/>
  <c r="S19" i="38" s="1"/>
  <c r="H37" i="38"/>
  <c r="H15" i="60" s="1"/>
  <c r="H7" i="60" s="1"/>
  <c r="C19" i="46"/>
  <c r="N18" i="38"/>
  <c r="N17" i="38" s="1"/>
  <c r="N37" i="38"/>
  <c r="N15" i="60" s="1"/>
  <c r="N7" i="60" s="1"/>
  <c r="L17" i="38"/>
  <c r="F17" i="38"/>
  <c r="O17" i="38"/>
  <c r="D14" i="30"/>
  <c r="B5" i="30"/>
  <c r="H13" i="60" s="1"/>
  <c r="J17" i="38"/>
  <c r="L37" i="38"/>
  <c r="L15" i="60" s="1"/>
  <c r="L7" i="60" s="1"/>
  <c r="H18" i="38"/>
  <c r="H17" i="38" s="1"/>
  <c r="R37" i="38"/>
  <c r="R15" i="60" s="1"/>
  <c r="R7" i="60" s="1"/>
  <c r="J37" i="38"/>
  <c r="J15" i="60" s="1"/>
  <c r="J7" i="60" s="1"/>
  <c r="O37" i="38"/>
  <c r="O15" i="60" s="1"/>
  <c r="O7" i="60" s="1"/>
  <c r="I37" i="38"/>
  <c r="P37" i="38"/>
  <c r="K17" i="38"/>
  <c r="C18" i="46"/>
  <c r="E17" i="38"/>
  <c r="Q17" i="38"/>
  <c r="M15" i="60"/>
  <c r="M7" i="60" s="1"/>
  <c r="D17" i="38"/>
  <c r="I15" i="60"/>
  <c r="I7" i="60" s="1"/>
  <c r="B18" i="46"/>
  <c r="P17" i="38"/>
  <c r="Q37" i="38"/>
  <c r="G37" i="38"/>
  <c r="E37" i="38"/>
  <c r="I18" i="38"/>
  <c r="I17" i="38" s="1"/>
  <c r="D37" i="38"/>
  <c r="R18" i="38"/>
  <c r="R17" i="38" s="1"/>
  <c r="F37" i="38"/>
  <c r="M17" i="38" l="1"/>
  <c r="O13" i="60"/>
  <c r="O16" i="60" s="1"/>
  <c r="Q13" i="60"/>
  <c r="Q36" i="38" s="1"/>
  <c r="K13" i="60"/>
  <c r="K16" i="60" s="1"/>
  <c r="J13" i="60"/>
  <c r="J16" i="60" s="1"/>
  <c r="I13" i="60"/>
  <c r="I16" i="60" s="1"/>
  <c r="G13" i="60"/>
  <c r="G5" i="60" s="1"/>
  <c r="N13" i="60"/>
  <c r="N16" i="60" s="1"/>
  <c r="D13" i="60"/>
  <c r="D36" i="38" s="1"/>
  <c r="D40" i="38" s="1"/>
  <c r="F13" i="60"/>
  <c r="P13" i="60"/>
  <c r="R13" i="60"/>
  <c r="E13" i="60"/>
  <c r="E5" i="60" s="1"/>
  <c r="C17" i="46"/>
  <c r="P15" i="60"/>
  <c r="P7" i="60" s="1"/>
  <c r="M13" i="60"/>
  <c r="M5" i="60" s="1"/>
  <c r="M8" i="60" s="1"/>
  <c r="M10" i="60" s="1"/>
  <c r="M22" i="38" s="1"/>
  <c r="L13" i="60"/>
  <c r="L5" i="60" s="1"/>
  <c r="L8" i="60" s="1"/>
  <c r="B14" i="30"/>
  <c r="H16" i="60"/>
  <c r="H36" i="38"/>
  <c r="H5" i="60"/>
  <c r="H8" i="60" s="1"/>
  <c r="H10" i="60" s="1"/>
  <c r="H22" i="38" s="1"/>
  <c r="D15" i="60"/>
  <c r="K5" i="60"/>
  <c r="K8" i="60" s="1"/>
  <c r="K10" i="60" s="1"/>
  <c r="K22" i="38" s="1"/>
  <c r="Q15" i="60"/>
  <c r="Q7" i="60" s="1"/>
  <c r="B17" i="46"/>
  <c r="F15" i="60"/>
  <c r="O5" i="60"/>
  <c r="O8" i="60" s="1"/>
  <c r="O10" i="60" s="1"/>
  <c r="O22" i="38" s="1"/>
  <c r="S18" i="38"/>
  <c r="S17" i="38" s="1"/>
  <c r="E15" i="60"/>
  <c r="G15" i="60"/>
  <c r="G7" i="60" s="1"/>
  <c r="L10" i="60" l="1"/>
  <c r="L22" i="38" s="1"/>
  <c r="O36" i="38"/>
  <c r="Q5" i="60"/>
  <c r="Q8" i="60" s="1"/>
  <c r="Q10" i="60" s="1"/>
  <c r="Q22" i="38" s="1"/>
  <c r="K36" i="38"/>
  <c r="K40" i="38" s="1"/>
  <c r="I5" i="60"/>
  <c r="I8" i="60" s="1"/>
  <c r="I36" i="38"/>
  <c r="I40" i="38" s="1"/>
  <c r="G36" i="38"/>
  <c r="G40" i="38" s="1"/>
  <c r="N5" i="60"/>
  <c r="N8" i="60" s="1"/>
  <c r="N10" i="60" s="1"/>
  <c r="N22" i="38" s="1"/>
  <c r="J5" i="60"/>
  <c r="J8" i="60" s="1"/>
  <c r="J10" i="60" s="1"/>
  <c r="J22" i="38" s="1"/>
  <c r="L36" i="38"/>
  <c r="L40" i="38" s="1"/>
  <c r="D5" i="60"/>
  <c r="J36" i="38"/>
  <c r="J40" i="38" s="1"/>
  <c r="N36" i="38"/>
  <c r="N40" i="38" s="1"/>
  <c r="L16" i="60"/>
  <c r="M16" i="60"/>
  <c r="D16" i="60"/>
  <c r="E36" i="38"/>
  <c r="S13" i="60"/>
  <c r="R36" i="38"/>
  <c r="R5" i="60"/>
  <c r="R8" i="60" s="1"/>
  <c r="R16" i="60"/>
  <c r="Q16" i="60"/>
  <c r="P5" i="60"/>
  <c r="P8" i="60" s="1"/>
  <c r="P36" i="38"/>
  <c r="P16" i="60"/>
  <c r="M36" i="38"/>
  <c r="F5" i="60"/>
  <c r="F36" i="38"/>
  <c r="G8" i="60"/>
  <c r="G10" i="60" s="1"/>
  <c r="G22" i="38" s="1"/>
  <c r="G16" i="60"/>
  <c r="E7" i="60"/>
  <c r="E16" i="60"/>
  <c r="Q40" i="38"/>
  <c r="O40" i="38"/>
  <c r="D7" i="60"/>
  <c r="S15" i="60"/>
  <c r="S7" i="60" s="1"/>
  <c r="H40" i="38"/>
  <c r="F7" i="60"/>
  <c r="F16" i="60"/>
  <c r="I22" i="38" l="1"/>
  <c r="R10" i="60"/>
  <c r="R22" i="38" s="1"/>
  <c r="D8" i="60"/>
  <c r="D10" i="60" s="1"/>
  <c r="S36" i="38"/>
  <c r="S40" i="38" s="1"/>
  <c r="M40" i="38"/>
  <c r="P10" i="60"/>
  <c r="P22" i="38" s="1"/>
  <c r="E8" i="60"/>
  <c r="F8" i="60"/>
  <c r="F10" i="60" s="1"/>
  <c r="F22" i="38" s="1"/>
  <c r="F40" i="38"/>
  <c r="R40" i="38"/>
  <c r="P40" i="38"/>
  <c r="C20" i="46" s="1"/>
  <c r="C16" i="46"/>
  <c r="E40" i="38"/>
  <c r="S16" i="60"/>
  <c r="S44" i="38"/>
  <c r="J46" i="38"/>
  <c r="J44" i="38" s="1"/>
  <c r="O46" i="38"/>
  <c r="O11" i="38" s="1"/>
  <c r="O9" i="38" s="1"/>
  <c r="N46" i="38"/>
  <c r="N11" i="38" s="1"/>
  <c r="N9" i="38" s="1"/>
  <c r="G46" i="38"/>
  <c r="G11" i="38" s="1"/>
  <c r="G9" i="38" s="1"/>
  <c r="L46" i="38"/>
  <c r="L11" i="38" s="1"/>
  <c r="L9" i="38" s="1"/>
  <c r="K46" i="38"/>
  <c r="K11" i="38" s="1"/>
  <c r="K9" i="38" s="1"/>
  <c r="R46" i="38"/>
  <c r="R44" i="38" s="1"/>
  <c r="R51" i="38" s="1"/>
  <c r="R16" i="38" s="1"/>
  <c r="E46" i="38"/>
  <c r="E44" i="38" s="1"/>
  <c r="Q46" i="38"/>
  <c r="Q11" i="38" s="1"/>
  <c r="Q9" i="38" s="1"/>
  <c r="H46" i="38"/>
  <c r="H44" i="38" s="1"/>
  <c r="H51" i="38" s="1"/>
  <c r="H16" i="38" s="1"/>
  <c r="M46" i="38"/>
  <c r="M44" i="38" s="1"/>
  <c r="F46" i="38"/>
  <c r="F44" i="38" s="1"/>
  <c r="I46" i="38"/>
  <c r="I44" i="38" s="1"/>
  <c r="D46" i="38"/>
  <c r="P46" i="38"/>
  <c r="D11" i="46" s="1"/>
  <c r="D22" i="38" l="1"/>
  <c r="L44" i="38"/>
  <c r="L51" i="38" s="1"/>
  <c r="L16" i="38" s="1"/>
  <c r="L20" i="38" s="1"/>
  <c r="M11" i="38"/>
  <c r="M9" i="38" s="1"/>
  <c r="H11" i="38"/>
  <c r="H9" i="38" s="1"/>
  <c r="H20" i="38" s="1"/>
  <c r="J11" i="38"/>
  <c r="J9" i="38" s="1"/>
  <c r="D44" i="38"/>
  <c r="D51" i="38" s="1"/>
  <c r="D55" i="38" s="1"/>
  <c r="D11" i="38"/>
  <c r="D9" i="38" s="1"/>
  <c r="I11" i="38"/>
  <c r="I9" i="38" s="1"/>
  <c r="O44" i="38"/>
  <c r="O51" i="38" s="1"/>
  <c r="O16" i="38" s="1"/>
  <c r="O20" i="38" s="1"/>
  <c r="B20" i="46"/>
  <c r="E10" i="60"/>
  <c r="R11" i="38"/>
  <c r="R9" i="38" s="1"/>
  <c r="R20" i="38" s="1"/>
  <c r="N44" i="38"/>
  <c r="P44" i="38"/>
  <c r="P51" i="38" s="1"/>
  <c r="P16" i="38" s="1"/>
  <c r="E51" i="38"/>
  <c r="E16" i="38" s="1"/>
  <c r="I51" i="38"/>
  <c r="I16" i="38" s="1"/>
  <c r="F51" i="38"/>
  <c r="F16" i="38" s="1"/>
  <c r="M51" i="38"/>
  <c r="J51" i="38"/>
  <c r="J16" i="38" s="1"/>
  <c r="R55" i="38"/>
  <c r="H55" i="38"/>
  <c r="F11" i="38"/>
  <c r="F9" i="38" s="1"/>
  <c r="E11" i="38"/>
  <c r="E9" i="38" s="1"/>
  <c r="K44" i="38"/>
  <c r="G44" i="38"/>
  <c r="Q44" i="38"/>
  <c r="D9" i="46"/>
  <c r="P11" i="38"/>
  <c r="P55" i="38" l="1"/>
  <c r="I20" i="38"/>
  <c r="J20" i="38"/>
  <c r="L55" i="38"/>
  <c r="M16" i="38"/>
  <c r="M20" i="38" s="1"/>
  <c r="E22" i="38"/>
  <c r="S22" i="38"/>
  <c r="J55" i="38"/>
  <c r="O55" i="38"/>
  <c r="N51" i="38"/>
  <c r="N16" i="38" s="1"/>
  <c r="N20" i="38" s="1"/>
  <c r="E20" i="38"/>
  <c r="K51" i="38"/>
  <c r="B11" i="46"/>
  <c r="P9" i="38"/>
  <c r="S9" i="38" s="1"/>
  <c r="F20" i="38"/>
  <c r="D16" i="38"/>
  <c r="S11" i="38"/>
  <c r="F55" i="38"/>
  <c r="Q51" i="38"/>
  <c r="Q16" i="38" s="1"/>
  <c r="Q20" i="38" s="1"/>
  <c r="M55" i="38"/>
  <c r="I55" i="38"/>
  <c r="G51" i="38"/>
  <c r="G16" i="38" s="1"/>
  <c r="G20" i="38" s="1"/>
  <c r="E55" i="38"/>
  <c r="K16" i="38" l="1"/>
  <c r="S16" i="38" s="1"/>
  <c r="S20" i="38" s="1"/>
  <c r="D16" i="46"/>
  <c r="Q55" i="38"/>
  <c r="G55" i="38"/>
  <c r="N55" i="38"/>
  <c r="S51" i="38"/>
  <c r="S55" i="38" s="1"/>
  <c r="B9" i="46"/>
  <c r="P20" i="38"/>
  <c r="D20" i="38"/>
  <c r="K55" i="38"/>
  <c r="D20" i="46" s="1"/>
  <c r="K20" i="38" l="1"/>
  <c r="B16" i="46"/>
</calcChain>
</file>

<file path=xl/sharedStrings.xml><?xml version="1.0" encoding="utf-8"?>
<sst xmlns="http://schemas.openxmlformats.org/spreadsheetml/2006/main" count="1511" uniqueCount="500">
  <si>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</si>
  <si>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</si>
  <si>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</si>
  <si>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</si>
  <si>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</si>
  <si>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</si>
  <si>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</si>
  <si>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</si>
  <si>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</si>
  <si>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</si>
  <si>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</si>
  <si>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</si>
  <si>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</si>
  <si>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</si>
  <si>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</si>
  <si>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</si>
  <si>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</si>
  <si>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</si>
  <si>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2023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</si>
  <si>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</si>
  <si>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</si>
  <si>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</si>
  <si>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</si>
  <si>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</si>
  <si>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</si>
  <si>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</si>
  <si>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</si>
  <si>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</si>
  <si>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</si>
  <si>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</si>
  <si>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</si>
  <si>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</si>
  <si>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</si>
  <si>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</si>
  <si>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</si>
  <si>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</si>
  <si>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</si>
  <si>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</si>
  <si>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</si>
  <si>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</si>
  <si>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2023</t>
  </si>
  <si>
    <t>Kap. 303 Bydelene - avsetninger barn og unge</t>
  </si>
  <si>
    <t>FO2B Barnevern</t>
  </si>
  <si>
    <t>Kompensasjonsordning for uforutsett omfattende barnevern</t>
  </si>
  <si>
    <t>Barnehjernevernet</t>
  </si>
  <si>
    <t>Kvalitetsreform i barnevernet</t>
  </si>
  <si>
    <t>Oppgradering/vedlikehold fagsystemer</t>
  </si>
  <si>
    <t>Helsestasjons- og skolehelsetjeneste</t>
  </si>
  <si>
    <t>FO2C Aktivitetstilbud for barn og unge</t>
  </si>
  <si>
    <t>Nye Familier (tilleggsinnstilling)</t>
  </si>
  <si>
    <t xml:space="preserve">Sum kap. 303 </t>
  </si>
  <si>
    <t xml:space="preserve">Kap. 305 Bydelene - etablering av nye barnehager </t>
  </si>
  <si>
    <t>Etablering kommunale barnehageplasser 2022</t>
  </si>
  <si>
    <t>Etablering private barnehageplasser 2022</t>
  </si>
  <si>
    <t>Etablering kommunale barnehageplasser 2023</t>
  </si>
  <si>
    <t>Etablering private barnehageplasser 2023</t>
  </si>
  <si>
    <t>Sum kap. 305</t>
  </si>
  <si>
    <t xml:space="preserve">Kap. 306 Bydelene - diverse barnehagetiltak </t>
  </si>
  <si>
    <t>Utdanning av assistenter til barnehagelærere</t>
  </si>
  <si>
    <t>Språkstimulering førskolebarn (tilleggsinnstilling)</t>
  </si>
  <si>
    <t>Etablering av nye barnehageplasser (planlegging og prosjektering)</t>
  </si>
  <si>
    <t>Avvikling av midlertidige lokaler</t>
  </si>
  <si>
    <t>Økonomisk likebehandling private barnehager</t>
  </si>
  <si>
    <t>Økt deltakelse i barnehagen</t>
  </si>
  <si>
    <t>Kvalitet og kompetanse i barnehagen (tilleggsinnstilling)</t>
  </si>
  <si>
    <t>Tidlig innsats i barnehagen, inkludert økt grunnbemanning</t>
  </si>
  <si>
    <t>Nasjonal minstesats foreldrebetaling</t>
  </si>
  <si>
    <t>Gratis kjernetid i barnehagen</t>
  </si>
  <si>
    <t>Utgifter til Oslo-barn i utenbys barnehager</t>
  </si>
  <si>
    <t>Sum kap. 306 (brutto)</t>
  </si>
  <si>
    <t>Inntekter fra utenbys barn i Oslo-barnehager</t>
  </si>
  <si>
    <t>Sum kap. 306 (netto)</t>
  </si>
  <si>
    <t>Kap. 307 Bydelene - avsetninger arbeid, integrering og sosiale tjenester</t>
  </si>
  <si>
    <t>Forebyggende arbeid barn og unge - sommerjobber</t>
  </si>
  <si>
    <t>Senter for jobbaktivitet Mortensrud</t>
  </si>
  <si>
    <t>Situasjonsbestemte satsinger ungdom</t>
  </si>
  <si>
    <t xml:space="preserve">Byomfattende ungdomstiltak i bydelene </t>
  </si>
  <si>
    <t>FO4 Sosiale tjenester og ytelser</t>
  </si>
  <si>
    <t>Bosettingstilskudd flyktninger  (art 11)</t>
  </si>
  <si>
    <t>Bosettingstilskudd flyktninger (art 14)</t>
  </si>
  <si>
    <t>Tilskudd til flyktninger år 2-5 (usikkerhetsavsetning)</t>
  </si>
  <si>
    <t>Arbeid til alle - arbeidsrettede tiltak i bydelene</t>
  </si>
  <si>
    <t>Arbeid til alle - målrettet innsats unge</t>
  </si>
  <si>
    <t>Arbeid til alle - flere i arbeid</t>
  </si>
  <si>
    <t>Rådgivende enheter russaker (tilleggsinnstilling)</t>
  </si>
  <si>
    <t xml:space="preserve">Levekår, bolig og sosiale tjenester </t>
  </si>
  <si>
    <t>IKT tiltak</t>
  </si>
  <si>
    <t>Oppfølging - utviklingstiltak AIS (tilleggsinnstilling)</t>
  </si>
  <si>
    <t>Sum kap. 307</t>
  </si>
  <si>
    <t>Kap. 308 Bydelene - avsetninger eldre, helse og sosiale tjenester</t>
  </si>
  <si>
    <t xml:space="preserve">Oppfølging av - og prosjekter i bydeler </t>
  </si>
  <si>
    <t>Utviklingstiltak bydelene</t>
  </si>
  <si>
    <t xml:space="preserve">Digitalisering </t>
  </si>
  <si>
    <t>Bydelsprosjektet (tilleggsinnstilling)</t>
  </si>
  <si>
    <t>Ufordelt avsetning (tilleggsinnstilling)</t>
  </si>
  <si>
    <t xml:space="preserve">Folkehelsetiltak </t>
  </si>
  <si>
    <t>Opptrappingsplan - habilitering og rehabilitering (tilleggsinnstilling)</t>
  </si>
  <si>
    <t>Ruter aldersvennlig transport</t>
  </si>
  <si>
    <t xml:space="preserve">Trygg og mangfoldig eldreomsorg </t>
  </si>
  <si>
    <t>Heltidskultur (tilleggsinnstilling)</t>
  </si>
  <si>
    <t xml:space="preserve">Psykisk helse  </t>
  </si>
  <si>
    <t>Terapibad/varmtvannsbad (tilleggsinnstilling)</t>
  </si>
  <si>
    <t>Økt digital kompetanse eldre</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</si>
  <si>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</si>
  <si>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</si>
  <si>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</si>
  <si>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</si>
  <si>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</si>
  <si>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</si>
  <si>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</si>
  <si>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</si>
  <si>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</si>
  <si>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</si>
  <si>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</si>
  <si>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</si>
  <si>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</si>
  <si>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</si>
  <si>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</si>
  <si>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</si>
  <si>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</si>
  <si>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</si>
  <si>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</si>
  <si>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</si>
  <si>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</si>
  <si>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</si>
  <si>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</si>
  <si>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</si>
  <si>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2022</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</si>
  <si>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</si>
  <si>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</si>
  <si>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</si>
  <si>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</si>
  <si>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</si>
  <si>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</si>
  <si>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</si>
  <si>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</si>
  <si>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</si>
  <si>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</si>
  <si>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</si>
  <si>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</si>
  <si>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 xml:space="preserve"> - herav kompensasjon for endring i løpende pensjonsutgifter</t>
  </si>
  <si>
    <t>Bydelsfordelt budsjett 2023</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</si>
  <si>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</si>
  <si>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</si>
  <si>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</si>
  <si>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</si>
  <si>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</si>
  <si>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</si>
  <si>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</si>
  <si>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</si>
  <si>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</si>
  <si>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</si>
  <si>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</si>
  <si>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</si>
  <si>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Styrking av arbeid med informasjonssikkerhet og personvern - (utsatt i tilleggsinnstilling)</t>
  </si>
  <si>
    <t>Barnehager spesielt tilrettelagt for funksjonshemmede barn</t>
  </si>
  <si>
    <t xml:space="preserve">Dynekilen flyktningebarnehage </t>
  </si>
  <si>
    <t>Samisk barnehage</t>
  </si>
  <si>
    <t>Husleie kommunale barnehager etablert t.o.m. 2021</t>
  </si>
  <si>
    <t>Kapitaltilskudd ikke-kommunale barnehager etablert t.o.m. 2021 (endret tilleggsinnstilling)</t>
  </si>
  <si>
    <t>Tilskudd til familiebarnehager (endret tilleggsinnstilling)</t>
  </si>
  <si>
    <t>Kompensasjon ny bemanningsavtale</t>
  </si>
  <si>
    <t>Tiltak etter Barnehagelovens Kap. V A.</t>
  </si>
  <si>
    <t>Styrking barnevernstillinger sentrum</t>
  </si>
  <si>
    <t>Sentrumsansvar</t>
  </si>
  <si>
    <t>Ekstra styrking skolehelsetjeneste barnetrinnet</t>
  </si>
  <si>
    <t>Ekstra styrking jordmortjenesten</t>
  </si>
  <si>
    <t>Skolehelsetjeneste ungdomstrinn etter elevtall</t>
  </si>
  <si>
    <t>Skolehelsetjeneste videregående etter elevtall</t>
  </si>
  <si>
    <t xml:space="preserve">Helsestasjon mot barneskoler Tøyen-avtalen </t>
  </si>
  <si>
    <t>Helsestasjon for kjønn og seksualitet</t>
  </si>
  <si>
    <t>Helsestasjon for gutter</t>
  </si>
  <si>
    <t>Ettervirkninger av pandemien, styrking av helsestasjoner, skolehelsetjenesten mv.</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</si>
  <si>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</si>
  <si>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</si>
  <si>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</si>
  <si>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</si>
  <si>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</si>
  <si>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</si>
  <si>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</si>
  <si>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</si>
  <si>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</si>
  <si>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</si>
  <si>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</si>
  <si>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 xml:space="preserve">Aksept kontaktsenter (øremerket) </t>
  </si>
  <si>
    <t>Ung Arena og psykolog Groruddalen</t>
  </si>
  <si>
    <t>Ekstra årsverk lavterskeltiltak psykisk helse (øremerket)</t>
  </si>
  <si>
    <t>Fengselshelsetjeneste</t>
  </si>
  <si>
    <t>Varmtvannsbasseng Cathinka Guldberg</t>
  </si>
  <si>
    <t xml:space="preserve">Marka eldresenter
</t>
  </si>
  <si>
    <t>Aktivitetstid (FO3 kriterier)</t>
  </si>
  <si>
    <t>Ekstra aktivitetstilbud seniorsentre (øremerket) (FO3 - eldre kriterier)</t>
  </si>
  <si>
    <t>Kompensasjon private byomfattende  Omsorg+ (endret tilleggsinnstilling)</t>
  </si>
  <si>
    <t>Kompensasjon, leie av omsorgsboliger fra private</t>
  </si>
  <si>
    <t>Kompensasjon for egenbetaling alders- og sykehjem</t>
  </si>
  <si>
    <t>Lovfestet rett til barnekoordinator</t>
  </si>
  <si>
    <t>Styrking av frisklivssentralene (øremerket)</t>
  </si>
  <si>
    <t>Forsøk med spisevenn hjemmeboende</t>
  </si>
  <si>
    <t>Klinisk ernæringsfysiolog i hjemmetjenesten - ett fast årsverk med halvårseffekt</t>
  </si>
  <si>
    <t>Endring egenandel uføre og AFP (endret tilleggsinnstilling</t>
  </si>
  <si>
    <t xml:space="preserve">Quo vadis aktivitetssenter
</t>
  </si>
  <si>
    <t>Bo-oppfølgingstiltak (øremerket)</t>
  </si>
  <si>
    <t>Styrket rusomsorg (øremerket)</t>
  </si>
  <si>
    <t xml:space="preserve">Særskilt botilbud
</t>
  </si>
  <si>
    <t>NAV konsulenter i videregående skole</t>
  </si>
  <si>
    <t>Human Trafficking Support (HTSO)</t>
  </si>
  <si>
    <t>Desentraliserte tiltak i bydelene (øremerket) (FO4 sosialtj.)</t>
  </si>
  <si>
    <t>Nettverk etter soning</t>
  </si>
  <si>
    <t>Ruskonsulent for unge</t>
  </si>
  <si>
    <t>Integreringstilskudd år 2-5 (endret i tilleggsinnstilling)</t>
  </si>
  <si>
    <t>Rådgivende enheter for russaker i kommunene (tilleggsinnstilling)</t>
  </si>
  <si>
    <t>Human Trafficking Support Oslo</t>
  </si>
  <si>
    <t>Ny bostøtte - virkning økonomisk sosialhjelp</t>
  </si>
  <si>
    <t>Kriterievekt</t>
  </si>
  <si>
    <t>1. Basistilskudd</t>
  </si>
  <si>
    <t>2. Innbyggere,  justert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</si>
  <si>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</si>
  <si>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</si>
  <si>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</si>
  <si>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</si>
  <si>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</si>
  <si>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</si>
  <si>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</si>
  <si>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</si>
  <si>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</si>
  <si>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</si>
  <si>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</si>
  <si>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</si>
  <si>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</si>
  <si>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</si>
  <si>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</si>
  <si>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</si>
  <si>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</si>
  <si>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</si>
  <si>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</si>
  <si>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</si>
  <si>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</si>
  <si>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</si>
  <si>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</si>
  <si>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</si>
  <si>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</si>
  <si>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</si>
  <si>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</si>
  <si>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</si>
  <si>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</si>
  <si>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</si>
  <si>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</si>
  <si>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</si>
  <si>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</si>
  <si>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</si>
  <si>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</si>
  <si>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</si>
  <si>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</si>
  <si>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</si>
  <si>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</si>
  <si>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</si>
  <si>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</si>
  <si>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</si>
  <si>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</si>
  <si>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</si>
  <si>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</si>
  <si>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</si>
  <si>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</si>
  <si>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</si>
  <si>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</si>
  <si>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</si>
  <si>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</si>
  <si>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</si>
  <si>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</si>
  <si>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</si>
  <si>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</si>
  <si>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</si>
  <si>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</si>
  <si>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</si>
  <si>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</si>
  <si>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</si>
  <si>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</si>
  <si>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</si>
  <si>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</si>
  <si>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</si>
  <si>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</si>
  <si>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</si>
  <si>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</si>
  <si>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</si>
  <si>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</si>
  <si>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 - 2A. Antall innbyggere 01.01.2022</t>
  </si>
  <si>
    <t xml:space="preserve"> - 2B. Korreksjon 67+ år i andre bydeler  og utenbys 01.01.2022</t>
  </si>
  <si>
    <t>1. Vektede heltidsplasser, 0-2 år 15.12.2021</t>
  </si>
  <si>
    <t>2. Vektede heltidsplasser, 3-6 år 15.12.2021</t>
  </si>
  <si>
    <t xml:space="preserve"> - 4A. Antall barn 0-17 år med enslige forsørgere 1.1.2022</t>
  </si>
  <si>
    <t xml:space="preserve"> - 4B. Lavutdanningsindeks 40-49 år 1.1.2022</t>
  </si>
  <si>
    <t>Kriterienøkkel FO2B Barnevern</t>
  </si>
  <si>
    <t>Regnskapsandeler 2021 FO2B Barnevern</t>
  </si>
  <si>
    <t>1. Fødte 2021</t>
  </si>
  <si>
    <t xml:space="preserve"> - 5A. Antall barn 0-17 år med enslige forsørgere 1.1.2022</t>
  </si>
  <si>
    <t xml:space="preserve"> - 5B. Lavutdanningsindeks 40-49 år 1.1.2022</t>
  </si>
  <si>
    <t xml:space="preserve"> - 4A. Antall  - personer 50-66 år 1.1.2022</t>
  </si>
  <si>
    <t xml:space="preserve"> - 4B. Dødelighets-indeks 50-74 år 2014-2020</t>
  </si>
  <si>
    <t xml:space="preserve"> - 7A. Antall personer 67-79 år 1.1.2022</t>
  </si>
  <si>
    <t xml:space="preserve"> - 7B. Korreksjon 67-79 år i andre bydeler  og utenbys 1.1.2022</t>
  </si>
  <si>
    <t xml:space="preserve"> - 7C. Dødelighetsindeks 50-74 år 2014-2020</t>
  </si>
  <si>
    <t xml:space="preserve"> - 8A. Antall ikke gifte 67-79 år 1.1.2022</t>
  </si>
  <si>
    <t xml:space="preserve"> - 8B. Korreksjon 67-79 år i andre bydeler  og utenbys 1.1.2022</t>
  </si>
  <si>
    <t xml:space="preserve"> - 9A. Antall personer 80-89 år 1.1.2022</t>
  </si>
  <si>
    <t xml:space="preserve"> - 9B. Korreksjon 80-89 år i andre bydeler  og utenbys 1.1.2022</t>
  </si>
  <si>
    <t xml:space="preserve"> - 10A. Antall ikke gifte 80-89 år 1.1.2022</t>
  </si>
  <si>
    <t xml:space="preserve"> - 10B. Korreksjon 80-89 år i andre bydeler  og utenbys 1.1.2022</t>
  </si>
  <si>
    <t xml:space="preserve"> - 11A. Antall personer 90+ år 1.1.2021</t>
  </si>
  <si>
    <t xml:space="preserve"> - 11B. Korreksjon 90+ år i andre bydeler  og utenbys 1.1.2022</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</si>
  <si>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</si>
  <si>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</si>
  <si>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</si>
  <si>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1.1.2022</t>
  </si>
  <si>
    <t xml:space="preserve"> - 1B. Lavutdannings-indeks 40-49 år 1.1.2022</t>
  </si>
  <si>
    <t xml:space="preserve"> - 1C. Utflyttings-indeks bydel 1.1.2022</t>
  </si>
  <si>
    <t>Regnskapsandeler 2021, FO4C</t>
  </si>
  <si>
    <t>Antall personer med lav utdanning 40-49 år bydel 1.1.2022</t>
  </si>
  <si>
    <t>Antall personer 40-49 år bydel 1.1.2022</t>
  </si>
  <si>
    <t>Lavutdanningsrate 40-49 år bydel 1.1.2022</t>
  </si>
  <si>
    <t>Lavutdanningsindeks 40-49 år 1.1.2022</t>
  </si>
  <si>
    <t>Kilde: SSB</t>
  </si>
  <si>
    <t>Antall utflyttinger bydel 2021</t>
  </si>
  <si>
    <t>Antall innbyggere 1.1.2022 justert</t>
  </si>
  <si>
    <t>Utflyttingsrate bydel 1.1.2022</t>
  </si>
  <si>
    <t>Utflyttingsindeks bydel 1.1.2022</t>
  </si>
  <si>
    <t>Dødelighetsrate 50-74 år 2014</t>
  </si>
  <si>
    <t>Dødelighetsrate 50-74 år 2015</t>
  </si>
  <si>
    <t>Dødelighetsrate 50-74 år 2016</t>
  </si>
  <si>
    <t>Dødelighetsrate 50-74 år 2017</t>
  </si>
  <si>
    <t>Dødelighetsrate 50-74 år 2018</t>
  </si>
  <si>
    <t>Dødelighetsrate 50-74 år 2019</t>
  </si>
  <si>
    <t>Dødelighetsrate 50-74 år 2020</t>
  </si>
  <si>
    <t>Dødelighetsrate 50-74 år 2014-2020</t>
  </si>
  <si>
    <t>Dødelighetsindeks 50-74 år 2014-2020</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</si>
  <si>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</si>
  <si>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</si>
  <si>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</si>
  <si>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</si>
  <si>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</si>
  <si>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</si>
  <si>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</si>
  <si>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</si>
  <si>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</si>
  <si>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</si>
  <si>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</si>
  <si>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</si>
  <si>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</si>
  <si>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</si>
  <si>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</si>
  <si>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</si>
  <si>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 xml:space="preserve">Den private tysk-norske barnehagen var per 15.12.2021 lokalisert i Bydel Frogner, men flyttet til Bydel Sagene første halvår 2022. Barnetallet i denne barnehagen er lagt til Bydel Sagene. </t>
  </si>
  <si>
    <t>13 barn i Bydel Sagene ble ved en inkurie registrert med avtalt oppholdstid 33-40 timer i årsmeldingen per 15.12.2021 når det skulle vært 41 timer og over. Dette er korrigert i tabellen.</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</si>
  <si>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</si>
  <si>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</si>
  <si>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</si>
  <si>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</si>
  <si>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</si>
  <si>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</si>
  <si>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</si>
  <si>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2022</t>
  </si>
  <si>
    <t>Satser for driftstilskudd i 2023</t>
  </si>
  <si>
    <t>Sum driftstilskudd 2023</t>
  </si>
  <si>
    <t>I familiebarnehager er det kun heltidsplasser pr. 15.12.2021</t>
  </si>
  <si>
    <t>Vekt</t>
  </si>
  <si>
    <t>Antall barn 1-5 år 1.1.2022</t>
  </si>
  <si>
    <t>Barn med grunn- og/eller hjelpestønad 0-5 år, snitt 2019-2021</t>
  </si>
  <si>
    <t>Antall barn med vedvarende lavinntekt 2-5 år, 2018-2020</t>
  </si>
  <si>
    <t>Fordelingsnøkkel</t>
  </si>
  <si>
    <t>Tildeling 2023</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</si>
  <si>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</si>
  <si>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</si>
  <si>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</si>
  <si>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</si>
  <si>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</si>
  <si>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</si>
  <si>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</si>
  <si>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</si>
  <si>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</si>
  <si>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</si>
  <si>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</si>
  <si>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</si>
  <si>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</si>
  <si>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</si>
  <si>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</si>
  <si>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</si>
  <si>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</si>
  <si>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</si>
  <si>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</si>
  <si>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</si>
  <si>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</si>
  <si>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</si>
  <si>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</si>
  <si>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</si>
  <si>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</si>
  <si>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</si>
  <si>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</si>
  <si>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</si>
  <si>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</si>
  <si>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</si>
  <si>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</si>
  <si>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Tilleggsinntsilling</t>
  </si>
  <si>
    <t>År 2 - Kvote 2022</t>
  </si>
  <si>
    <t>Personer --&gt;</t>
  </si>
  <si>
    <t>År 2 - Allerede bosatt per 30.09.22</t>
  </si>
  <si>
    <t>År 2 - Anslått bosatte proporsonalt etter gjenstående kvote</t>
  </si>
  <si>
    <t>År 2 - anslag (1500)</t>
  </si>
  <si>
    <t>År 3</t>
  </si>
  <si>
    <t>År 4</t>
  </si>
  <si>
    <t>År 5</t>
  </si>
  <si>
    <t>Integreringstilskudd fordelt som særskilt tildeling</t>
  </si>
  <si>
    <t>Beløp --&gt;</t>
  </si>
  <si>
    <t>Kriteriefordelt ramme 2022 ekskl. lønns- og prisjustering</t>
  </si>
  <si>
    <t>Tabell 1.2 Sentrale avsetninger 2022</t>
  </si>
  <si>
    <t>Bufferavsetning erstatningssaker barnevern</t>
  </si>
  <si>
    <t>Nye Familier</t>
  </si>
  <si>
    <t>Etablering kommunale barnehageplasser 2021</t>
  </si>
  <si>
    <t>Etablering private barnehageplasser 2021</t>
  </si>
  <si>
    <t>Språkstimulering førskolebarn</t>
  </si>
  <si>
    <t>Kvalitet og kompetanse i barnehagen</t>
  </si>
  <si>
    <t>Sommerjobber ungdom og ferieaktiviteter barn og unge</t>
  </si>
  <si>
    <t>Situasjonsbestemte satsinger ungdom (Mortensrud)</t>
  </si>
  <si>
    <t>Tiltak barn og unge</t>
  </si>
  <si>
    <t>Rådgivende enheter for russaker i kommunene</t>
  </si>
  <si>
    <t>Arbeid til alle - målrettet arbeid unge ledige</t>
  </si>
  <si>
    <t>Arbeid til alle - Hurtigspor</t>
  </si>
  <si>
    <t>Kompensasjon tapt husleie ved husleiefrys</t>
  </si>
  <si>
    <t>Oppfølging - utviklingstiltak</t>
  </si>
  <si>
    <t>Felles dokumentsenter i bydelene</t>
  </si>
  <si>
    <t>Bydelsprosjektet</t>
  </si>
  <si>
    <t>Ufordelt avsetning</t>
  </si>
  <si>
    <t>Kompensasjon for tomgangsleie Omsorg+</t>
  </si>
  <si>
    <t>Opptrappingsplan - habilitering og rehabilitering</t>
  </si>
  <si>
    <t>Heltidskultur</t>
  </si>
  <si>
    <t>Terapibad, drift</t>
  </si>
  <si>
    <t>Kompetansekartlegging innen hjemmetjeneste osv</t>
  </si>
  <si>
    <t>Bydelsfordelt Dok3 2021</t>
  </si>
  <si>
    <t>Bydelsfordelt budsjett 2022</t>
  </si>
  <si>
    <t xml:space="preserve"> - spesifiserte rammeendringer</t>
  </si>
  <si>
    <t>Grorud flerbrukshus kultursal husleie (Tilleggsinnstillingen)</t>
  </si>
  <si>
    <t>Ny finansieringsmodell UKE (Tilleggsinnstillingen)</t>
  </si>
  <si>
    <t>Samisk barnehage (endret i forlik)</t>
  </si>
  <si>
    <t>Husleie kommunale barnehager etablert t.o.m. 2020 (endret Tilleggsinnstillingen)</t>
  </si>
  <si>
    <t>Kapitaltilskudd ikke-kommunale barnehager etablert t.o.m. 2020 (endret Tilleggsinnstillingen)</t>
  </si>
  <si>
    <t>Tilskudd til familiebarnehager  (endret Tilleggsinnstillingen)</t>
  </si>
  <si>
    <t>Reduksjon av pensjonspåslag for private barnehager (Tilleggsinnstillingen)</t>
  </si>
  <si>
    <t>Ettervirkninger av pandemien, styrking av helsestasjoner, skolehelsetjenesten mv (endret TI)</t>
  </si>
  <si>
    <t>Kløverveien barnepark (endret i forlik)</t>
  </si>
  <si>
    <t>Finansiering av Rommen Scene</t>
  </si>
  <si>
    <t>Ung Arena</t>
  </si>
  <si>
    <t>Kompensasjon private byomfattende  Omsorg+ (endret Tilleggsinnstillingen)</t>
  </si>
  <si>
    <t>Lovfestet rett til barnekoordinator (Tilleggsinnstillingen)</t>
  </si>
  <si>
    <t>Endring egenandel uføre og AFP (Tilleggsinnstillingen)</t>
  </si>
  <si>
    <t>Bo-oppfølgingstiltak</t>
  </si>
  <si>
    <t xml:space="preserve">Styrket rusomsorg </t>
  </si>
  <si>
    <t xml:space="preserve">6. Innb. over 18 år som utløser 2.-5. års integreringstilskudd </t>
  </si>
  <si>
    <t xml:space="preserve"> - 2A. Antall innbyggere 01.01.2021</t>
  </si>
  <si>
    <t xml:space="preserve"> - 2B. Korreksjon 67+ år i andre bydeler  og utenbys 01.01.2021</t>
  </si>
  <si>
    <t>1. Vektede heltidsplasser, 0-2 år 15.12.2020</t>
  </si>
  <si>
    <t>2. Vektede heltidsplasser, 3-6 år 15.12.2020</t>
  </si>
  <si>
    <t xml:space="preserve"> - 4A. Antall barn 0-17 år med enslige forsørgere 1.1.2021</t>
  </si>
  <si>
    <t xml:space="preserve"> - 4B. Lavutdanningsindeks 40-49 år 1.1.2021</t>
  </si>
  <si>
    <t>Regnskapsandeler 2020 FO2B Barnevern</t>
  </si>
  <si>
    <t>1. Fødte 2020</t>
  </si>
  <si>
    <t xml:space="preserve"> - 5A. Antall barn 0-17 år med enslige forsørgere 1.1.2021</t>
  </si>
  <si>
    <t xml:space="preserve"> - 5B. Lavutdanningsindeks 40-49 år 1.1.2021</t>
  </si>
  <si>
    <t xml:space="preserve"> - 4A. Antall  - personer 50-66 år 1.1.2021</t>
  </si>
  <si>
    <t xml:space="preserve"> - 4B. Dødelighets-indeks 50-74 år 2013-2019</t>
  </si>
  <si>
    <t xml:space="preserve"> - 7A. Antall personer 67-79 år 1.1.2021</t>
  </si>
  <si>
    <t xml:space="preserve"> - 7B. Korreksjon 67-79 år i andre bydeler  og utenbys 1.1.2021</t>
  </si>
  <si>
    <t xml:space="preserve"> - 7C. Dødelighetsindeks 50-74 år 2013-2019</t>
  </si>
  <si>
    <t xml:space="preserve"> - 8A. Antall ikke gifte 67-79 år 1.1.2021</t>
  </si>
  <si>
    <t xml:space="preserve"> - 8B. Korreksjon 67-79 år i andre bydeler  og utenbys 1.1.2021</t>
  </si>
  <si>
    <t xml:space="preserve"> - 9A. Antall personer 80-89 år 1.1.2021</t>
  </si>
  <si>
    <t xml:space="preserve"> - 9B. Korreksjon 80-89 år i andre bydeler  og utenbys 1.1.2021</t>
  </si>
  <si>
    <t xml:space="preserve"> - 10A. Antall ikke gifte 80-89 år 1.1.2021</t>
  </si>
  <si>
    <t xml:space="preserve"> - 10B. Korreksjon 80-89 år i andre bydeler  og utenbys 1.1.2021</t>
  </si>
  <si>
    <t xml:space="preserve"> - 11B. Korreksjon 90+ år i andre bydeler  og utenbys 1.1.2021</t>
  </si>
  <si>
    <t xml:space="preserve"> - 1A. Antall ikke gifte 20-49 år 1.1.2021</t>
  </si>
  <si>
    <t xml:space="preserve"> - 1B. Lavutdannings-indeks 40-49 år 1.1.2021</t>
  </si>
  <si>
    <t xml:space="preserve"> - 1C. Utflyttings-indeks bydel 1.1.2021</t>
  </si>
  <si>
    <t>Regnskapsandeler 2020, FO4C</t>
  </si>
  <si>
    <t>Antall personer med lav utdanning 40-49 år bydel 1.1.2021</t>
  </si>
  <si>
    <t>Antall personer 40-49 år bydel 1.1.2021</t>
  </si>
  <si>
    <t>Lavutdanningsrate 40-49 år bydel 1.1.2021</t>
  </si>
  <si>
    <t>Lavutdanningsindeks 40-49 år 1.1.2021</t>
  </si>
  <si>
    <t>Antall utflyttinger bydel 2020</t>
  </si>
  <si>
    <t>Antall innbyggere 1.1.2021 justert</t>
  </si>
  <si>
    <t>Utflyttingsrate bydel 1.1.2021</t>
  </si>
  <si>
    <t>Utflyttingsindeks bydel 1.1.2021</t>
  </si>
  <si>
    <t>Dødelighetsrate 50-74 år 2013</t>
  </si>
  <si>
    <t>Dødelighetsrate 50-74 år 2013-2019</t>
  </si>
  <si>
    <t>Dødelighetsindeks 50-74 år 2013-2019</t>
  </si>
  <si>
    <t xml:space="preserve">I tallene inngår barnehager med tjenestekjøpsavtaler (dvs. kommunalt eid og privat driftet). I opprinnelig BASIL-skjema var ikke disse barnehagene oppgitt som kommunale. Dette omfatter 54 barn 0-2 år og 72 barn 3-6 år i Bydel St. Hanshaugen og 69 barn 0-2 år og 114 barn 3-6 år i Bydel Vestre Aker. Til sammen 123 barn 0-2 år og 186 barn 3-6 år. </t>
  </si>
  <si>
    <t>Satser for driftstilskudd i 2021</t>
  </si>
  <si>
    <t>Sum driftstilskudd 2022</t>
  </si>
  <si>
    <t>I familiebarnehager er det kun heltidsplasser pr. 15.12.2020</t>
  </si>
  <si>
    <t>Antall barn 1-5 år 1.1.2021</t>
  </si>
  <si>
    <t>Barn med grunn- og/eller hjelpestønad 0-5 år, snitt 2018-2020</t>
  </si>
  <si>
    <t>Antall barn med vedvarende lavinntekt 2-5 år, 2017-2019</t>
  </si>
  <si>
    <t>Tildeling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</si>
</sst>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s>
  <fonts count="44">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b/>
      <i/>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s>
  <fills count="35">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rgb="FFFFFFFF"/>
        <bgColor indexed="64"/>
      </patternFill>
    </fill>
    <fill>
      <patternFill patternType="solid">
        <fgColor theme="0" tint="-0.14999847407452621"/>
        <bgColor rgb="FF000000"/>
      </patternFill>
    </fill>
    <fill>
      <patternFill patternType="solid">
        <fgColor theme="0"/>
        <bgColor theme="0"/>
      </patternFill>
    </fill>
    <fill>
      <patternFill patternType="solid">
        <fgColor theme="1" tint="0.749992370372631"/>
        <bgColor rgb="FF000000"/>
      </patternFill>
    </fill>
    <fill>
      <patternFill patternType="solid">
        <fgColor theme="1" tint="0.749992370372631"/>
        <bgColor indexed="64"/>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49">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2" fillId="15" borderId="0" xfId="1" applyNumberFormat="1"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4" fillId="15" borderId="18" xfId="0" applyFont="1" applyFill="1" applyBorder="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2003" applyFont="1" applyFill="1" applyAlignment="1">
      <alignment vertical="top" wrapText="1"/>
    </xf>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66" fontId="24" fillId="29" borderId="0" xfId="1" applyNumberFormat="1" applyFont="1" applyFill="1"/>
    <xf numFmtId="166" fontId="24" fillId="29" borderId="0" xfId="1" applyNumberFormat="1" applyFont="1" applyFill="1" applyAlignment="1"/>
    <xf numFmtId="179" fontId="24" fillId="0" borderId="0" xfId="0" applyNumberFormat="1" applyFont="1"/>
    <xf numFmtId="164"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166" fontId="22" fillId="20" borderId="9" xfId="1042" applyNumberFormat="1" applyFont="1" applyFill="1" applyBorder="1" applyAlignment="1"/>
    <xf numFmtId="171" fontId="22" fillId="20" borderId="9" xfId="1042" applyNumberFormat="1" applyFont="1" applyFill="1" applyBorder="1" applyAlignment="1"/>
    <xf numFmtId="166" fontId="22" fillId="30" borderId="9" xfId="1042" applyNumberFormat="1" applyFont="1" applyFill="1" applyBorder="1" applyAlignment="1"/>
    <xf numFmtId="166" fontId="22" fillId="15" borderId="9" xfId="1042" applyNumberFormat="1" applyFont="1" applyFill="1" applyBorder="1" applyAlignment="1">
      <alignment horizontal="right"/>
    </xf>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3" fontId="24" fillId="15" borderId="0" xfId="1" applyNumberFormat="1" applyFont="1" applyFill="1" applyBorder="1"/>
    <xf numFmtId="0" fontId="24" fillId="15" borderId="0" xfId="0" quotePrefix="1" applyFont="1" applyFill="1"/>
    <xf numFmtId="0" fontId="22" fillId="15" borderId="8" xfId="0" applyFont="1" applyFill="1" applyBorder="1"/>
    <xf numFmtId="3" fontId="24" fillId="15" borderId="8" xfId="0" applyNumberFormat="1" applyFont="1" applyFill="1" applyBorder="1"/>
    <xf numFmtId="0" fontId="31" fillId="31" borderId="0" xfId="0" applyFont="1" applyFill="1"/>
    <xf numFmtId="166" fontId="31" fillId="31" borderId="0" xfId="1" applyNumberFormat="1" applyFont="1" applyFill="1" applyBorder="1" applyAlignment="1"/>
    <xf numFmtId="166" fontId="31" fillId="31" borderId="0" xfId="1" applyNumberFormat="1" applyFont="1" applyFill="1" applyBorder="1"/>
    <xf numFmtId="0" fontId="0" fillId="15" borderId="0" xfId="0" applyFill="1"/>
    <xf numFmtId="171" fontId="22" fillId="19" borderId="4" xfId="1042" applyNumberFormat="1" applyFont="1" applyFill="1" applyBorder="1" applyAlignment="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166" fontId="24" fillId="29" borderId="0" xfId="1" applyNumberFormat="1" applyFont="1" applyFill="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39" fillId="15" borderId="7" xfId="2" applyFont="1" applyFill="1" applyBorder="1" applyAlignment="1">
      <alignment horizontal="left"/>
    </xf>
    <xf numFmtId="0" fontId="39" fillId="15" borderId="0" xfId="2" applyFont="1" applyFill="1" applyAlignment="1">
      <alignment horizontal="left"/>
    </xf>
    <xf numFmtId="171" fontId="22" fillId="15" borderId="7" xfId="1" applyNumberFormat="1" applyFont="1" applyFill="1" applyBorder="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79" fontId="24" fillId="15" borderId="0" xfId="1" applyNumberFormat="1" applyFont="1" applyFill="1" applyBorder="1" applyAlignme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40" fillId="20" borderId="0" xfId="0" applyFont="1" applyFill="1"/>
    <xf numFmtId="0" fontId="41" fillId="19" borderId="0" xfId="0" applyFont="1" applyFill="1"/>
    <xf numFmtId="0" fontId="43" fillId="19" borderId="0" xfId="0" applyFont="1" applyFill="1"/>
    <xf numFmtId="0" fontId="42" fillId="19" borderId="8" xfId="0" applyFont="1" applyFill="1" applyBorder="1" applyAlignment="1">
      <alignment vertical="top" wrapText="1"/>
    </xf>
    <xf numFmtId="0" fontId="42" fillId="19" borderId="4" xfId="0" applyFont="1" applyFill="1" applyBorder="1" applyAlignment="1">
      <alignment vertical="top" wrapText="1"/>
    </xf>
    <xf numFmtId="0" fontId="21" fillId="15" borderId="8" xfId="0" applyFont="1" applyFill="1" applyBorder="1" applyAlignment="1">
      <alignment horizontal="left"/>
    </xf>
    <xf numFmtId="171" fontId="24" fillId="15" borderId="12" xfId="1" applyNumberFormat="1" applyFont="1" applyFill="1" applyBorder="1"/>
    <xf numFmtId="171" fontId="24" fillId="15" borderId="25" xfId="1" applyNumberFormat="1" applyFont="1" applyFill="1" applyBorder="1"/>
    <xf numFmtId="171" fontId="24" fillId="15" borderId="8" xfId="1" applyNumberFormat="1" applyFont="1" applyFill="1" applyBorder="1"/>
    <xf numFmtId="0" fontId="43" fillId="32" borderId="8" xfId="0" applyFont="1" applyFill="1" applyBorder="1"/>
    <xf numFmtId="0" fontId="42" fillId="32" borderId="0" xfId="0" applyFont="1" applyFill="1"/>
    <xf numFmtId="3" fontId="42" fillId="32" borderId="0" xfId="0" applyNumberFormat="1" applyFont="1" applyFill="1"/>
    <xf numFmtId="0" fontId="43" fillId="32" borderId="0" xfId="0" applyFont="1" applyFill="1"/>
    <xf numFmtId="3" fontId="43" fillId="32" borderId="0" xfId="0" applyNumberFormat="1" applyFont="1" applyFill="1"/>
    <xf numFmtId="166" fontId="43" fillId="32" borderId="0" xfId="1" applyNumberFormat="1" applyFont="1" applyFill="1" applyBorder="1"/>
    <xf numFmtId="166" fontId="43" fillId="32" borderId="0" xfId="0" applyNumberFormat="1" applyFont="1" applyFill="1"/>
    <xf numFmtId="0" fontId="43" fillId="32" borderId="4" xfId="0" applyFont="1" applyFill="1" applyBorder="1"/>
    <xf numFmtId="0" fontId="42" fillId="32" borderId="7" xfId="0" applyFont="1" applyFill="1" applyBorder="1"/>
    <xf numFmtId="3" fontId="42" fillId="32" borderId="7" xfId="0" applyNumberFormat="1" applyFont="1" applyFill="1" applyBorder="1"/>
    <xf numFmtId="166" fontId="21" fillId="15" borderId="0" xfId="1" applyNumberFormat="1" applyFont="1" applyFill="1" applyBorder="1" applyAlignment="1"/>
    <xf numFmtId="166" fontId="22" fillId="15" borderId="0" xfId="1" applyNumberFormat="1" applyFont="1" applyFill="1"/>
    <xf numFmtId="0" fontId="22" fillId="19" borderId="0" xfId="0" applyFont="1" applyFill="1"/>
    <xf numFmtId="0" fontId="31" fillId="33" borderId="0" xfId="0" applyFont="1" applyFill="1"/>
    <xf numFmtId="166" fontId="31" fillId="33" borderId="0" xfId="1" applyNumberFormat="1" applyFont="1" applyFill="1" applyBorder="1" applyAlignment="1">
      <alignment horizontal="right"/>
    </xf>
    <xf numFmtId="166" fontId="31" fillId="33" borderId="0" xfId="1" applyNumberFormat="1" applyFont="1" applyFill="1" applyBorder="1" applyAlignment="1"/>
    <xf numFmtId="166" fontId="31" fillId="33" borderId="0" xfId="1" applyNumberFormat="1" applyFont="1" applyFill="1" applyBorder="1"/>
    <xf numFmtId="0" fontId="41" fillId="33" borderId="0" xfId="0" applyFont="1" applyFill="1"/>
    <xf numFmtId="3" fontId="24" fillId="34" borderId="0" xfId="1" applyNumberFormat="1" applyFont="1" applyFill="1"/>
    <xf numFmtId="166" fontId="24" fillId="34" borderId="0" xfId="1" applyNumberFormat="1" applyFont="1" applyFill="1"/>
    <xf numFmtId="0" fontId="24" fillId="34" borderId="0" xfId="0" applyFont="1" applyFill="1"/>
    <xf numFmtId="0" fontId="22" fillId="34" borderId="18" xfId="0" applyFont="1" applyFill="1" applyBorder="1"/>
    <xf numFmtId="0" fontId="22" fillId="34" borderId="0" xfId="0" applyFont="1" applyFill="1"/>
    <xf numFmtId="0" fontId="24" fillId="34" borderId="0" xfId="0" quotePrefix="1" applyFont="1" applyFill="1"/>
    <xf numFmtId="166" fontId="23" fillId="15" borderId="7" xfId="1" applyNumberFormat="1" applyFont="1" applyFill="1" applyBorder="1" applyAlignment="1">
      <alignment vertical="top" wrapText="1"/>
    </xf>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1" fillId="22" borderId="1" xfId="2" applyFont="1" applyFill="1" applyBorder="1" applyAlignment="1">
      <alignment horizontal="left"/>
    </xf>
    <xf numFmtId="0" fontId="22" fillId="22" borderId="10" xfId="2" applyFont="1" applyFill="1" applyBorder="1" applyAlignment="1">
      <alignment horizontal="left"/>
    </xf>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5" fontId="22" fillId="15" borderId="7" xfId="2" applyNumberFormat="1" applyFont="1" applyFill="1" applyBorder="1" applyAlignment="1">
      <alignment vertical="top"/>
    </xf>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26" borderId="10" xfId="0" applyFont="1" applyFill="1" applyBorder="1" applyAlignment="1">
      <alignment horizontal="left"/>
    </xf>
    <xf numFmtId="0" fontId="23" fillId="15" borderId="4" xfId="0" applyFont="1" applyFill="1" applyBorder="1" applyAlignment="1">
      <alignment horizontal="left"/>
    </xf>
    <xf numFmtId="0" fontId="24" fillId="15" borderId="0" xfId="0" applyFont="1" applyFill="1" applyAlignment="1">
      <alignment horizontal="left"/>
    </xf>
    <xf numFmtId="0" fontId="42" fillId="19" borderId="8" xfId="0" applyFont="1" applyFill="1" applyBorder="1" applyAlignment="1">
      <alignment vertical="top" wrapText="1"/>
    </xf>
    <xf numFmtId="0" fontId="42" fillId="19" borderId="4" xfId="0" applyFont="1" applyFill="1" applyBorder="1" applyAlignment="1">
      <alignment vertical="top" wrapText="1"/>
    </xf>
    <xf numFmtId="0" fontId="22" fillId="15" borderId="0" xfId="2003" applyFont="1" applyFill="1" applyAlignment="1">
      <alignment horizontal="left" vertical="top" wrapText="1"/>
    </xf>
    <xf numFmtId="0" fontId="23" fillId="15" borderId="4" xfId="0" applyFont="1" applyFill="1" applyBorder="1" applyAlignment="1"/>
    <xf numFmtId="0" fontId="24" fillId="15" borderId="10" xfId="0" applyFont="1" applyFill="1" applyBorder="1" applyAlignment="1"/>
    <xf numFmtId="0" fontId="23" fillId="15" borderId="21" xfId="0" applyFont="1" applyFill="1" applyBorder="1" applyAlignment="1"/>
    <xf numFmtId="0" fontId="24" fillId="15" borderId="21" xfId="0" applyFont="1" applyFill="1" applyBorder="1" applyAlignment="1"/>
    <xf numFmtId="0" fontId="24" fillId="15" borderId="8" xfId="0" applyFont="1" applyFill="1" applyBorder="1" applyAlignment="1"/>
    <xf numFmtId="0" fontId="24" fillId="15" borderId="0" xfId="0" applyFont="1" applyFill="1" applyAlignment="1"/>
    <xf numFmtId="0" fontId="24" fillId="0" borderId="4" xfId="0" applyFont="1" applyBorder="1" applyAlignment="1"/>
    <xf numFmtId="166" fontId="24" fillId="15" borderId="21" xfId="0" applyNumberFormat="1" applyFont="1" applyFill="1" applyBorder="1" applyAlignment="1"/>
    <xf numFmtId="0" fontId="22" fillId="23" borderId="7" xfId="2" applyFont="1" applyFill="1" applyBorder="1" applyAlignment="1"/>
    <xf numFmtId="0" fontId="22" fillId="20" borderId="7" xfId="0" applyFont="1" applyFill="1" applyBorder="1" applyAlignment="1"/>
    <xf numFmtId="0" fontId="22" fillId="15" borderId="10" xfId="2" applyFont="1" applyFill="1" applyBorder="1" applyAlignment="1"/>
    <xf numFmtId="0" fontId="22" fillId="15" borderId="7" xfId="2" applyFont="1" applyFill="1" applyBorder="1" applyAlignment="1"/>
    <xf numFmtId="0" fontId="22" fillId="22" borderId="10" xfId="2" applyFont="1" applyFill="1" applyBorder="1" applyAlignment="1"/>
    <xf numFmtId="0" fontId="22" fillId="23" borderId="19" xfId="2" applyFont="1" applyFill="1" applyBorder="1" applyAlignment="1"/>
    <xf numFmtId="0" fontId="24" fillId="15" borderId="22" xfId="0"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0" fontId="22" fillId="23" borderId="10" xfId="2" applyFont="1" applyFill="1" applyBorder="1" applyAlignment="1"/>
    <xf numFmtId="0" fontId="22" fillId="15" borderId="21" xfId="2" applyFont="1" applyFill="1" applyBorder="1" applyAlignment="1"/>
    <xf numFmtId="0" fontId="22" fillId="19" borderId="7" xfId="0" applyFont="1" applyFill="1" applyBorder="1" applyAlignment="1"/>
    <xf numFmtId="0" fontId="22" fillId="15" borderId="7" xfId="0" applyFont="1" applyFill="1" applyBorder="1" applyAlignment="1"/>
    <xf numFmtId="0" fontId="22" fillId="24" borderId="7" xfId="2" applyFont="1" applyFill="1" applyBorder="1" applyAlignment="1"/>
    <xf numFmtId="0" fontId="22" fillId="15" borderId="4" xfId="0" applyFont="1" applyFill="1" applyBorder="1" applyAlignment="1"/>
    <xf numFmtId="0" fontId="30" fillId="15" borderId="21" xfId="0" applyFont="1" applyFill="1" applyBorder="1" applyAlignment="1"/>
    <xf numFmtId="0" fontId="22" fillId="15" borderId="21" xfId="0" applyFont="1" applyFill="1" applyBorder="1" applyAlignment="1"/>
    <xf numFmtId="0" fontId="24" fillId="15" borderId="20" xfId="0" applyFont="1" applyFill="1" applyBorder="1" applyAlignment="1"/>
    <xf numFmtId="0" fontId="24" fillId="15" borderId="13" xfId="0" applyFont="1" applyFill="1" applyBorder="1" applyAlignment="1"/>
    <xf numFmtId="0" fontId="23" fillId="15" borderId="10" xfId="0" applyFont="1" applyFill="1" applyBorder="1" applyAlignment="1"/>
    <xf numFmtId="0" fontId="23" fillId="15" borderId="0" xfId="0" applyFont="1" applyFill="1" applyAlignment="1"/>
    <xf numFmtId="0" fontId="23" fillId="15" borderId="6" xfId="0" applyFont="1" applyFill="1" applyBorder="1" applyAlignment="1"/>
    <xf numFmtId="0" fontId="24" fillId="15" borderId="4" xfId="0" applyFont="1" applyFill="1" applyBorder="1" applyAlignment="1"/>
    <xf numFmtId="0" fontId="24" fillId="29" borderId="4" xfId="0" applyFont="1" applyFill="1" applyBorder="1" applyAlignment="1"/>
    <xf numFmtId="0" fontId="24" fillId="29" borderId="0" xfId="0" applyFont="1" applyFill="1" applyAlignment="1"/>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FO1 Administrasjon og fellestjenester</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Styrket informasjonssikkerhet</a:t>
          </a:r>
          <a:r>
            <a:rPr lang="nb-NO" sz="1000" u="sng" baseline="0">
              <a:solidFill>
                <a:schemeClr val="dk1"/>
              </a:solidFill>
              <a:effectLst/>
              <a:latin typeface="Oslo Sans Office" panose="02000000000000000000" pitchFamily="2" charset="0"/>
              <a:ea typeface="+mn-ea"/>
              <a:cs typeface="+mn-cs"/>
            </a:rPr>
            <a:t> og personvern i bydelene</a:t>
          </a:r>
          <a:r>
            <a:rPr lang="nb-NO" sz="1000" u="none" baseline="0">
              <a:solidFill>
                <a:schemeClr val="dk1"/>
              </a:solidFill>
              <a:effectLst/>
              <a:latin typeface="Oslo Sans Office" panose="02000000000000000000" pitchFamily="2" charset="0"/>
              <a:ea typeface="+mn-ea"/>
              <a:cs typeface="+mn-cs"/>
            </a:rPr>
            <a:t> - det bevilges ett årsverk per bydel til å styrke dette arbeidet. Halvårseffekt fra 2023 og helårseffekt fra 2024.</a:t>
          </a:r>
          <a:endParaRPr lang="nb-NO" sz="1000" u="none">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FO2A Barnehager </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Barnehager spesielt tilrettelagt for flyktninger og funksjonshemmede barn</a:t>
          </a:r>
          <a:r>
            <a:rPr lang="nb-NO" sz="1000" u="none">
              <a:solidFill>
                <a:schemeClr val="dk1"/>
              </a:solidFill>
              <a:effectLst/>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Dynekilen flyktningsbarnehage</a:t>
          </a:r>
          <a:r>
            <a:rPr lang="nb-NO" sz="1000" u="none">
              <a:solidFill>
                <a:schemeClr val="dk1"/>
              </a:solidFill>
              <a:effectLst/>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eaLnBrk="1" fontAlgn="auto" latinLnBrk="0" hangingPunct="1"/>
          <a:endParaRPr lang="nb-NO" sz="1000" u="none">
            <a:solidFill>
              <a:schemeClr val="dk1"/>
            </a:solidFill>
            <a:effectLst/>
            <a:latin typeface="Oslo Sans Office" panose="02000000000000000000" pitchFamily="2" charset="0"/>
            <a:ea typeface="+mn-ea"/>
            <a:cs typeface="+mn-cs"/>
          </a:endParaRPr>
        </a:p>
        <a:p>
          <a:pPr eaLnBrk="1" fontAlgn="auto" latinLnBrk="0" hangingPunct="1"/>
          <a:r>
            <a:rPr lang="nb-NO" sz="1000" u="sng">
              <a:solidFill>
                <a:schemeClr val="dk1"/>
              </a:solidFill>
              <a:effectLst/>
              <a:latin typeface="Oslo Sans Office" panose="02000000000000000000" pitchFamily="2" charset="0"/>
              <a:ea typeface="+mn-ea"/>
              <a:cs typeface="+mn-cs"/>
            </a:rPr>
            <a:t>Samisk barnehage</a:t>
          </a:r>
          <a:r>
            <a:rPr lang="nb-NO" sz="1000" u="none">
              <a:solidFill>
                <a:schemeClr val="dk1"/>
              </a:solidFill>
              <a:effectLst/>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Husleie kommunale barnehager etablert t.o.m. 2021</a:t>
          </a:r>
          <a:r>
            <a:rPr lang="nb-NO" sz="1000" u="none">
              <a:solidFill>
                <a:schemeClr val="dk1"/>
              </a:solidFill>
              <a:effectLst/>
              <a:latin typeface="Oslo Sans Office" panose="02000000000000000000" pitchFamily="2" charset="0"/>
              <a:ea typeface="+mn-ea"/>
              <a:cs typeface="+mn-cs"/>
            </a:rPr>
            <a:t> - Grunnlag for tildeling er husleiedata fra kommunale utleiere, hvorav det vesentligste gjelder Oslobygg KF.</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Kapitaltilskudd private barnehager etablert t.o.m. 2021</a:t>
          </a:r>
          <a:r>
            <a:rPr lang="nb-NO" sz="1000" u="none">
              <a:solidFill>
                <a:schemeClr val="dk1"/>
              </a:solidFill>
              <a:effectLst/>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familiebarnehager</a:t>
          </a:r>
          <a:r>
            <a:rPr lang="nb-NO" sz="1000" u="none">
              <a:solidFill>
                <a:schemeClr val="dk1"/>
              </a:solidFill>
              <a:effectLst/>
              <a:latin typeface="Oslo Sans Office" panose="02000000000000000000" pitchFamily="2" charset="0"/>
              <a:ea typeface="+mn-ea"/>
              <a:cs typeface="+mn-cs"/>
            </a:rPr>
            <a:t> - Driftstilskudd til familiebarnehager er basert på satser fastsatt av Kunnskapsdepartementet.</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ny bemanningsavtal</a:t>
          </a:r>
          <a:r>
            <a:rPr lang="nb-NO" sz="1000" u="none">
              <a:solidFill>
                <a:schemeClr val="dk1"/>
              </a:solidFill>
              <a:effectLst/>
              <a:latin typeface="Oslo Sans Office" panose="02000000000000000000" pitchFamily="2" charset="0"/>
              <a:ea typeface="+mn-ea"/>
              <a:cs typeface="+mn-cs"/>
            </a:rPr>
            <a:t>e - Det gis særskilt tildeling til dekning av bydelenes utgifter som gjelder bemanningsavtalen, som ble inngått i 2016.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Tiltak etter Barnehagelovens Kap. V A.</a:t>
          </a:r>
          <a:r>
            <a:rPr lang="nb-NO" sz="1000" u="none">
              <a:solidFill>
                <a:schemeClr val="dk1"/>
              </a:solidFill>
              <a:effectLst/>
              <a:latin typeface="Oslo Sans Office" panose="02000000000000000000" pitchFamily="2" charset="0"/>
              <a:ea typeface="+mn-ea"/>
              <a:cs typeface="+mn-cs"/>
            </a:rPr>
            <a:t> - </a:t>
          </a:r>
          <a:r>
            <a:rPr lang="nb-NO" sz="1000">
              <a:solidFill>
                <a:schemeClr val="dk1"/>
              </a:solidFill>
              <a:effectLst/>
              <a:latin typeface="Oslo Sans Office" panose="02000000000000000000" pitchFamily="2" charset="0"/>
              <a:ea typeface="+mn-ea"/>
              <a:cs typeface="+mn-cs"/>
            </a:rPr>
            <a:t>Barn under opplæringspliktig alder har rett til spesialpedagogisk hjelp, mens barn med nedsatt funksjonsevne skal få et tilrettelagt tilbud i barnehagen. Bydelene gis særskilt tildeling etter egen fordelingsnøkkel.</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FO2B Barnevern</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Ekstra styrking til jordmortjenesten er fordelt til bydeler med særdeles lav tilgjengelighet i tjenesten, samt til bydeler med et særskilt behov for at omsorgen styrkes knyttet til stor grad av geografisk opphopning av levekårsutfordringer.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I revidert budsjett for 2021 ble det satt av midler til en midlertidig styrking av helsestasjoner, skolehelsetjenesten, helsestasjon for ungdom og Oslohjelpa. Midlene for 2023 fordeles til bydelene gjennom en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 Parken har vært</a:t>
          </a:r>
          <a:r>
            <a:rPr lang="nb-NO" sz="1000" baseline="0">
              <a:solidFill>
                <a:schemeClr val="dk1"/>
              </a:solidFill>
              <a:effectLst/>
              <a:latin typeface="Oslo Sans Office" panose="02000000000000000000" pitchFamily="2" charset="0"/>
              <a:ea typeface="+mn-ea"/>
              <a:cs typeface="+mn-cs"/>
            </a:rPr>
            <a:t> stengt under pandemien. Det er derfor budsjettreserve i bydelen tilsvarende et års tildeling. Tildelingen i Sak 1 for 2022 er derfor videreført. </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Språksenteret i Bydel Grünerløkka </a:t>
          </a:r>
          <a:r>
            <a:rPr lang="nb-NO" sz="1100">
              <a:solidFill>
                <a:schemeClr val="dk1"/>
              </a:solidFill>
              <a:effectLst/>
              <a:latin typeface="+mn-lt"/>
              <a:ea typeface="+mn-ea"/>
              <a:cs typeface="+mn-cs"/>
            </a:rPr>
            <a:t>- </a:t>
          </a:r>
          <a:r>
            <a:rPr lang="nb-NO" sz="1000">
              <a:solidFill>
                <a:schemeClr val="dk1"/>
              </a:solidFill>
              <a:effectLst/>
              <a:latin typeface="Oslo Sans Office" panose="02000000000000000000" pitchFamily="2" charset="0"/>
              <a:ea typeface="+mn-ea"/>
              <a:cs typeface="+mn-cs"/>
            </a:rPr>
            <a:t>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2023.</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Overdekning avtalefysioterapi</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b="0" i="0" u="sng" strike="noStrike">
              <a:solidFill>
                <a:schemeClr val="dk1"/>
              </a:solidFill>
              <a:effectLst/>
              <a:latin typeface="+mn-lt"/>
              <a:ea typeface="+mn-ea"/>
              <a:cs typeface="+mn-cs"/>
            </a:rPr>
            <a:t>Tilskudd til leger i spesialisering – trinn 1(LIS1)  turnusleger </a:t>
          </a:r>
          <a:r>
            <a:rPr lang="nb-NO" sz="1000"/>
            <a:t>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Fordelingen av tilskudd til turnusleger har vært stabile bydelene imellom, og midlene fordeles ut fra tidligere års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Fysio-/ ergoterapi Elverhøy og Haukåsen skoler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Aktivitetshus Grønlandsleiret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Aksept kontaktsenter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Aksept er et landsdekkende psykososialt senter for alle som er berørt av hiv. Senteret driftes av Kirkens bymisjon. Oslo har en stor andel av brukerene.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Ung Arena og psykolog i Groruddalen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Lovfestet rett til barnekoordinator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Fra og med august 2022 er alle kommuner forpliktet til å opprette stilling som barnekoordinator. Bydelene er tildelt midler til ett årsverk hver for å ivareta denne funksjonen.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årsverk til lavterskeltiltak psykisk helse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I revidert budsjett 2021 ble det bevilget midler til ett årsverk i hver av bydelene for å forsterke kommunale lavterskeltiltak for psykisk helse. Dette er en øremerket tildeling som videreføres til og med 2023.</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Styrking av frisklivssentralene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Frisklivsentralen er en helsefremmende og forebyggende helsetjeneste på lavterskelnivå hvor det gis både veiledning og hjelp til å mestre utfordrende situasjoner av fysisk og psykisk karakter. For å møte behovene til innbyggere som sliter med senfølger etter koronasykdom, styrkes hver bydel med to engasjementstillinger ved frisklivssentralene i to år fra 2022. Dette er en øremerket bevilgning.</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Fengselshelsetjeneste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en særskilt tildeling til Bydel Bjerke for helsetjeneste i Bredtveit kvinnefengsel.</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Varmtvannsbasseng Cathinka Guldbergsenteret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Tildelingen gjelder tilbudet om bassengtrening i varmtvannsbasseng ved Cathinka Guldbergsenteret.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Marka eldresenter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Tildelingen gjelder et mobilt eldresenter som dekker hele Marka.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Aktivitetstid</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ble i 2018 som et ledd i å oppnå flere årsverk i hjemmetjenesten. Tildeles etter kriteriesett for FO3 Helse og omsorg.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Forsøk med spisevenn hjemmeboende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prøves nå ut i alle bydelene</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Klinisk ernæringsfysiolog i hjemmetjenesten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Bydelene styrkes med ett årsverk hver - med halvårseffekt i 2023 og helårseffekt fra 2024. Dette vil bidra til å styrke ernæringsarbeidet overfor eldre.</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aktivitetstilbud seniorsentre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 ekstra aktivitetstilbud inklusiv trening. Tildeles etter delkostnadsnøkkel &gt;67 år for FO3 Helse og omsorg, som fremgår av tabell 3.1. Tildelingen er styrket med 2 mill. for å kunne utvide treningstilbud.</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private Omsorg+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et kompensasjonstilskudd for å dekke leieutgiftene tilsvarende det som andrfe bydeler blir kompensert med drift i kommunal regi.</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leie av omsorgsboliger fra private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Bydeler som leier omsorgsboliger fra private får gjennom denne tildelingen tilført utbetaling av kompensasjonstilskudd fra Husbanken til Oslo kommune.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for lav egenbetaling alders- og sykehjem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har ulike inntekter ved beboernes egenbetaling for opphold i institusjon. Bydeler med 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 Tildelingen er øremerket.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 </a:t>
          </a:r>
          <a:r>
            <a:rPr lang="nb-NO" sz="1000">
              <a:solidFill>
                <a:schemeClr val="dk1"/>
              </a:solidFill>
              <a:effectLst/>
              <a:latin typeface="Oslo Sans Office" panose="02000000000000000000" pitchFamily="2" charset="0"/>
              <a:ea typeface="+mn-ea"/>
              <a:cs typeface="+mn-cs"/>
            </a:rPr>
            <a:t>–Tidligere kalt Oslo-piloten og Anti-trafficking</a:t>
          </a:r>
          <a:r>
            <a:rPr lang="nb-NO" sz="1000" baseline="0">
              <a:solidFill>
                <a:schemeClr val="dk1"/>
              </a:solidFill>
              <a:effectLst/>
              <a:latin typeface="Oslo Sans Office" panose="02000000000000000000" pitchFamily="2" charset="0"/>
              <a:ea typeface="+mn-ea"/>
              <a:cs typeface="+mn-cs"/>
            </a:rPr>
            <a:t> Oslo</a:t>
          </a:r>
          <a:r>
            <a:rPr lang="nb-NO" sz="1000">
              <a:solidFill>
                <a:schemeClr val="dk1"/>
              </a:solidFill>
              <a:effectLst/>
              <a:latin typeface="Oslo Sans Office" panose="02000000000000000000" pitchFamily="2" charset="0"/>
              <a:ea typeface="+mn-ea"/>
              <a:cs typeface="+mn-cs"/>
            </a:rPr>
            <a:t>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 TIldelingen er øremerket</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endParaRPr lang="nb-NO" sz="1000">
            <a:solidFill>
              <a:srgbClr val="FF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Ny kommunal bostøtte - virkninger økonomik</a:t>
          </a:r>
          <a:r>
            <a:rPr lang="nb-NO" sz="1000" u="sng" baseline="0">
              <a:solidFill>
                <a:schemeClr val="dk1"/>
              </a:solidFill>
              <a:effectLst/>
              <a:latin typeface="Oslo Sans Office" panose="02000000000000000000" pitchFamily="2" charset="0"/>
              <a:ea typeface="+mn-ea"/>
              <a:cs typeface="+mn-cs"/>
            </a:rPr>
            <a:t> sosialhjelp</a:t>
          </a:r>
          <a:r>
            <a:rPr lang="nb-NO" sz="1000" baseline="0">
              <a:solidFill>
                <a:schemeClr val="dk1"/>
              </a:solidFill>
              <a:effectLst/>
              <a:latin typeface="Oslo Sans Office" panose="02000000000000000000" pitchFamily="2" charset="0"/>
              <a:ea typeface="+mn-ea"/>
              <a:cs typeface="+mn-cs"/>
            </a:rPr>
            <a:t> - Ny kommunal bostøtteordning innføres i løpet av 2022 og vil gi økte netto utgifter til økonomisk sosialhjelp anslått til 15 mill. kr. Kommunalt disponerte boliger som omfattes av kommunal bostøtte fordeler seg ulikt mellom bydelene, og siden de økonomiske virkningene har en profil som avviker vesentlig fra en fordeling etter kostnadsnøklene i fordelingssystemet, kompenseres det for utgiftsøkningen gjennom en særskilt tildeling det første året. Kompensasjon er fordelt etter andel kommunalt disponerte boliger omfattet av kommunel bostøtte.</a:t>
          </a:r>
        </a:p>
        <a:p>
          <a:endParaRPr lang="nb-NO" sz="1000" baseline="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baseline="0">
              <a:solidFill>
                <a:schemeClr val="dk1"/>
              </a:solidFill>
              <a:effectLst/>
              <a:latin typeface="Oslo Sans Office" panose="02000000000000000000" pitchFamily="2" charset="0"/>
              <a:ea typeface="+mn-ea"/>
              <a:cs typeface="+mn-cs"/>
            </a:rPr>
            <a:t>Integreringstilskudd år 2-5 - </a:t>
          </a:r>
          <a:r>
            <a:rPr lang="nb-NO" sz="1000" baseline="0">
              <a:solidFill>
                <a:schemeClr val="dk1"/>
              </a:solidFill>
              <a:effectLst/>
              <a:latin typeface="Oslo Sans Office" panose="02000000000000000000" pitchFamily="2" charset="0"/>
              <a:ea typeface="+mn-ea"/>
              <a:cs typeface="+mn-cs"/>
            </a:rPr>
            <a:t>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p>
        <a:p>
          <a:endParaRPr lang="nb-NO" sz="1000" u="sng">
            <a:solidFill>
              <a:srgbClr val="FF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2022.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01.01.2022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01.01.2022.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15.12.2021.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15.12.2021.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15.12.2021.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15.12.2021.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01.01.2022.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01.01.2022.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2020</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2020-2021.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2018-2020.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01.01.2022.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2020.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2020-2021.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01.01.2022.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01.01.2022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2014-2020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2021.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01.01.2022* Dødelighetsindeks 50-74 år, 2014-2020.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2018-2020.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01.01.2022.</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01.01.2022.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2021.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2020.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01.01.2022 * Lavutdanningsindeks 2022* Utflyttingsindeks 2022.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01.01.2022.</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01.01.2022.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2021.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70" zoomScaleNormal="70" workbookViewId="0">
      <selection activeCell="B2" sqref="B2"/>
    </sheetView>
  </sheetViews>
  <sheetFormatPr defaultColWidth="11.42578125" defaultRowHeight="16.149999999999999"/>
  <cols>
    <col min="1" max="1" width="57.140625" style="2" customWidth="1"/>
    <col min="2" max="11" width="22" style="2" customWidth="1"/>
    <col min="12" max="12" width="26" style="2" customWidth="1"/>
    <col min="13" max="16384" width="11.42578125" style="2"/>
  </cols>
  <sheetData>
    <row r="1" spans="1:27">
      <c r="A1" s="1"/>
      <c r="B1" s="1"/>
      <c r="C1" s="1"/>
      <c r="D1" s="1"/>
      <c r="E1" s="1"/>
      <c r="F1" s="1"/>
      <c r="G1" s="1"/>
      <c r="H1" s="1"/>
      <c r="I1" s="1"/>
      <c r="J1" s="1"/>
      <c r="K1" s="1"/>
      <c r="L1" s="1"/>
      <c r="M1" s="1"/>
      <c r="N1" s="1"/>
      <c r="O1" s="1"/>
    </row>
    <row r="2" spans="1:27" ht="25.9">
      <c r="A2" s="3" t="s">
        <v>144</v>
      </c>
      <c r="B2" s="3" t="s">
        <v>105</v>
      </c>
      <c r="C2" s="1"/>
      <c r="D2" s="1"/>
      <c r="E2" s="1"/>
      <c r="F2" s="1"/>
      <c r="G2" s="1"/>
      <c r="H2" s="1"/>
      <c r="I2" s="1"/>
      <c r="J2" s="1"/>
      <c r="K2" s="1"/>
      <c r="L2" s="1"/>
      <c r="M2" s="1"/>
      <c r="N2" s="1"/>
      <c r="O2" s="1"/>
    </row>
    <row r="3" spans="1:27" ht="16.899999999999999" thickBot="1">
      <c r="A3" s="4"/>
      <c r="B3" s="4"/>
      <c r="C3" s="4"/>
      <c r="D3" s="4"/>
      <c r="E3" s="4"/>
      <c r="F3" s="4"/>
      <c r="G3" s="4"/>
      <c r="H3" s="4"/>
      <c r="I3" s="4"/>
      <c r="J3" s="4"/>
      <c r="K3" s="4"/>
      <c r="L3" s="1"/>
      <c r="M3" s="1"/>
      <c r="N3" s="1"/>
      <c r="O3" s="1"/>
      <c r="W3" s="2">
        <v>2</v>
      </c>
    </row>
    <row r="4" spans="1:27" s="6" customFormat="1" ht="81.75" customHeight="1">
      <c r="A4" s="236"/>
      <c r="B4" s="237" t="s">
        <v>145</v>
      </c>
      <c r="C4" s="249" t="s">
        <v>30</v>
      </c>
      <c r="D4" s="250" t="s">
        <v>31</v>
      </c>
      <c r="E4" s="251" t="s">
        <v>42</v>
      </c>
      <c r="F4" s="251" t="str">
        <f>'Tabell 2.1'!A30</f>
        <v>FO2C Aktivitetstilbud for barn og unge, helsestasjon og skolehelsetjeneste</v>
      </c>
      <c r="G4" s="252" t="s">
        <v>34</v>
      </c>
      <c r="H4" s="253" t="s">
        <v>35</v>
      </c>
      <c r="I4" s="253" t="s">
        <v>146</v>
      </c>
      <c r="J4" s="253" t="s">
        <v>37</v>
      </c>
      <c r="K4" s="254" t="s">
        <v>38</v>
      </c>
      <c r="L4" s="5"/>
      <c r="M4" s="1"/>
      <c r="N4" s="1"/>
      <c r="V4" s="2"/>
      <c r="W4" s="2">
        <v>3</v>
      </c>
    </row>
    <row r="5" spans="1:27">
      <c r="A5" s="11" t="str">
        <f>'Tabell 2.2'!A5</f>
        <v>Bydelsfordelt Dok3 2022</v>
      </c>
      <c r="B5" s="12">
        <f>HLOOKUP($B$2,'Tabell 2.2'!$D$2:$S$187,W5,FALSE)</f>
        <v>2184015.2708926755</v>
      </c>
      <c r="C5" s="12">
        <f>HLOOKUP($B$2,'Tabell 2.2'!$D$2:$S$187,W25,FALSE)</f>
        <v>15873.805425452165</v>
      </c>
      <c r="D5" s="12">
        <f>HLOOKUP($B$2,'Tabell 2.2'!$D$2:$S$187,W43,FALSE)</f>
        <v>643827.11973147141</v>
      </c>
      <c r="E5" s="12">
        <f>HLOOKUP($B$2,'Tabell 2.2'!$D$2:$S$187,W58,FALSE)</f>
        <v>233141.72794589441</v>
      </c>
      <c r="F5" s="12">
        <f>HLOOKUP($B$2,'Tabell 2.2'!$D$2:$S$187,W76,FALSE)</f>
        <v>94012.758104331442</v>
      </c>
      <c r="G5" s="12">
        <f>HLOOKUP($B$2,'Tabell 2.2'!$D$2:$S$187,W94,FALSE)</f>
        <v>779968.03577252757</v>
      </c>
      <c r="H5" s="12">
        <f>HLOOKUP($B$2,'Tabell 2.2'!$D$2:$S$187,W112,FALSE)</f>
        <v>160869.44610696682</v>
      </c>
      <c r="I5" s="12">
        <f>HLOOKUP($B$2,'Tabell 2.2'!$D$2:$S$187,W130,FALSE)</f>
        <v>65097.223532746473</v>
      </c>
      <c r="J5" s="12">
        <f>HLOOKUP($B$2,'Tabell 2.2'!$D$2:$S$187,W148,FALSE)</f>
        <v>191225.15427328515</v>
      </c>
      <c r="K5" s="12">
        <f>HLOOKUP($B$2,'Tabell 2.2'!$D$2:$S$187,W168,FALSE)</f>
        <v>0</v>
      </c>
      <c r="L5" s="7"/>
      <c r="M5" s="7"/>
      <c r="N5" s="1"/>
      <c r="V5" s="6"/>
      <c r="W5" s="2">
        <v>4</v>
      </c>
    </row>
    <row r="6" spans="1:27">
      <c r="A6" s="13" t="str">
        <f>'Tabell 2.2'!A6</f>
        <v>Effekt av oppdaterte kriterieandeler</v>
      </c>
      <c r="B6" s="13">
        <f>HLOOKUP($B$2,'Tabell 2.2'!$D$2:$S$187,W6,FALSE)</f>
        <v>-15702.722079952746</v>
      </c>
      <c r="C6" s="13">
        <f>HLOOKUP($B$2,'Tabell 2.2'!$D$2:$S$187,W26,FALSE)</f>
        <v>0.58526997870988451</v>
      </c>
      <c r="D6" s="13"/>
      <c r="E6" s="13">
        <f>HLOOKUP($B$2,'Tabell 2.2'!$D$2:$S$187,W59,FALSE)</f>
        <v>-2778.0660632497411</v>
      </c>
      <c r="F6" s="13">
        <f>HLOOKUP($B$2,'Tabell 2.2'!$D$2:$S$187,W77,FALSE)</f>
        <v>-813.62684002122114</v>
      </c>
      <c r="G6" s="13">
        <f>HLOOKUP($B$2,'Tabell 2.2'!$D$2:$S$187,W95,FALSE)</f>
        <v>-11501.138885838089</v>
      </c>
      <c r="H6" s="13">
        <f>HLOOKUP($B$2,'Tabell 2.2'!$D$2:$S$187,W113,FALSE)</f>
        <v>-1930.9436907853367</v>
      </c>
      <c r="I6" s="13">
        <f>HLOOKUP($B$2,'Tabell 2.2'!$D$2:$S$187,W131,FALSE)</f>
        <v>396.33721789267503</v>
      </c>
      <c r="J6" s="13">
        <f>HLOOKUP($B$2,'Tabell 2.2'!$D$2:$S$187,W149,FALSE)</f>
        <v>924.13091207025718</v>
      </c>
      <c r="K6" s="13">
        <v>0</v>
      </c>
      <c r="L6" s="7"/>
      <c r="M6" s="7"/>
      <c r="N6" s="1"/>
      <c r="O6" s="8"/>
      <c r="P6" s="8"/>
      <c r="Q6" s="8"/>
      <c r="R6" s="8"/>
      <c r="S6" s="8"/>
      <c r="T6" s="8"/>
      <c r="U6" s="8"/>
      <c r="W6" s="2">
        <v>5</v>
      </c>
      <c r="X6" s="8"/>
      <c r="Y6" s="8"/>
      <c r="Z6" s="8"/>
      <c r="AA6" s="8"/>
    </row>
    <row r="7" spans="1:27">
      <c r="A7" s="14" t="str">
        <f>'Tabell 2.2'!A7</f>
        <v>Effekt av oppdaterte regnskapsandeler</v>
      </c>
      <c r="B7" s="14">
        <f>HLOOKUP($B$2,'Tabell 2.2'!$D$2:$S$187,W7,FALSE)</f>
        <v>2854.8350021546489</v>
      </c>
      <c r="C7" s="14">
        <f>HLOOKUP($B$2,'Tabell 2.2'!$D$2:$S$187,W27,FALSE)</f>
        <v>0</v>
      </c>
      <c r="D7" s="14"/>
      <c r="E7" s="14">
        <f>HLOOKUP($B$2,'Tabell 2.2'!$D$2:$S$187,W60,FALSE)</f>
        <v>2375.5121779121059</v>
      </c>
      <c r="F7" s="14">
        <f>HLOOKUP($B$2,'Tabell 2.2'!$D$2:$S$187,W78,FALSE)</f>
        <v>0</v>
      </c>
      <c r="G7" s="14">
        <f>HLOOKUP($B$2,'Tabell 2.2'!$D$2:$S$187,W96,FALSE)</f>
        <v>0</v>
      </c>
      <c r="H7" s="14">
        <f>HLOOKUP($B$2,'Tabell 2.2'!$D$2:$S$187,W114,FALSE)</f>
        <v>0</v>
      </c>
      <c r="I7" s="14">
        <f>HLOOKUP($B$2,'Tabell 2.2'!$D$2:$S$187,W132,FALSE)</f>
        <v>0</v>
      </c>
      <c r="J7" s="14">
        <f>HLOOKUP($B$2,'Tabell 2.2'!$D$2:$S$187,W150,FALSE)</f>
        <v>479.32282424254305</v>
      </c>
      <c r="K7" s="14">
        <v>0</v>
      </c>
      <c r="L7" s="7"/>
      <c r="M7" s="7"/>
      <c r="N7" s="1"/>
      <c r="O7" s="8"/>
      <c r="P7" s="8"/>
      <c r="Q7" s="8"/>
      <c r="R7" s="8"/>
      <c r="S7" s="8"/>
      <c r="T7" s="8"/>
      <c r="U7" s="8"/>
      <c r="W7" s="2">
        <v>6</v>
      </c>
      <c r="X7" s="8"/>
      <c r="Y7" s="8"/>
      <c r="Z7" s="8"/>
      <c r="AA7" s="8"/>
    </row>
    <row r="8" spans="1:27">
      <c r="A8" s="15" t="str">
        <f>'Tabell 2.2'!A8</f>
        <v>Effekt av endringer i fordelingssystemet</v>
      </c>
      <c r="B8" s="15">
        <f>HLOOKUP($B$2,'Tabell 2.2'!$D$2:$S$187,W8,FALSE)</f>
        <v>2675.8282083792169</v>
      </c>
      <c r="C8" s="15">
        <f>HLOOKUP($B$2,'Tabell 2.2'!$D$2:$S$187,W28,FALSE)</f>
        <v>0</v>
      </c>
      <c r="D8" s="15"/>
      <c r="E8" s="15">
        <f>HLOOKUP($B$2,'Tabell 2.2'!$D$2:$S$187,W61,FALSE)</f>
        <v>0</v>
      </c>
      <c r="F8" s="15">
        <f>HLOOKUP($B$2,'Tabell 2.2'!$D$2:$S$187,W79,FALSE)</f>
        <v>0</v>
      </c>
      <c r="G8" s="15">
        <f>HLOOKUP($B$2,'Tabell 2.2'!$D$2:$S$187,W97,FALSE)</f>
        <v>0</v>
      </c>
      <c r="H8" s="15">
        <f>HLOOKUP($B$2,'Tabell 2.2'!$D$2:$S$187,W115,FALSE)</f>
        <v>2675.8282083792169</v>
      </c>
      <c r="I8" s="15">
        <f>HLOOKUP($B$2,'Tabell 2.2'!$D$2:$S$187,W133,FALSE)</f>
        <v>0</v>
      </c>
      <c r="J8" s="15">
        <f>HLOOKUP($B$2,'Tabell 2.2'!$D$2:$S$187,W151,FALSE)</f>
        <v>0</v>
      </c>
      <c r="K8" s="15">
        <v>0</v>
      </c>
      <c r="L8" s="7"/>
      <c r="M8" s="7"/>
      <c r="N8" s="7"/>
      <c r="O8" s="8"/>
      <c r="P8" s="8"/>
      <c r="Q8" s="8"/>
      <c r="R8" s="8"/>
      <c r="S8" s="8"/>
      <c r="T8" s="8"/>
      <c r="U8" s="8"/>
      <c r="W8" s="2">
        <v>7</v>
      </c>
      <c r="X8" s="8"/>
      <c r="Y8" s="8"/>
      <c r="Z8" s="8"/>
      <c r="AA8" s="8"/>
    </row>
    <row r="9" spans="1:27">
      <c r="A9" s="16" t="str">
        <f>'Tabell 2.2'!A9</f>
        <v>Reelle endringer</v>
      </c>
      <c r="B9" s="16">
        <f>HLOOKUP($B$2,'Tabell 2.2'!$D$2:$S$187,W9,FALSE)</f>
        <v>58250.510772750931</v>
      </c>
      <c r="C9" s="16">
        <f>HLOOKUP($B$2,'Tabell 2.2'!$D$2:$S$187,W29,FALSE)</f>
        <v>-1753.9253165883547</v>
      </c>
      <c r="D9" s="16">
        <f>HLOOKUP($B$2,'Tabell 2.2'!$D$2:$S$187,W44,FALSE)</f>
        <v>17286.608861874967</v>
      </c>
      <c r="E9" s="16">
        <f>HLOOKUP($B$2,'Tabell 2.2'!$D$2:$S$187,W62,FALSE)</f>
        <v>-2539.5349978132735</v>
      </c>
      <c r="F9" s="16">
        <f>HLOOKUP($B$2,'Tabell 2.2'!$D$2:$S$187,W80,FALSE)</f>
        <v>-1875.9631770334468</v>
      </c>
      <c r="G9" s="16">
        <f>HLOOKUP($B$2,'Tabell 2.2'!$D$2:$S$187,W98,FALSE)</f>
        <v>910.67638371353405</v>
      </c>
      <c r="H9" s="16">
        <f>HLOOKUP($B$2,'Tabell 2.2'!$D$2:$S$187,W116,FALSE)</f>
        <v>44692.07393589514</v>
      </c>
      <c r="I9" s="16">
        <f>HLOOKUP($B$2,'Tabell 2.2'!$D$2:$S$187,W134,FALSE)</f>
        <v>-224.11362393968267</v>
      </c>
      <c r="J9" s="16">
        <f>HLOOKUP($B$2,'Tabell 2.2'!$D$2:$S$187,W152,FALSE)</f>
        <v>1754.6887066420513</v>
      </c>
      <c r="K9" s="16">
        <f>K15</f>
        <v>0</v>
      </c>
      <c r="L9" s="7"/>
      <c r="M9" s="7"/>
      <c r="N9" s="7"/>
      <c r="O9" s="8"/>
      <c r="P9" s="8"/>
      <c r="Q9" s="8"/>
      <c r="R9" s="8"/>
      <c r="S9" s="8"/>
      <c r="T9" s="8"/>
      <c r="U9" s="8"/>
      <c r="W9" s="2">
        <v>8</v>
      </c>
      <c r="X9" s="8"/>
      <c r="Y9" s="8"/>
      <c r="Z9" s="8"/>
      <c r="AA9" s="8"/>
    </row>
    <row r="10" spans="1:27">
      <c r="A10" s="14" t="str">
        <f>'Tabell 2.2'!A10</f>
        <v xml:space="preserve"> - herav justering for demografiske forhold</v>
      </c>
      <c r="B10" s="14">
        <f>HLOOKUP($B$2,'Tabell 2.2'!$D$2:$S$187,W10,FALSE)</f>
        <v>479.80763450651136</v>
      </c>
      <c r="C10" s="14">
        <f>HLOOKUP($B$2,'Tabell 2.2'!$D$2:$S$187,W30,FALSE)</f>
        <v>0</v>
      </c>
      <c r="D10" s="14">
        <f>HLOOKUP($B$2,'Tabell 2.2'!$D$2:$S$187,W45,FALSE)</f>
        <v>0</v>
      </c>
      <c r="E10" s="14">
        <f>HLOOKUP($B$2,'Tabell 2.2'!$D$2:$S$187,W63,FALSE)</f>
        <v>-875.95477906581402</v>
      </c>
      <c r="F10" s="14">
        <f>HLOOKUP($B$2,'Tabell 2.2'!$D$2:$S$187,W81,FALSE)</f>
        <v>-578.90519760625568</v>
      </c>
      <c r="G10" s="14">
        <f>HLOOKUP($B$2,'Tabell 2.2'!$D$2:$S$187,W99,FALSE)</f>
        <v>1934.6676111785812</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c r="A11" s="14" t="str">
        <f>'Tabell 2.2'!A11</f>
        <v xml:space="preserve"> - herav justering for andre aktivitetsnøytrale forhold</v>
      </c>
      <c r="B11" s="14">
        <f>HLOOKUP($B$2,'Tabell 2.2'!$D$2:$S$187,W11,FALSE)</f>
        <v>23108.124676300951</v>
      </c>
      <c r="C11" s="14">
        <f>HLOOKUP($B$2,'Tabell 2.2'!$D$2:$S$187,W31,FALSE)</f>
        <v>-1710.8507200438148</v>
      </c>
      <c r="D11" s="14">
        <f>HLOOKUP($B$2,'Tabell 2.2'!$D$2:$S$187,W46,FALSE)</f>
        <v>17072.119466482523</v>
      </c>
      <c r="E11" s="14">
        <f>HLOOKUP($B$2,'Tabell 2.2'!$D$2:$S$187,W64,FALSE)</f>
        <v>-963.77783375681474</v>
      </c>
      <c r="F11" s="14">
        <f>HLOOKUP($B$2,'Tabell 2.2'!$D$2:$S$187,W82,FALSE)</f>
        <v>-26.170757452156927</v>
      </c>
      <c r="G11" s="14">
        <f>HLOOKUP($B$2,'Tabell 2.2'!$D$2:$S$187,W100,FALSE)</f>
        <v>1357.6970072754216</v>
      </c>
      <c r="H11" s="14">
        <f>HLOOKUP($B$2,'Tabell 2.2'!$D$2:$S$187,W118,FALSE)</f>
        <v>14956.08798757787</v>
      </c>
      <c r="I11" s="14">
        <f>HLOOKUP($B$2,'Tabell 2.2'!$D$2:$S$187,W136,FALSE)</f>
        <v>-27.01707294941394</v>
      </c>
      <c r="J11" s="14">
        <f>HLOOKUP($B$2,'Tabell 2.2'!$D$2:$S$187,W154,FALSE)</f>
        <v>-7549.963400832663</v>
      </c>
      <c r="K11" s="14">
        <v>0</v>
      </c>
      <c r="L11" s="7"/>
      <c r="M11" s="7"/>
      <c r="N11" s="7"/>
      <c r="O11" s="8"/>
      <c r="P11" s="8"/>
      <c r="Q11" s="8"/>
      <c r="R11" s="8"/>
      <c r="S11" s="8"/>
      <c r="T11" s="8"/>
      <c r="U11" s="8"/>
      <c r="W11" s="2">
        <v>10</v>
      </c>
      <c r="X11" s="8"/>
      <c r="Y11" s="8"/>
      <c r="Z11" s="8"/>
      <c r="AA11" s="8"/>
    </row>
    <row r="12" spans="1:27">
      <c r="A12" s="14" t="str">
        <f>'Tabell 2.2'!A12</f>
        <v xml:space="preserve"> - herav justering for engangstiltak</v>
      </c>
      <c r="B12" s="14">
        <f>HLOOKUP($B$2,'Tabell 2.2'!$D$2:$S$187,W12,FALSE)</f>
        <v>-3836.3212981806528</v>
      </c>
      <c r="C12" s="14">
        <f>HLOOKUP($B$2,'Tabell 2.2'!$D$2:$S$187,W32,FALSE)</f>
        <v>0</v>
      </c>
      <c r="D12" s="14">
        <f>HLOOKUP($B$2,'Tabell 2.2'!$D$2:$S$187,W47,FALSE)</f>
        <v>-71.153693814175099</v>
      </c>
      <c r="E12" s="14">
        <f>HLOOKUP($B$2,'Tabell 2.2'!$D$2:$S$187,W65,FALSE)</f>
        <v>0</v>
      </c>
      <c r="F12" s="14">
        <f>HLOOKUP($B$2,'Tabell 2.2'!$D$2:$S$187,W83,FALSE)</f>
        <v>-24.810222754553816</v>
      </c>
      <c r="G12" s="14">
        <f>HLOOKUP($B$2,'Tabell 2.2'!$D$2:$S$187,W101,FALSE)</f>
        <v>-3740.3573816119238</v>
      </c>
      <c r="H12" s="14">
        <f>HLOOKUP($B$2,'Tabell 2.2'!$D$2:$S$187,W119,FALSE)</f>
        <v>0</v>
      </c>
      <c r="I12" s="14">
        <f>HLOOKUP($B$2,'Tabell 2.2'!$D$2:$S$187,W137,FALSE)</f>
        <v>0</v>
      </c>
      <c r="J12" s="14">
        <f>HLOOKUP($B$2,'Tabell 2.2'!$D$2:$S$187,W155,FALSE)</f>
        <v>0</v>
      </c>
      <c r="K12" s="14">
        <v>0</v>
      </c>
      <c r="L12" s="7"/>
      <c r="M12" s="7"/>
      <c r="N12" s="7"/>
      <c r="O12" s="8"/>
      <c r="P12" s="8"/>
      <c r="Q12" s="8"/>
      <c r="R12" s="8"/>
      <c r="S12" s="8"/>
      <c r="T12" s="8"/>
      <c r="U12" s="8"/>
      <c r="W12" s="2">
        <v>11</v>
      </c>
      <c r="X12" s="8"/>
      <c r="Y12" s="8"/>
      <c r="Z12" s="8"/>
      <c r="AA12" s="8"/>
    </row>
    <row r="13" spans="1:27">
      <c r="A13" s="14" t="str">
        <f>'Tabell 2.2'!A13</f>
        <v xml:space="preserve"> - herav justering for oppgaveendringer mellom sektorer</v>
      </c>
      <c r="B13" s="14">
        <f>HLOOKUP($B$2,'Tabell 2.2'!$D$2:$S$187,W13,FALSE)</f>
        <v>0</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0</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c r="A14" s="14" t="str">
        <f>'Tabell 2.2'!A14</f>
        <v xml:space="preserve"> - herav uspesifiserte rammeendringer</v>
      </c>
      <c r="B14" s="14">
        <f>HLOOKUP($B$2,'Tabell 2.2'!$D$2:$S$187,W14,FALSE)</f>
        <v>-6424.3104070523732</v>
      </c>
      <c r="C14" s="14">
        <f>HLOOKUP($B$2,'Tabell 2.2'!$D$2:$S$187,W34,FALSE)</f>
        <v>-43.074596544539801</v>
      </c>
      <c r="D14" s="14">
        <f>HLOOKUP($B$2,'Tabell 2.2'!$D$2:$S$187,W49,FALSE)</f>
        <v>-1933.3289359347536</v>
      </c>
      <c r="E14" s="14">
        <f>HLOOKUP($B$2,'Tabell 2.2'!$D$2:$S$187,W67,FALSE)</f>
        <v>-699.8023849906449</v>
      </c>
      <c r="F14" s="14">
        <f>HLOOKUP($B$2,'Tabell 2.2'!$D$2:$S$187,W85,FALSE)</f>
        <v>-253.66808903832762</v>
      </c>
      <c r="G14" s="14">
        <f>HLOOKUP($B$2,'Tabell 2.2'!$D$2:$S$187,W103,FALSE)</f>
        <v>-2284.9548541815402</v>
      </c>
      <c r="H14" s="14">
        <f>HLOOKUP($B$2,'Tabell 2.2'!$D$2:$S$187,W121,FALSE)</f>
        <v>-1012.3849953722985</v>
      </c>
      <c r="I14" s="14">
        <f>HLOOKUP($B$2,'Tabell 2.2'!$D$2:$S$187,W139,FALSE)</f>
        <v>-197.09655099026872</v>
      </c>
      <c r="J14" s="14">
        <f>HLOOKUP($B$2,'Tabell 2.2'!$D$2:$S$187,W157,FALSE)</f>
        <v>0</v>
      </c>
      <c r="K14" s="14">
        <v>0</v>
      </c>
      <c r="L14" s="7"/>
      <c r="M14" s="7"/>
      <c r="N14" s="7"/>
      <c r="O14" s="8"/>
      <c r="P14" s="8"/>
      <c r="Q14" s="8"/>
      <c r="R14" s="8"/>
      <c r="S14" s="8"/>
      <c r="T14" s="8"/>
      <c r="U14" s="8"/>
      <c r="W14" s="2">
        <v>13</v>
      </c>
      <c r="X14" s="8"/>
      <c r="Y14" s="8"/>
      <c r="Z14" s="8"/>
      <c r="AA14" s="8"/>
    </row>
    <row r="15" spans="1:27">
      <c r="A15" s="15" t="str">
        <f>'Tabell 2.2'!A15</f>
        <v xml:space="preserve"> - herav spesifiserte rammeendringer</v>
      </c>
      <c r="B15" s="15">
        <f>HLOOKUP($B$2,'Tabell 2.2'!$D$2:$S$187,W15,FALSE)</f>
        <v>44923.210167176498</v>
      </c>
      <c r="C15" s="15">
        <f>HLOOKUP($B$2,'Tabell 2.2'!$D$2:$S$187,W35,FALSE)</f>
        <v>0</v>
      </c>
      <c r="D15" s="15">
        <f>HLOOKUP($B$2,'Tabell 2.2'!$D$2:$S$187,W50,FALSE)</f>
        <v>2218.9720251413742</v>
      </c>
      <c r="E15" s="15">
        <f>HLOOKUP($B$2,'Tabell 2.2'!$D$2:$S$187,W68,FALSE)</f>
        <v>0</v>
      </c>
      <c r="F15" s="15">
        <f>HLOOKUP($B$2,'Tabell 2.2'!$D$2:$S$187,W86,FALSE)</f>
        <v>-992.40891018215257</v>
      </c>
      <c r="G15" s="15">
        <f>HLOOKUP($B$2,'Tabell 2.2'!$D$2:$S$187,W104,FALSE)</f>
        <v>3643.624001052995</v>
      </c>
      <c r="H15" s="15">
        <f>HLOOKUP($B$2,'Tabell 2.2'!$D$2:$S$187,W122,FALSE)</f>
        <v>30748.370943689566</v>
      </c>
      <c r="I15" s="15">
        <f>HLOOKUP($B$2,'Tabell 2.2'!$D$2:$S$187,W140,FALSE)</f>
        <v>0</v>
      </c>
      <c r="J15" s="15">
        <f>HLOOKUP($B$2,'Tabell 2.2'!$D$2:$S$187,W158,FALSE)</f>
        <v>9304.6521074747143</v>
      </c>
      <c r="K15" s="15">
        <f>HLOOKUP($B$2,'Tabell 2.2'!$D$2:$S$187,W169,FALSE)</f>
        <v>0</v>
      </c>
      <c r="L15" s="7"/>
      <c r="M15" s="7"/>
      <c r="N15" s="7"/>
      <c r="O15" s="8"/>
      <c r="P15" s="8"/>
      <c r="Q15" s="8"/>
      <c r="R15" s="8"/>
      <c r="S15" s="8"/>
      <c r="T15" s="8"/>
      <c r="U15" s="8"/>
      <c r="W15" s="2">
        <v>14</v>
      </c>
      <c r="X15" s="8"/>
      <c r="Y15" s="8"/>
      <c r="Z15" s="8"/>
      <c r="AA15" s="8"/>
    </row>
    <row r="16" spans="1:27">
      <c r="A16" s="15" t="str">
        <f>'Tabell 2.2'!A16</f>
        <v>Vridningseffekter knyttet til endringer i særskilte tildelinger</v>
      </c>
      <c r="B16" s="15">
        <f>HLOOKUP($B$2,'Tabell 2.2'!$D$2:$S$187,W16,FALSE)</f>
        <v>-10777.453716547434</v>
      </c>
      <c r="C16" s="15">
        <f>HLOOKUP($B$2,'Tabell 2.2'!$D$2:$S$187,W36,FALSE)</f>
        <v>242.30277922691857</v>
      </c>
      <c r="D16" s="15">
        <f>HLOOKUP($B$2,'Tabell 2.2'!$D$2:$S$187,W51,FALSE)</f>
        <v>-233.83892440225463</v>
      </c>
      <c r="E16" s="15">
        <f>HLOOKUP($B$2,'Tabell 2.2'!$D$2:$S$187,W69,FALSE)</f>
        <v>47.00455737154698</v>
      </c>
      <c r="F16" s="15">
        <f>HLOOKUP($B$2,'Tabell 2.2'!$D$2:$S$187,W87,FALSE)</f>
        <v>320.84855653969862</v>
      </c>
      <c r="G16" s="15">
        <f>HLOOKUP($B$2,'Tabell 2.2'!$D$2:$S$187,W105,FALSE)</f>
        <v>267.64454554370604</v>
      </c>
      <c r="H16" s="15">
        <f>HLOOKUP($B$2,'Tabell 2.2'!$D$2:$S$187,W123,FALSE)</f>
        <v>-11812.623742146388</v>
      </c>
      <c r="I16" s="15">
        <f>HLOOKUP($B$2,'Tabell 2.2'!$D$2:$S$187,W141,FALSE)</f>
        <v>3.9567297975663678</v>
      </c>
      <c r="J16" s="15">
        <f>HLOOKUP($B$2,'Tabell 2.2'!$D$2:$S$187,W159,FALSE)</f>
        <v>387.2517815217725</v>
      </c>
      <c r="K16" s="15">
        <v>0</v>
      </c>
      <c r="L16" s="7"/>
      <c r="M16" s="7"/>
      <c r="N16" s="7"/>
      <c r="O16" s="8"/>
      <c r="P16" s="8"/>
      <c r="Q16" s="8"/>
      <c r="R16" s="8"/>
      <c r="S16" s="8"/>
      <c r="T16" s="8"/>
      <c r="U16" s="8"/>
      <c r="W16" s="2">
        <v>15</v>
      </c>
      <c r="X16" s="8"/>
      <c r="Y16" s="8"/>
      <c r="Z16" s="8"/>
      <c r="AA16" s="8"/>
    </row>
    <row r="17" spans="1:28">
      <c r="A17" s="16" t="str">
        <f>'Tabell 2.2'!A17</f>
        <v>Kompensasjon for forventet lønns- og prisutvikling</v>
      </c>
      <c r="B17" s="16">
        <f>HLOOKUP($B$2,'Tabell 2.2'!$D$2:$S$187,W17,FALSE)</f>
        <v>112273.53610732718</v>
      </c>
      <c r="C17" s="16">
        <f>HLOOKUP($B$2,'Tabell 2.2'!$D$2:$S$187,W37,FALSE)</f>
        <v>650.46955942702687</v>
      </c>
      <c r="D17" s="16">
        <f>HLOOKUP($B$2,'Tabell 2.2'!$D$2:$S$187,W52,FALSE)</f>
        <v>31385.556833934017</v>
      </c>
      <c r="E17" s="16">
        <f>HLOOKUP($B$2,'Tabell 2.2'!$D$2:$S$187,W70,FALSE)</f>
        <v>12302.853444803957</v>
      </c>
      <c r="F17" s="16">
        <f>HLOOKUP($B$2,'Tabell 2.2'!$D$2:$S$187,W88,FALSE)</f>
        <v>3984.9360178741626</v>
      </c>
      <c r="G17" s="16">
        <f>HLOOKUP($B$2,'Tabell 2.2'!$D$2:$S$187,W106,FALSE)</f>
        <v>40198.524964087868</v>
      </c>
      <c r="H17" s="16">
        <f>HLOOKUP($B$2,'Tabell 2.2'!$D$2:$S$187,W124,FALSE)</f>
        <v>10222.247449599781</v>
      </c>
      <c r="I17" s="16">
        <f>HLOOKUP($B$2,'Tabell 2.2'!$D$2:$S$187,W142,FALSE)</f>
        <v>3499.784368657658</v>
      </c>
      <c r="J17" s="16">
        <f>HLOOKUP($B$2,'Tabell 2.2'!$D$2:$S$187,W160,FALSE)</f>
        <v>10029.163468942701</v>
      </c>
      <c r="K17" s="16">
        <v>0</v>
      </c>
      <c r="L17" s="7"/>
      <c r="M17" s="7"/>
      <c r="N17" s="7"/>
      <c r="O17" s="8"/>
      <c r="P17" s="8"/>
      <c r="Q17" s="8"/>
      <c r="R17" s="8"/>
      <c r="S17" s="8"/>
      <c r="T17" s="8"/>
      <c r="U17" s="8"/>
      <c r="W17" s="2">
        <v>16</v>
      </c>
      <c r="X17" s="8"/>
      <c r="Y17" s="8"/>
      <c r="Z17" s="8"/>
      <c r="AA17" s="8"/>
    </row>
    <row r="18" spans="1:28">
      <c r="A18" s="14" t="str">
        <f>'Tabell 2.2'!A18</f>
        <v xml:space="preserve"> - herav generell lønns- og priskompensasjon</v>
      </c>
      <c r="B18" s="14">
        <f>HLOOKUP($B$2,'Tabell 2.2'!$D$2:$S$187,W18,FALSE)</f>
        <v>112273.53610732718</v>
      </c>
      <c r="C18" s="14">
        <f>HLOOKUP($B$2,'Tabell 2.2'!$D$2:$S$187,W38,FALSE)</f>
        <v>650.46955942702687</v>
      </c>
      <c r="D18" s="14">
        <f>HLOOKUP($B$2,'Tabell 2.2'!$D$2:$S$187,W53,FALSE)</f>
        <v>31385.556833934017</v>
      </c>
      <c r="E18" s="14">
        <f>HLOOKUP($B$2,'Tabell 2.2'!$D$2:$S$187,W71,FALSE)</f>
        <v>12302.853444803957</v>
      </c>
      <c r="F18" s="14">
        <f>HLOOKUP($B$2,'Tabell 2.2'!$D$2:$S$187,W89,FALSE)</f>
        <v>3984.9360178741626</v>
      </c>
      <c r="G18" s="14">
        <f>HLOOKUP($B$2,'Tabell 2.2'!$D$2:$S$187,W107,FALSE)</f>
        <v>40198.524964087868</v>
      </c>
      <c r="H18" s="14">
        <f>HLOOKUP($B$2,'Tabell 2.2'!$D$2:$S$187,W125,FALSE)</f>
        <v>10222.247449599781</v>
      </c>
      <c r="I18" s="14">
        <f>HLOOKUP($B$2,'Tabell 2.2'!$D$2:$S$187,W143,FALSE)</f>
        <v>3499.784368657658</v>
      </c>
      <c r="J18" s="14">
        <f>HLOOKUP($B$2,'Tabell 2.2'!$D$2:$S$187,W161,FALSE)</f>
        <v>10029.163468942701</v>
      </c>
      <c r="K18" s="14">
        <v>0</v>
      </c>
      <c r="L18" s="7"/>
      <c r="M18" s="7"/>
      <c r="N18" s="7"/>
      <c r="O18" s="8"/>
      <c r="P18" s="8"/>
      <c r="Q18" s="8"/>
      <c r="R18" s="8"/>
      <c r="S18" s="8"/>
      <c r="T18" s="8"/>
      <c r="U18" s="8"/>
      <c r="W18" s="2">
        <v>17</v>
      </c>
      <c r="X18" s="8"/>
      <c r="Y18" s="8"/>
      <c r="Z18" s="8"/>
      <c r="AA18" s="8"/>
    </row>
    <row r="19" spans="1:28">
      <c r="A19" s="17" t="str">
        <f>'Tabell 2.2'!A19</f>
        <v xml:space="preserve"> - herav kompensasjon for endring i løpende pensjonsutgifter</v>
      </c>
      <c r="B19" s="17">
        <f>HLOOKUP($B$2,'Tabell 2.2'!$D$2:$S$187,W19,FALSE)</f>
        <v>0</v>
      </c>
      <c r="C19" s="17">
        <f>HLOOKUP($B$2,'Tabell 2.2'!$D$2:$S$187,W39,FALSE)</f>
        <v>0</v>
      </c>
      <c r="D19" s="17">
        <f>HLOOKUP($B$2,'Tabell 2.2'!$D$2:$S$187,W54,FALSE)</f>
        <v>0</v>
      </c>
      <c r="E19" s="17">
        <f>HLOOKUP($B$2,'Tabell 2.2'!$D$2:$S$187,W72,FALSE)</f>
        <v>0</v>
      </c>
      <c r="F19" s="17">
        <f>HLOOKUP($B$2,'Tabell 2.2'!$D$2:$S$187,W90,FALSE)</f>
        <v>0</v>
      </c>
      <c r="G19" s="17">
        <f>HLOOKUP($B$2,'Tabell 2.2'!$D$2:$S$187,W108,FALSE)</f>
        <v>0</v>
      </c>
      <c r="H19" s="17">
        <f>HLOOKUP($B$2,'Tabell 2.2'!$D$2:$S$187,W126,FALSE)</f>
        <v>0</v>
      </c>
      <c r="I19" s="17">
        <f>HLOOKUP($B$2,'Tabell 2.2'!$D$2:$S$187,W144,FALSE)</f>
        <v>0</v>
      </c>
      <c r="J19" s="17">
        <f>HLOOKUP($B$2,'Tabell 2.2'!$D$2:$S$187,W162,FALSE)</f>
        <v>0</v>
      </c>
      <c r="K19" s="17">
        <v>0</v>
      </c>
      <c r="L19" s="1"/>
      <c r="M19" s="1"/>
      <c r="N19" s="7"/>
      <c r="O19" s="8"/>
      <c r="P19" s="8"/>
      <c r="Q19" s="8"/>
      <c r="R19" s="8"/>
      <c r="S19" s="8"/>
      <c r="T19" s="8"/>
      <c r="U19" s="8"/>
      <c r="W19" s="2">
        <v>18</v>
      </c>
      <c r="X19" s="8"/>
      <c r="Y19" s="8"/>
      <c r="Z19" s="8"/>
      <c r="AA19" s="8"/>
    </row>
    <row r="20" spans="1:28">
      <c r="A20" s="238" t="str">
        <f>'Tabell 2.2'!A20</f>
        <v>Bydelsfordelt budsjett 2023</v>
      </c>
      <c r="B20" s="239">
        <f>HLOOKUP($B$2,'Tabell 2.2'!$D$2:$S$187,W22,FALSE)</f>
        <v>2333590</v>
      </c>
      <c r="C20" s="240">
        <f>HLOOKUP($B$2,'Tabell 2.2'!$D$2:$S$187,W40,FALSE)</f>
        <v>15013.237717496466</v>
      </c>
      <c r="D20" s="241">
        <f>HLOOKUP($B$2,'Tabell 2.2'!$D$2:$S$187,W55,FALSE)</f>
        <v>692265.4465028781</v>
      </c>
      <c r="E20" s="243">
        <f>HLOOKUP($B$2,'Tabell 2.2'!$D$2:$S$187,W73,FALSE)</f>
        <v>242549.49706491901</v>
      </c>
      <c r="F20" s="243">
        <f>HLOOKUP($B$2,'Tabell 2.2'!$D$2:$S$187,W91,FALSE)</f>
        <v>95628.952661690622</v>
      </c>
      <c r="G20" s="244">
        <f>HLOOKUP($B$2,'Tabell 2.2'!$D$2:$S$187,W109,FALSE)</f>
        <v>809843.74278003455</v>
      </c>
      <c r="H20" s="245">
        <f>HLOOKUP($B$2,'Tabell 2.2'!$D$2:$S$187,W127,FALSE)</f>
        <v>204716.02826790925</v>
      </c>
      <c r="I20" s="245">
        <f>HLOOKUP($B$2,'Tabell 2.2'!$D$2:$S$187,W145,FALSE)</f>
        <v>68773.188225154678</v>
      </c>
      <c r="J20" s="245">
        <f>HLOOKUP($B$2,'Tabell 2.2'!$D$2:$S$187,W165,FALSE)</f>
        <v>204800</v>
      </c>
      <c r="K20" s="242">
        <f>HLOOKUP($B$2,'Tabell 2.2'!$D$2:$S$187,W170,FALSE)</f>
        <v>0</v>
      </c>
      <c r="L20" s="1"/>
      <c r="M20" s="1"/>
      <c r="N20" s="7"/>
      <c r="O20" s="8"/>
      <c r="P20" s="8"/>
      <c r="Q20" s="8"/>
      <c r="R20" s="8"/>
      <c r="S20" s="8"/>
      <c r="T20" s="8"/>
      <c r="U20" s="8"/>
      <c r="W20" s="2">
        <v>19</v>
      </c>
      <c r="X20" s="8"/>
      <c r="Y20" s="8"/>
      <c r="Z20" s="8"/>
      <c r="AA20" s="8"/>
    </row>
    <row r="21" spans="1:28">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c r="A22" s="7"/>
      <c r="B22" s="7"/>
      <c r="C22" s="1"/>
      <c r="D22" s="7"/>
      <c r="E22" s="1"/>
      <c r="F22" s="1"/>
      <c r="G22" s="9"/>
      <c r="H22" s="1"/>
      <c r="I22" s="10"/>
      <c r="J22" s="10"/>
      <c r="K22" s="10"/>
      <c r="L22" s="1"/>
      <c r="M22" s="1"/>
      <c r="N22" s="1"/>
      <c r="O22" s="1"/>
      <c r="V22" s="8"/>
      <c r="W22" s="2">
        <v>21</v>
      </c>
      <c r="X22" s="8"/>
      <c r="Y22" s="8"/>
      <c r="Z22" s="8"/>
      <c r="AA22" s="8"/>
      <c r="AB22" s="8"/>
    </row>
    <row r="23" spans="1:28" ht="15" customHeight="1">
      <c r="A23" s="7"/>
      <c r="B23" s="7"/>
      <c r="C23" s="1"/>
      <c r="D23" s="1"/>
      <c r="E23" s="1"/>
      <c r="F23" s="1"/>
      <c r="G23" s="9"/>
      <c r="H23" s="1"/>
      <c r="I23" s="10"/>
      <c r="J23" s="10"/>
      <c r="K23" s="10"/>
      <c r="L23" s="1"/>
      <c r="M23" s="1"/>
      <c r="N23" s="1"/>
      <c r="O23" s="1"/>
      <c r="W23" s="2">
        <v>22</v>
      </c>
      <c r="X23" s="8"/>
      <c r="Y23" s="8"/>
      <c r="Z23" s="8"/>
      <c r="AA23" s="8"/>
      <c r="AB23" s="8"/>
    </row>
    <row r="24" spans="1:28">
      <c r="A24" s="7"/>
      <c r="B24" s="7"/>
      <c r="C24" s="7"/>
      <c r="D24" s="7"/>
      <c r="E24" s="7"/>
      <c r="F24" s="7"/>
      <c r="G24" s="7"/>
      <c r="H24" s="7"/>
      <c r="I24" s="7"/>
      <c r="J24" s="7"/>
      <c r="K24" s="7"/>
      <c r="L24" s="7"/>
      <c r="M24" s="1"/>
      <c r="N24" s="1"/>
      <c r="O24" s="1"/>
      <c r="W24" s="2">
        <v>23</v>
      </c>
    </row>
    <row r="25" spans="1:28">
      <c r="A25" s="7"/>
      <c r="B25" s="7"/>
      <c r="C25" s="7"/>
      <c r="D25" s="7"/>
      <c r="E25" s="7"/>
      <c r="F25" s="7"/>
      <c r="G25" s="7"/>
      <c r="H25" s="7"/>
      <c r="I25" s="7"/>
      <c r="J25" s="7"/>
      <c r="K25" s="7"/>
      <c r="L25" s="7"/>
      <c r="M25" s="1"/>
      <c r="N25" s="1"/>
      <c r="O25" s="1"/>
      <c r="W25" s="2">
        <v>24</v>
      </c>
    </row>
    <row r="26" spans="1:28">
      <c r="A26" s="7"/>
      <c r="B26" s="7"/>
      <c r="C26" s="7"/>
      <c r="D26" s="7"/>
      <c r="E26" s="7"/>
      <c r="F26" s="7"/>
      <c r="G26" s="7"/>
      <c r="H26" s="7"/>
      <c r="I26" s="7"/>
      <c r="J26" s="7"/>
      <c r="K26" s="7"/>
      <c r="L26" s="1"/>
      <c r="M26" s="1"/>
      <c r="N26" s="1"/>
      <c r="O26" s="1"/>
      <c r="W26" s="2">
        <v>25</v>
      </c>
    </row>
    <row r="27" spans="1:28">
      <c r="A27" s="7"/>
      <c r="B27" s="7"/>
      <c r="C27" s="7"/>
      <c r="D27" s="7"/>
      <c r="E27" s="7"/>
      <c r="F27" s="7"/>
      <c r="G27" s="7"/>
      <c r="H27" s="7"/>
      <c r="I27" s="7"/>
      <c r="J27" s="7"/>
      <c r="K27" s="7"/>
      <c r="L27" s="1"/>
      <c r="M27" s="1"/>
      <c r="N27" s="1"/>
      <c r="O27" s="1"/>
      <c r="W27" s="2">
        <v>26</v>
      </c>
    </row>
    <row r="28" spans="1:28">
      <c r="A28" s="7"/>
      <c r="B28" s="7"/>
      <c r="C28" s="7"/>
      <c r="D28" s="7"/>
      <c r="E28" s="7"/>
      <c r="F28" s="7"/>
      <c r="G28" s="7"/>
      <c r="H28" s="7"/>
      <c r="I28" s="7"/>
      <c r="J28" s="7"/>
      <c r="K28" s="7"/>
      <c r="L28" s="1"/>
      <c r="M28" s="1"/>
      <c r="N28" s="1"/>
      <c r="O28" s="1"/>
      <c r="W28" s="2">
        <v>27</v>
      </c>
    </row>
    <row r="29" spans="1:28">
      <c r="A29" s="7"/>
      <c r="B29" s="7"/>
      <c r="C29" s="7"/>
      <c r="D29" s="7"/>
      <c r="E29" s="7"/>
      <c r="F29" s="7"/>
      <c r="G29" s="7"/>
      <c r="H29" s="7"/>
      <c r="I29" s="7"/>
      <c r="J29" s="7"/>
      <c r="K29" s="7"/>
      <c r="L29" s="1"/>
      <c r="M29" s="1"/>
      <c r="N29" s="1"/>
      <c r="O29" s="1"/>
      <c r="W29" s="2">
        <v>28</v>
      </c>
    </row>
    <row r="30" spans="1:28">
      <c r="A30" s="7"/>
      <c r="B30" s="7"/>
      <c r="C30" s="7"/>
      <c r="D30" s="7"/>
      <c r="E30" s="7"/>
      <c r="F30" s="7"/>
      <c r="G30" s="7"/>
      <c r="H30" s="7"/>
      <c r="I30" s="7"/>
      <c r="J30" s="7"/>
      <c r="K30" s="10"/>
      <c r="L30" s="1"/>
      <c r="M30" s="1"/>
      <c r="N30" s="1"/>
      <c r="O30" s="1"/>
      <c r="W30" s="2">
        <v>29</v>
      </c>
    </row>
    <row r="31" spans="1:28">
      <c r="A31" s="7"/>
      <c r="B31" s="7"/>
      <c r="C31" s="7"/>
      <c r="D31" s="7"/>
      <c r="E31" s="7"/>
      <c r="F31" s="7"/>
      <c r="G31" s="7"/>
      <c r="H31" s="7"/>
      <c r="I31" s="7"/>
      <c r="J31" s="7"/>
      <c r="K31" s="7"/>
      <c r="L31" s="1"/>
      <c r="M31" s="1"/>
      <c r="N31" s="1"/>
      <c r="O31" s="1"/>
      <c r="W31" s="2">
        <v>30</v>
      </c>
    </row>
    <row r="32" spans="1:28">
      <c r="A32" s="7"/>
      <c r="B32" s="7"/>
      <c r="C32" s="7"/>
      <c r="D32" s="7"/>
      <c r="E32" s="7"/>
      <c r="F32" s="7"/>
      <c r="G32" s="7"/>
      <c r="H32" s="7"/>
      <c r="I32" s="7"/>
      <c r="J32" s="7"/>
      <c r="K32" s="7"/>
      <c r="L32" s="1"/>
      <c r="M32" s="1"/>
      <c r="N32" s="1"/>
      <c r="O32" s="1"/>
      <c r="W32" s="2">
        <v>31</v>
      </c>
    </row>
    <row r="33" spans="1:23">
      <c r="A33" s="7"/>
      <c r="B33" s="7"/>
      <c r="C33" s="7"/>
      <c r="D33" s="7"/>
      <c r="E33" s="7"/>
      <c r="F33" s="7"/>
      <c r="G33" s="7"/>
      <c r="H33" s="7"/>
      <c r="I33" s="7"/>
      <c r="J33" s="7"/>
      <c r="K33" s="7"/>
      <c r="L33" s="1"/>
      <c r="M33" s="1"/>
      <c r="N33" s="1"/>
      <c r="O33" s="1"/>
      <c r="W33" s="2">
        <v>32</v>
      </c>
    </row>
    <row r="34" spans="1:23">
      <c r="A34" s="7"/>
      <c r="B34" s="7"/>
      <c r="C34" s="7"/>
      <c r="D34" s="7"/>
      <c r="E34" s="7"/>
      <c r="F34" s="7"/>
      <c r="G34" s="7"/>
      <c r="H34" s="7"/>
      <c r="I34" s="7"/>
      <c r="J34" s="7"/>
      <c r="K34" s="7"/>
      <c r="L34" s="1"/>
      <c r="M34" s="1"/>
      <c r="N34" s="1"/>
      <c r="O34" s="1"/>
      <c r="W34" s="2">
        <v>33</v>
      </c>
    </row>
    <row r="35" spans="1:23">
      <c r="A35" s="7"/>
      <c r="B35" s="7"/>
      <c r="C35" s="7"/>
      <c r="D35" s="7"/>
      <c r="E35" s="7"/>
      <c r="F35" s="7"/>
      <c r="G35" s="7"/>
      <c r="H35" s="7"/>
      <c r="I35" s="7"/>
      <c r="J35" s="7"/>
      <c r="K35" s="7"/>
      <c r="L35" s="1"/>
      <c r="M35" s="1"/>
      <c r="N35" s="1"/>
      <c r="O35" s="1"/>
      <c r="W35" s="2">
        <v>34</v>
      </c>
    </row>
    <row r="36" spans="1:23">
      <c r="A36" s="7"/>
      <c r="B36" s="7"/>
      <c r="C36" s="7"/>
      <c r="D36" s="7"/>
      <c r="E36" s="7"/>
      <c r="F36" s="7"/>
      <c r="G36" s="7"/>
      <c r="H36" s="7"/>
      <c r="I36" s="7"/>
      <c r="J36" s="7"/>
      <c r="K36" s="7"/>
      <c r="L36" s="1"/>
      <c r="M36" s="1"/>
      <c r="N36" s="1"/>
      <c r="O36" s="1"/>
      <c r="W36" s="2">
        <v>35</v>
      </c>
    </row>
    <row r="37" spans="1:23">
      <c r="A37" s="7"/>
      <c r="B37" s="7"/>
      <c r="C37" s="7"/>
      <c r="D37" s="7"/>
      <c r="E37" s="7"/>
      <c r="F37" s="7"/>
      <c r="G37" s="7"/>
      <c r="H37" s="7"/>
      <c r="I37" s="7"/>
      <c r="J37" s="7"/>
      <c r="K37" s="7"/>
      <c r="L37" s="1"/>
      <c r="M37" s="1"/>
      <c r="N37" s="1"/>
      <c r="O37" s="1"/>
      <c r="W37" s="2">
        <v>36</v>
      </c>
    </row>
    <row r="38" spans="1:23">
      <c r="A38" s="7"/>
      <c r="B38" s="7"/>
      <c r="C38" s="7"/>
      <c r="D38" s="7"/>
      <c r="E38" s="7"/>
      <c r="F38" s="7"/>
      <c r="G38" s="7"/>
      <c r="H38" s="7"/>
      <c r="I38" s="7"/>
      <c r="J38" s="7"/>
      <c r="K38" s="1"/>
      <c r="L38" s="1"/>
      <c r="M38" s="1"/>
      <c r="N38" s="1"/>
      <c r="O38" s="1"/>
      <c r="W38" s="2">
        <v>37</v>
      </c>
    </row>
    <row r="39" spans="1:23">
      <c r="A39" s="7"/>
      <c r="B39" s="7"/>
      <c r="C39" s="7"/>
      <c r="D39" s="7"/>
      <c r="E39" s="7"/>
      <c r="F39" s="7"/>
      <c r="G39" s="7"/>
      <c r="H39" s="7"/>
      <c r="I39" s="7"/>
      <c r="J39" s="7"/>
      <c r="K39" s="1"/>
      <c r="L39" s="1"/>
      <c r="M39" s="1"/>
      <c r="N39" s="1"/>
      <c r="O39" s="1"/>
      <c r="W39" s="2">
        <v>38</v>
      </c>
    </row>
    <row r="40" spans="1:23">
      <c r="A40" s="7"/>
      <c r="B40" s="7"/>
      <c r="C40" s="7"/>
      <c r="D40" s="7"/>
      <c r="E40" s="7"/>
      <c r="F40" s="7"/>
      <c r="G40" s="7"/>
      <c r="H40" s="7"/>
      <c r="I40" s="7"/>
      <c r="J40" s="7"/>
      <c r="K40" s="1"/>
      <c r="L40" s="1"/>
      <c r="M40" s="1"/>
      <c r="N40" s="1"/>
      <c r="O40" s="1"/>
      <c r="W40" s="2">
        <v>39</v>
      </c>
    </row>
    <row r="41" spans="1:23">
      <c r="A41" s="7"/>
      <c r="B41" s="7"/>
      <c r="C41" s="7"/>
      <c r="D41" s="7"/>
      <c r="E41" s="7"/>
      <c r="F41" s="7"/>
      <c r="G41" s="7"/>
      <c r="H41" s="7"/>
      <c r="I41" s="7"/>
      <c r="J41" s="7"/>
      <c r="K41" s="1"/>
      <c r="L41" s="1"/>
      <c r="M41" s="1"/>
      <c r="N41" s="1"/>
      <c r="O41" s="1"/>
      <c r="W41" s="2">
        <v>40</v>
      </c>
    </row>
    <row r="42" spans="1:23">
      <c r="B42" s="1"/>
      <c r="C42" s="1"/>
      <c r="D42" s="1"/>
      <c r="E42" s="1"/>
      <c r="F42" s="1"/>
      <c r="G42" s="1"/>
      <c r="H42" s="1"/>
      <c r="I42" s="1"/>
      <c r="J42" s="1"/>
      <c r="K42" s="1"/>
      <c r="L42" s="1"/>
      <c r="M42" s="1"/>
      <c r="N42" s="1"/>
      <c r="O42" s="1"/>
      <c r="W42" s="2">
        <v>41</v>
      </c>
    </row>
    <row r="43" spans="1:23">
      <c r="W43" s="2">
        <v>42</v>
      </c>
    </row>
    <row r="44" spans="1:23">
      <c r="W44" s="2">
        <v>43</v>
      </c>
    </row>
    <row r="45" spans="1:23">
      <c r="W45" s="2">
        <v>44</v>
      </c>
    </row>
    <row r="46" spans="1:23">
      <c r="W46" s="2">
        <v>45</v>
      </c>
    </row>
    <row r="47" spans="1:23">
      <c r="W47" s="2">
        <v>46</v>
      </c>
    </row>
    <row r="48" spans="1:23">
      <c r="W48" s="2">
        <v>47</v>
      </c>
    </row>
    <row r="49" spans="23:23">
      <c r="W49" s="2">
        <v>48</v>
      </c>
    </row>
    <row r="50" spans="23:23">
      <c r="W50" s="2">
        <v>49</v>
      </c>
    </row>
    <row r="51" spans="23:23">
      <c r="W51" s="2">
        <v>50</v>
      </c>
    </row>
    <row r="52" spans="23:23">
      <c r="W52" s="2">
        <v>51</v>
      </c>
    </row>
    <row r="53" spans="23:23">
      <c r="W53" s="2">
        <v>52</v>
      </c>
    </row>
    <row r="54" spans="23:23">
      <c r="W54" s="2">
        <v>53</v>
      </c>
    </row>
    <row r="55" spans="23:23">
      <c r="W55" s="2">
        <v>54</v>
      </c>
    </row>
    <row r="56" spans="23:23">
      <c r="W56" s="2">
        <v>55</v>
      </c>
    </row>
    <row r="57" spans="23:23">
      <c r="W57" s="2">
        <v>56</v>
      </c>
    </row>
    <row r="58" spans="23:23">
      <c r="W58" s="2">
        <v>57</v>
      </c>
    </row>
    <row r="59" spans="23:23">
      <c r="W59" s="2">
        <v>58</v>
      </c>
    </row>
    <row r="60" spans="23:23">
      <c r="W60" s="2">
        <v>59</v>
      </c>
    </row>
    <row r="61" spans="23:23">
      <c r="W61" s="2">
        <v>60</v>
      </c>
    </row>
    <row r="62" spans="23:23">
      <c r="W62" s="2">
        <v>61</v>
      </c>
    </row>
    <row r="63" spans="23:23">
      <c r="W63" s="2">
        <v>62</v>
      </c>
    </row>
    <row r="64" spans="23:23">
      <c r="W64" s="2">
        <v>63</v>
      </c>
    </row>
    <row r="65" spans="23:23">
      <c r="W65" s="2">
        <v>64</v>
      </c>
    </row>
    <row r="66" spans="23:23">
      <c r="W66" s="2">
        <v>65</v>
      </c>
    </row>
    <row r="67" spans="23:23">
      <c r="W67" s="2">
        <v>66</v>
      </c>
    </row>
    <row r="68" spans="23:23">
      <c r="W68" s="2">
        <v>67</v>
      </c>
    </row>
    <row r="69" spans="23:23">
      <c r="W69" s="2">
        <v>68</v>
      </c>
    </row>
    <row r="70" spans="23:23">
      <c r="W70" s="2">
        <v>69</v>
      </c>
    </row>
    <row r="71" spans="23:23">
      <c r="W71" s="2">
        <v>70</v>
      </c>
    </row>
    <row r="72" spans="23:23">
      <c r="W72" s="2">
        <v>71</v>
      </c>
    </row>
    <row r="73" spans="23:23">
      <c r="W73" s="2">
        <v>72</v>
      </c>
    </row>
    <row r="74" spans="23:23">
      <c r="W74" s="2">
        <v>73</v>
      </c>
    </row>
    <row r="75" spans="23:23">
      <c r="W75" s="2">
        <v>74</v>
      </c>
    </row>
    <row r="76" spans="23:23">
      <c r="W76" s="2">
        <v>75</v>
      </c>
    </row>
    <row r="77" spans="23:23">
      <c r="W77" s="2">
        <v>76</v>
      </c>
    </row>
    <row r="78" spans="23:23">
      <c r="W78" s="2">
        <v>77</v>
      </c>
    </row>
    <row r="79" spans="23:23">
      <c r="W79" s="2">
        <v>78</v>
      </c>
    </row>
    <row r="80" spans="23:23">
      <c r="W80" s="2">
        <v>79</v>
      </c>
    </row>
    <row r="81" spans="23:23">
      <c r="W81" s="2">
        <v>80</v>
      </c>
    </row>
    <row r="82" spans="23:23">
      <c r="W82" s="2">
        <v>81</v>
      </c>
    </row>
    <row r="83" spans="23:23">
      <c r="W83" s="2">
        <v>82</v>
      </c>
    </row>
    <row r="84" spans="23:23">
      <c r="W84" s="2">
        <v>83</v>
      </c>
    </row>
    <row r="85" spans="23:23">
      <c r="W85" s="2">
        <v>84</v>
      </c>
    </row>
    <row r="86" spans="23:23">
      <c r="W86" s="2">
        <v>85</v>
      </c>
    </row>
    <row r="87" spans="23:23">
      <c r="W87" s="2">
        <v>86</v>
      </c>
    </row>
    <row r="88" spans="23:23">
      <c r="W88" s="2">
        <v>87</v>
      </c>
    </row>
    <row r="89" spans="23:23">
      <c r="W89" s="2">
        <v>88</v>
      </c>
    </row>
    <row r="90" spans="23:23">
      <c r="W90" s="2">
        <v>89</v>
      </c>
    </row>
    <row r="91" spans="23:23">
      <c r="W91" s="2">
        <v>90</v>
      </c>
    </row>
    <row r="92" spans="23:23">
      <c r="W92" s="2">
        <v>91</v>
      </c>
    </row>
    <row r="93" spans="23:23">
      <c r="W93" s="2">
        <v>92</v>
      </c>
    </row>
    <row r="94" spans="23:23">
      <c r="W94" s="2">
        <v>93</v>
      </c>
    </row>
    <row r="95" spans="23:23">
      <c r="W95" s="2">
        <v>94</v>
      </c>
    </row>
    <row r="96" spans="23:23">
      <c r="W96" s="2">
        <v>95</v>
      </c>
    </row>
    <row r="97" spans="23:23">
      <c r="W97" s="2">
        <v>96</v>
      </c>
    </row>
    <row r="98" spans="23:23">
      <c r="W98" s="2">
        <v>97</v>
      </c>
    </row>
    <row r="99" spans="23:23">
      <c r="W99" s="2">
        <v>98</v>
      </c>
    </row>
    <row r="100" spans="23:23">
      <c r="W100" s="2">
        <v>99</v>
      </c>
    </row>
    <row r="101" spans="23:23">
      <c r="W101" s="2">
        <v>100</v>
      </c>
    </row>
    <row r="102" spans="23:23">
      <c r="W102" s="2">
        <v>101</v>
      </c>
    </row>
    <row r="103" spans="23:23">
      <c r="W103" s="2">
        <v>102</v>
      </c>
    </row>
    <row r="104" spans="23:23">
      <c r="W104" s="2">
        <v>103</v>
      </c>
    </row>
    <row r="105" spans="23:23">
      <c r="W105" s="2">
        <v>104</v>
      </c>
    </row>
    <row r="106" spans="23:23">
      <c r="W106" s="2">
        <v>105</v>
      </c>
    </row>
    <row r="107" spans="23:23">
      <c r="W107" s="2">
        <v>106</v>
      </c>
    </row>
    <row r="108" spans="23:23">
      <c r="W108" s="2">
        <v>107</v>
      </c>
    </row>
    <row r="109" spans="23:23">
      <c r="W109" s="2">
        <v>108</v>
      </c>
    </row>
    <row r="110" spans="23:23">
      <c r="W110" s="2">
        <v>109</v>
      </c>
    </row>
    <row r="111" spans="23:23">
      <c r="W111" s="2">
        <v>110</v>
      </c>
    </row>
    <row r="112" spans="23:23">
      <c r="W112" s="2">
        <v>111</v>
      </c>
    </row>
    <row r="113" spans="23:23">
      <c r="W113" s="2">
        <v>112</v>
      </c>
    </row>
    <row r="114" spans="23:23">
      <c r="W114" s="2">
        <v>113</v>
      </c>
    </row>
    <row r="115" spans="23:23">
      <c r="W115" s="2">
        <v>114</v>
      </c>
    </row>
    <row r="116" spans="23:23">
      <c r="W116" s="2">
        <v>115</v>
      </c>
    </row>
    <row r="117" spans="23:23">
      <c r="W117" s="2">
        <v>116</v>
      </c>
    </row>
    <row r="118" spans="23:23">
      <c r="W118" s="2">
        <v>117</v>
      </c>
    </row>
    <row r="119" spans="23:23">
      <c r="W119" s="2">
        <v>118</v>
      </c>
    </row>
    <row r="120" spans="23:23">
      <c r="W120" s="2">
        <v>119</v>
      </c>
    </row>
    <row r="121" spans="23:23">
      <c r="W121" s="2">
        <v>120</v>
      </c>
    </row>
    <row r="122" spans="23:23">
      <c r="W122" s="2">
        <v>121</v>
      </c>
    </row>
    <row r="123" spans="23:23">
      <c r="W123" s="2">
        <v>122</v>
      </c>
    </row>
    <row r="124" spans="23:23">
      <c r="W124" s="2">
        <v>123</v>
      </c>
    </row>
    <row r="125" spans="23:23">
      <c r="W125" s="2">
        <v>124</v>
      </c>
    </row>
    <row r="126" spans="23:23">
      <c r="W126" s="2">
        <v>125</v>
      </c>
    </row>
    <row r="127" spans="23:23">
      <c r="W127" s="2">
        <v>126</v>
      </c>
    </row>
    <row r="128" spans="23:23">
      <c r="W128" s="2">
        <v>127</v>
      </c>
    </row>
    <row r="129" spans="23:23">
      <c r="W129" s="2">
        <v>128</v>
      </c>
    </row>
    <row r="130" spans="23:23">
      <c r="W130" s="2">
        <v>129</v>
      </c>
    </row>
    <row r="131" spans="23:23">
      <c r="W131" s="2">
        <v>130</v>
      </c>
    </row>
    <row r="132" spans="23:23">
      <c r="W132" s="2">
        <v>131</v>
      </c>
    </row>
    <row r="133" spans="23:23">
      <c r="W133" s="2">
        <v>132</v>
      </c>
    </row>
    <row r="134" spans="23:23">
      <c r="W134" s="2">
        <v>133</v>
      </c>
    </row>
    <row r="135" spans="23:23">
      <c r="W135" s="2">
        <v>134</v>
      </c>
    </row>
    <row r="136" spans="23:23">
      <c r="W136" s="2">
        <v>135</v>
      </c>
    </row>
    <row r="137" spans="23:23">
      <c r="W137" s="2">
        <v>136</v>
      </c>
    </row>
    <row r="138" spans="23:23">
      <c r="W138" s="2">
        <v>137</v>
      </c>
    </row>
    <row r="139" spans="23:23">
      <c r="W139" s="2">
        <v>138</v>
      </c>
    </row>
    <row r="140" spans="23:23">
      <c r="W140" s="2">
        <v>139</v>
      </c>
    </row>
    <row r="141" spans="23:23">
      <c r="W141" s="2">
        <v>140</v>
      </c>
    </row>
    <row r="142" spans="23:23">
      <c r="W142" s="2">
        <v>141</v>
      </c>
    </row>
    <row r="143" spans="23:23">
      <c r="W143" s="2">
        <v>142</v>
      </c>
    </row>
    <row r="144" spans="23:23">
      <c r="W144" s="2">
        <v>143</v>
      </c>
    </row>
    <row r="145" spans="23:23">
      <c r="W145" s="2">
        <v>144</v>
      </c>
    </row>
    <row r="146" spans="23:23">
      <c r="W146" s="2">
        <v>145</v>
      </c>
    </row>
    <row r="147" spans="23:23">
      <c r="W147" s="2">
        <v>146</v>
      </c>
    </row>
    <row r="148" spans="23:23">
      <c r="W148" s="2">
        <v>147</v>
      </c>
    </row>
    <row r="149" spans="23:23">
      <c r="W149" s="2">
        <v>148</v>
      </c>
    </row>
    <row r="150" spans="23:23">
      <c r="W150" s="2">
        <v>149</v>
      </c>
    </row>
    <row r="151" spans="23:23">
      <c r="W151" s="2">
        <v>150</v>
      </c>
    </row>
    <row r="152" spans="23:23">
      <c r="W152" s="2">
        <v>151</v>
      </c>
    </row>
    <row r="153" spans="23:23">
      <c r="W153" s="2">
        <v>152</v>
      </c>
    </row>
    <row r="154" spans="23:23">
      <c r="W154" s="2">
        <v>153</v>
      </c>
    </row>
    <row r="155" spans="23:23">
      <c r="W155" s="2">
        <v>154</v>
      </c>
    </row>
    <row r="156" spans="23:23">
      <c r="W156" s="2">
        <v>155</v>
      </c>
    </row>
    <row r="157" spans="23:23">
      <c r="W157" s="2">
        <v>156</v>
      </c>
    </row>
    <row r="158" spans="23:23">
      <c r="W158" s="2">
        <v>157</v>
      </c>
    </row>
    <row r="159" spans="23:23">
      <c r="W159" s="2">
        <v>158</v>
      </c>
    </row>
    <row r="160" spans="23:23">
      <c r="W160" s="2">
        <v>159</v>
      </c>
    </row>
    <row r="161" spans="23:23">
      <c r="W161" s="2">
        <v>160</v>
      </c>
    </row>
    <row r="162" spans="23:23">
      <c r="W162" s="2">
        <v>161</v>
      </c>
    </row>
    <row r="163" spans="23:23">
      <c r="W163" s="2">
        <v>162</v>
      </c>
    </row>
    <row r="164" spans="23:23">
      <c r="W164" s="2">
        <v>163</v>
      </c>
    </row>
    <row r="165" spans="23:23">
      <c r="W165" s="2">
        <v>164</v>
      </c>
    </row>
    <row r="166" spans="23:23">
      <c r="W166" s="2">
        <v>165</v>
      </c>
    </row>
    <row r="167" spans="23:23">
      <c r="W167" s="2">
        <v>166</v>
      </c>
    </row>
    <row r="168" spans="23:23">
      <c r="W168" s="2">
        <v>167</v>
      </c>
    </row>
    <row r="169" spans="23:23">
      <c r="W169" s="2">
        <v>168</v>
      </c>
    </row>
    <row r="170" spans="23:23">
      <c r="W170" s="2">
        <v>169</v>
      </c>
    </row>
    <row r="171" spans="23:23">
      <c r="W171" s="2">
        <v>170</v>
      </c>
    </row>
    <row r="172" spans="23:23">
      <c r="W172" s="2">
        <v>171</v>
      </c>
    </row>
    <row r="173" spans="23:23">
      <c r="W173" s="2">
        <v>172</v>
      </c>
    </row>
    <row r="174" spans="23:23">
      <c r="W174" s="2">
        <v>173</v>
      </c>
    </row>
    <row r="175" spans="23:23">
      <c r="W175" s="2">
        <v>174</v>
      </c>
    </row>
    <row r="176" spans="23:23">
      <c r="W176" s="2">
        <v>175</v>
      </c>
    </row>
    <row r="177" spans="23:23">
      <c r="W177" s="2">
        <v>176</v>
      </c>
    </row>
    <row r="178" spans="23:23">
      <c r="W178" s="2">
        <v>177</v>
      </c>
    </row>
    <row r="179" spans="23:23">
      <c r="W179" s="2">
        <v>178</v>
      </c>
    </row>
    <row r="180" spans="23:23">
      <c r="W180" s="2">
        <v>179</v>
      </c>
    </row>
    <row r="181" spans="23:23">
      <c r="W181" s="2">
        <v>180</v>
      </c>
    </row>
    <row r="182" spans="23:23">
      <c r="W182" s="2">
        <v>181</v>
      </c>
    </row>
    <row r="183" spans="23:23">
      <c r="W183" s="2">
        <v>182</v>
      </c>
    </row>
    <row r="184" spans="23:23">
      <c r="W184" s="2">
        <v>183</v>
      </c>
    </row>
    <row r="185" spans="23:23">
      <c r="W185" s="2">
        <v>184</v>
      </c>
    </row>
    <row r="186" spans="23:23">
      <c r="W186" s="2">
        <v>185</v>
      </c>
    </row>
    <row r="187" spans="23:23">
      <c r="W187" s="2">
        <v>186</v>
      </c>
    </row>
    <row r="188" spans="23:23">
      <c r="W188" s="2">
        <v>187</v>
      </c>
    </row>
    <row r="189" spans="23:23">
      <c r="W189" s="2">
        <v>188</v>
      </c>
    </row>
    <row r="190" spans="23:23">
      <c r="W190" s="2">
        <v>189</v>
      </c>
    </row>
    <row r="191" spans="23:23">
      <c r="W191" s="2">
        <v>190</v>
      </c>
    </row>
    <row r="192" spans="23:23">
      <c r="W192" s="2">
        <v>191</v>
      </c>
    </row>
    <row r="193" spans="23:23">
      <c r="W193" s="2">
        <v>192</v>
      </c>
    </row>
    <row r="194" spans="23:23">
      <c r="W194" s="2">
        <v>193</v>
      </c>
    </row>
    <row r="195" spans="23:23">
      <c r="W195" s="2">
        <v>194</v>
      </c>
    </row>
    <row r="196" spans="23:23">
      <c r="W196" s="2">
        <v>195</v>
      </c>
    </row>
    <row r="197" spans="23:23">
      <c r="W197" s="2">
        <v>196</v>
      </c>
    </row>
    <row r="198" spans="23:23">
      <c r="W198" s="2">
        <v>197</v>
      </c>
    </row>
    <row r="199" spans="23:23">
      <c r="W199" s="2">
        <v>198</v>
      </c>
    </row>
    <row r="200" spans="23:23">
      <c r="W200" s="2">
        <v>199</v>
      </c>
    </row>
    <row r="201" spans="23:23">
      <c r="W201" s="2">
        <v>200</v>
      </c>
    </row>
    <row r="202" spans="23:23">
      <c r="W202" s="2">
        <v>201</v>
      </c>
    </row>
    <row r="203" spans="23:23">
      <c r="W203" s="2">
        <v>202</v>
      </c>
    </row>
    <row r="204" spans="23:23">
      <c r="W204" s="2">
        <v>203</v>
      </c>
    </row>
    <row r="205" spans="23:23">
      <c r="W205" s="2">
        <v>204</v>
      </c>
    </row>
    <row r="206" spans="23:23">
      <c r="W206" s="2">
        <v>205</v>
      </c>
    </row>
    <row r="207" spans="23:23">
      <c r="W207" s="2">
        <v>206</v>
      </c>
    </row>
    <row r="208" spans="23:23">
      <c r="W208" s="2">
        <v>207</v>
      </c>
    </row>
    <row r="209" spans="23:23">
      <c r="W209" s="2">
        <v>208</v>
      </c>
    </row>
    <row r="210" spans="23:23">
      <c r="W210" s="2">
        <v>209</v>
      </c>
    </row>
    <row r="211" spans="23:23">
      <c r="W211" s="2">
        <v>210</v>
      </c>
    </row>
    <row r="212" spans="23:23">
      <c r="W212" s="2">
        <v>211</v>
      </c>
    </row>
    <row r="213" spans="23:23">
      <c r="W213" s="2">
        <v>212</v>
      </c>
    </row>
  </sheetData>
  <conditionalFormatting sqref="A19">
    <cfRule type="cellIs" dxfId="122" priority="328" operator="lessThan">
      <formula>0</formula>
    </cfRule>
  </conditionalFormatting>
  <conditionalFormatting sqref="A19">
    <cfRule type="cellIs" dxfId="121" priority="329" operator="lessThan">
      <formula>0</formula>
    </cfRule>
  </conditionalFormatting>
  <conditionalFormatting sqref="A19">
    <cfRule type="cellIs" dxfId="120" priority="327" operator="lessThan">
      <formula>0</formula>
    </cfRule>
  </conditionalFormatting>
  <conditionalFormatting sqref="D5">
    <cfRule type="cellIs" dxfId="119" priority="324" operator="lessThan">
      <formula>0</formula>
    </cfRule>
  </conditionalFormatting>
  <conditionalFormatting sqref="D5">
    <cfRule type="cellIs" dxfId="118" priority="322" operator="lessThan">
      <formula>0</formula>
    </cfRule>
  </conditionalFormatting>
  <conditionalFormatting sqref="D5">
    <cfRule type="cellIs" dxfId="117" priority="321" operator="lessThan">
      <formula>0</formula>
    </cfRule>
  </conditionalFormatting>
  <conditionalFormatting sqref="A15:A16">
    <cfRule type="cellIs" dxfId="116" priority="202" operator="lessThan">
      <formula>0</formula>
    </cfRule>
  </conditionalFormatting>
  <conditionalFormatting sqref="A15:A16">
    <cfRule type="cellIs" dxfId="115" priority="203" operator="lessThan">
      <formula>0</formula>
    </cfRule>
  </conditionalFormatting>
  <conditionalFormatting sqref="A15:A16">
    <cfRule type="cellIs" dxfId="114" priority="201" operator="lessThan">
      <formula>0</formula>
    </cfRule>
  </conditionalFormatting>
  <conditionalFormatting sqref="K15">
    <cfRule type="cellIs" dxfId="113" priority="220" operator="lessThan">
      <formula>0</formula>
    </cfRule>
  </conditionalFormatting>
  <conditionalFormatting sqref="K15">
    <cfRule type="cellIs" dxfId="112" priority="221" operator="lessThan">
      <formula>0</formula>
    </cfRule>
  </conditionalFormatting>
  <conditionalFormatting sqref="K9:K14 K17:K19">
    <cfRule type="cellIs" dxfId="111" priority="224" operator="lessThan">
      <formula>0</formula>
    </cfRule>
  </conditionalFormatting>
  <conditionalFormatting sqref="K6:K14 K17:K19">
    <cfRule type="cellIs" dxfId="110" priority="225" operator="lessThan">
      <formula>0</formula>
    </cfRule>
  </conditionalFormatting>
  <conditionalFormatting sqref="K6:K14 K17:K19">
    <cfRule type="cellIs" dxfId="109" priority="223" operator="lessThan">
      <formula>0</formula>
    </cfRule>
  </conditionalFormatting>
  <conditionalFormatting sqref="K6:K8">
    <cfRule type="cellIs" dxfId="108" priority="222" operator="lessThan">
      <formula>0</formula>
    </cfRule>
  </conditionalFormatting>
  <conditionalFormatting sqref="K15">
    <cfRule type="cellIs" dxfId="107" priority="219" operator="lessThan">
      <formula>0</formula>
    </cfRule>
  </conditionalFormatting>
  <conditionalFormatting sqref="B15">
    <cfRule type="cellIs" dxfId="106" priority="190" operator="lessThan">
      <formula>0</formula>
    </cfRule>
  </conditionalFormatting>
  <conditionalFormatting sqref="B15">
    <cfRule type="cellIs" dxfId="105" priority="191" operator="lessThan">
      <formula>0</formula>
    </cfRule>
  </conditionalFormatting>
  <conditionalFormatting sqref="B9:B14 B17:B19">
    <cfRule type="cellIs" dxfId="104" priority="194" operator="lessThan">
      <formula>0</formula>
    </cfRule>
  </conditionalFormatting>
  <conditionalFormatting sqref="B17:B19 B5:B14">
    <cfRule type="cellIs" dxfId="103" priority="195" operator="lessThan">
      <formula>0</formula>
    </cfRule>
  </conditionalFormatting>
  <conditionalFormatting sqref="B17:B19 B5:B14">
    <cfRule type="cellIs" dxfId="102" priority="193" operator="lessThan">
      <formula>0</formula>
    </cfRule>
  </conditionalFormatting>
  <conditionalFormatting sqref="B5:B8">
    <cfRule type="cellIs" dxfId="101" priority="192" operator="lessThan">
      <formula>0</formula>
    </cfRule>
  </conditionalFormatting>
  <conditionalFormatting sqref="B15">
    <cfRule type="cellIs" dxfId="100" priority="189" operator="lessThan">
      <formula>0</formula>
    </cfRule>
  </conditionalFormatting>
  <conditionalFormatting sqref="B20">
    <cfRule type="cellIs" dxfId="99" priority="186" operator="lessThan">
      <formula>0</formula>
    </cfRule>
  </conditionalFormatting>
  <conditionalFormatting sqref="B20">
    <cfRule type="cellIs" dxfId="98" priority="188" operator="lessThan">
      <formula>0</formula>
    </cfRule>
  </conditionalFormatting>
  <conditionalFormatting sqref="B20">
    <cfRule type="cellIs" dxfId="97" priority="187" operator="lessThan">
      <formula>0</formula>
    </cfRule>
  </conditionalFormatting>
  <conditionalFormatting sqref="C15">
    <cfRule type="cellIs" dxfId="96" priority="178" operator="lessThan">
      <formula>0</formula>
    </cfRule>
  </conditionalFormatting>
  <conditionalFormatting sqref="C15">
    <cfRule type="cellIs" dxfId="95" priority="179" operator="lessThan">
      <formula>0</formula>
    </cfRule>
  </conditionalFormatting>
  <conditionalFormatting sqref="C9:C14 C17:C19">
    <cfRule type="cellIs" dxfId="94" priority="182" operator="lessThan">
      <formula>0</formula>
    </cfRule>
  </conditionalFormatting>
  <conditionalFormatting sqref="C17:C19 C5:C14">
    <cfRule type="cellIs" dxfId="93" priority="183" operator="lessThan">
      <formula>0</formula>
    </cfRule>
  </conditionalFormatting>
  <conditionalFormatting sqref="C17:C19 C5:C14">
    <cfRule type="cellIs" dxfId="92" priority="181" operator="lessThan">
      <formula>0</formula>
    </cfRule>
  </conditionalFormatting>
  <conditionalFormatting sqref="C5:C8">
    <cfRule type="cellIs" dxfId="91" priority="180" operator="lessThan">
      <formula>0</formula>
    </cfRule>
  </conditionalFormatting>
  <conditionalFormatting sqref="C15">
    <cfRule type="cellIs" dxfId="90" priority="177" operator="lessThan">
      <formula>0</formula>
    </cfRule>
  </conditionalFormatting>
  <conditionalFormatting sqref="C20">
    <cfRule type="cellIs" dxfId="89" priority="174" operator="lessThan">
      <formula>0</formula>
    </cfRule>
  </conditionalFormatting>
  <conditionalFormatting sqref="C20">
    <cfRule type="cellIs" dxfId="88" priority="176" operator="lessThan">
      <formula>0</formula>
    </cfRule>
  </conditionalFormatting>
  <conditionalFormatting sqref="C20">
    <cfRule type="cellIs" dxfId="87" priority="175" operator="lessThan">
      <formula>0</formula>
    </cfRule>
  </conditionalFormatting>
  <conditionalFormatting sqref="D15">
    <cfRule type="cellIs" dxfId="86" priority="166" operator="lessThan">
      <formula>0</formula>
    </cfRule>
  </conditionalFormatting>
  <conditionalFormatting sqref="D15">
    <cfRule type="cellIs" dxfId="85" priority="167" operator="lessThan">
      <formula>0</formula>
    </cfRule>
  </conditionalFormatting>
  <conditionalFormatting sqref="D9:D14 D17:D19">
    <cfRule type="cellIs" dxfId="84" priority="170" operator="lessThan">
      <formula>0</formula>
    </cfRule>
  </conditionalFormatting>
  <conditionalFormatting sqref="D17:D19 D6:D14">
    <cfRule type="cellIs" dxfId="83" priority="171" operator="lessThan">
      <formula>0</formula>
    </cfRule>
  </conditionalFormatting>
  <conditionalFormatting sqref="D17:D19 D6:D14">
    <cfRule type="cellIs" dxfId="82" priority="169" operator="lessThan">
      <formula>0</formula>
    </cfRule>
  </conditionalFormatting>
  <conditionalFormatting sqref="D6:D8">
    <cfRule type="cellIs" dxfId="81" priority="168" operator="lessThan">
      <formula>0</formula>
    </cfRule>
  </conditionalFormatting>
  <conditionalFormatting sqref="D15">
    <cfRule type="cellIs" dxfId="80" priority="165" operator="lessThan">
      <formula>0</formula>
    </cfRule>
  </conditionalFormatting>
  <conditionalFormatting sqref="D20">
    <cfRule type="cellIs" dxfId="79" priority="162" operator="lessThan">
      <formula>0</formula>
    </cfRule>
  </conditionalFormatting>
  <conditionalFormatting sqref="D20">
    <cfRule type="cellIs" dxfId="78" priority="164" operator="lessThan">
      <formula>0</formula>
    </cfRule>
  </conditionalFormatting>
  <conditionalFormatting sqref="D20">
    <cfRule type="cellIs" dxfId="77" priority="163" operator="lessThan">
      <formula>0</formula>
    </cfRule>
  </conditionalFormatting>
  <conditionalFormatting sqref="K16">
    <cfRule type="cellIs" dxfId="76" priority="100" operator="lessThan">
      <formula>0</formula>
    </cfRule>
  </conditionalFormatting>
  <conditionalFormatting sqref="K16">
    <cfRule type="cellIs" dxfId="75" priority="101" operator="lessThan">
      <formula>0</formula>
    </cfRule>
  </conditionalFormatting>
  <conditionalFormatting sqref="K16">
    <cfRule type="cellIs" dxfId="74" priority="99" operator="lessThan">
      <formula>0</formula>
    </cfRule>
  </conditionalFormatting>
  <conditionalFormatting sqref="B16">
    <cfRule type="cellIs" dxfId="73" priority="97" operator="lessThan">
      <formula>0</formula>
    </cfRule>
  </conditionalFormatting>
  <conditionalFormatting sqref="B16">
    <cfRule type="cellIs" dxfId="72" priority="98" operator="lessThan">
      <formula>0</formula>
    </cfRule>
  </conditionalFormatting>
  <conditionalFormatting sqref="B16">
    <cfRule type="cellIs" dxfId="71" priority="96" operator="lessThan">
      <formula>0</formula>
    </cfRule>
  </conditionalFormatting>
  <conditionalFormatting sqref="C16">
    <cfRule type="cellIs" dxfId="70" priority="94" operator="lessThan">
      <formula>0</formula>
    </cfRule>
  </conditionalFormatting>
  <conditionalFormatting sqref="C16">
    <cfRule type="cellIs" dxfId="69" priority="95" operator="lessThan">
      <formula>0</formula>
    </cfRule>
  </conditionalFormatting>
  <conditionalFormatting sqref="C16">
    <cfRule type="cellIs" dxfId="68" priority="93" operator="lessThan">
      <formula>0</formula>
    </cfRule>
  </conditionalFormatting>
  <conditionalFormatting sqref="D16">
    <cfRule type="cellIs" dxfId="67" priority="91" operator="lessThan">
      <formula>0</formula>
    </cfRule>
  </conditionalFormatting>
  <conditionalFormatting sqref="D16">
    <cfRule type="cellIs" dxfId="66" priority="92" operator="lessThan">
      <formula>0</formula>
    </cfRule>
  </conditionalFormatting>
  <conditionalFormatting sqref="D16">
    <cfRule type="cellIs" dxfId="65" priority="90" operator="lessThan">
      <formula>0</formula>
    </cfRule>
  </conditionalFormatting>
  <conditionalFormatting sqref="F20">
    <cfRule type="cellIs" dxfId="64" priority="53" operator="lessThan">
      <formula>0</formula>
    </cfRule>
  </conditionalFormatting>
  <conditionalFormatting sqref="H16">
    <cfRule type="cellIs" dxfId="63" priority="24" operator="lessThan">
      <formula>0</formula>
    </cfRule>
  </conditionalFormatting>
  <conditionalFormatting sqref="H16">
    <cfRule type="cellIs" dxfId="62" priority="25" operator="lessThan">
      <formula>0</formula>
    </cfRule>
  </conditionalFormatting>
  <conditionalFormatting sqref="H16">
    <cfRule type="cellIs" dxfId="61" priority="23" operator="lessThan">
      <formula>0</formula>
    </cfRule>
  </conditionalFormatting>
  <conditionalFormatting sqref="H9:H14 H17:H19">
    <cfRule type="cellIs" dxfId="60" priority="34" operator="lessThan">
      <formula>0</formula>
    </cfRule>
  </conditionalFormatting>
  <conditionalFormatting sqref="H17:H19 H5:H14">
    <cfRule type="cellIs" dxfId="59" priority="35" operator="lessThan">
      <formula>0</formula>
    </cfRule>
  </conditionalFormatting>
  <conditionalFormatting sqref="H17:H19 H5:H14">
    <cfRule type="cellIs" dxfId="58" priority="33" operator="lessThan">
      <formula>0</formula>
    </cfRule>
  </conditionalFormatting>
  <conditionalFormatting sqref="G15">
    <cfRule type="cellIs" dxfId="57" priority="43" operator="lessThan">
      <formula>0</formula>
    </cfRule>
  </conditionalFormatting>
  <conditionalFormatting sqref="E15">
    <cfRule type="cellIs" dxfId="56" priority="69" operator="lessThan">
      <formula>0</formula>
    </cfRule>
  </conditionalFormatting>
  <conditionalFormatting sqref="E15">
    <cfRule type="cellIs" dxfId="55" priority="70" operator="lessThan">
      <formula>0</formula>
    </cfRule>
  </conditionalFormatting>
  <conditionalFormatting sqref="E9:E14 E17:E19">
    <cfRule type="cellIs" dxfId="54" priority="73" operator="lessThan">
      <formula>0</formula>
    </cfRule>
  </conditionalFormatting>
  <conditionalFormatting sqref="E17:E19 E5:E14">
    <cfRule type="cellIs" dxfId="53" priority="74" operator="lessThan">
      <formula>0</formula>
    </cfRule>
  </conditionalFormatting>
  <conditionalFormatting sqref="E17:E19 E5:E14">
    <cfRule type="cellIs" dxfId="52" priority="72" operator="lessThan">
      <formula>0</formula>
    </cfRule>
  </conditionalFormatting>
  <conditionalFormatting sqref="E5:E8">
    <cfRule type="cellIs" dxfId="51" priority="71" operator="lessThan">
      <formula>0</formula>
    </cfRule>
  </conditionalFormatting>
  <conditionalFormatting sqref="E15">
    <cfRule type="cellIs" dxfId="50" priority="68" operator="lessThan">
      <formula>0</formula>
    </cfRule>
  </conditionalFormatting>
  <conditionalFormatting sqref="E20">
    <cfRule type="cellIs" dxfId="49" priority="65" operator="lessThan">
      <formula>0</formula>
    </cfRule>
  </conditionalFormatting>
  <conditionalFormatting sqref="E20">
    <cfRule type="cellIs" dxfId="48" priority="67" operator="lessThan">
      <formula>0</formula>
    </cfRule>
  </conditionalFormatting>
  <conditionalFormatting sqref="E20">
    <cfRule type="cellIs" dxfId="47" priority="66" operator="lessThan">
      <formula>0</formula>
    </cfRule>
  </conditionalFormatting>
  <conditionalFormatting sqref="E16">
    <cfRule type="cellIs" dxfId="46" priority="63" operator="lessThan">
      <formula>0</formula>
    </cfRule>
  </conditionalFormatting>
  <conditionalFormatting sqref="E16">
    <cfRule type="cellIs" dxfId="45" priority="64" operator="lessThan">
      <formula>0</formula>
    </cfRule>
  </conditionalFormatting>
  <conditionalFormatting sqref="E16">
    <cfRule type="cellIs" dxfId="44" priority="62" operator="lessThan">
      <formula>0</formula>
    </cfRule>
  </conditionalFormatting>
  <conditionalFormatting sqref="F15">
    <cfRule type="cellIs" dxfId="43" priority="56" operator="lessThan">
      <formula>0</formula>
    </cfRule>
  </conditionalFormatting>
  <conditionalFormatting sqref="F15">
    <cfRule type="cellIs" dxfId="42" priority="57" operator="lessThan">
      <formula>0</formula>
    </cfRule>
  </conditionalFormatting>
  <conditionalFormatting sqref="F9:F14 F17:F19">
    <cfRule type="cellIs" dxfId="41" priority="60" operator="lessThan">
      <formula>0</formula>
    </cfRule>
  </conditionalFormatting>
  <conditionalFormatting sqref="F17:F19 F5:F14">
    <cfRule type="cellIs" dxfId="40" priority="61" operator="lessThan">
      <formula>0</formula>
    </cfRule>
  </conditionalFormatting>
  <conditionalFormatting sqref="F17:F19 F5:F14">
    <cfRule type="cellIs" dxfId="39" priority="59" operator="lessThan">
      <formula>0</formula>
    </cfRule>
  </conditionalFormatting>
  <conditionalFormatting sqref="F5:F8">
    <cfRule type="cellIs" dxfId="38" priority="58" operator="lessThan">
      <formula>0</formula>
    </cfRule>
  </conditionalFormatting>
  <conditionalFormatting sqref="F15">
    <cfRule type="cellIs" dxfId="37" priority="55" operator="lessThan">
      <formula>0</formula>
    </cfRule>
  </conditionalFormatting>
  <conditionalFormatting sqref="F20">
    <cfRule type="cellIs" dxfId="36" priority="52" operator="lessThan">
      <formula>0</formula>
    </cfRule>
  </conditionalFormatting>
  <conditionalFormatting sqref="F20">
    <cfRule type="cellIs" dxfId="35" priority="54" operator="lessThan">
      <formula>0</formula>
    </cfRule>
  </conditionalFormatting>
  <conditionalFormatting sqref="F16">
    <cfRule type="cellIs" dxfId="34" priority="50" operator="lessThan">
      <formula>0</formula>
    </cfRule>
  </conditionalFormatting>
  <conditionalFormatting sqref="F16">
    <cfRule type="cellIs" dxfId="33" priority="51" operator="lessThan">
      <formula>0</formula>
    </cfRule>
  </conditionalFormatting>
  <conditionalFormatting sqref="F16">
    <cfRule type="cellIs" dxfId="32" priority="49" operator="lessThan">
      <formula>0</formula>
    </cfRule>
  </conditionalFormatting>
  <conditionalFormatting sqref="G15">
    <cfRule type="cellIs" dxfId="31" priority="44" operator="lessThan">
      <formula>0</formula>
    </cfRule>
  </conditionalFormatting>
  <conditionalFormatting sqref="G9:G14 G17:G19">
    <cfRule type="cellIs" dxfId="30" priority="47" operator="lessThan">
      <formula>0</formula>
    </cfRule>
  </conditionalFormatting>
  <conditionalFormatting sqref="G17:G19 G5:G14">
    <cfRule type="cellIs" dxfId="29" priority="48" operator="lessThan">
      <formula>0</formula>
    </cfRule>
  </conditionalFormatting>
  <conditionalFormatting sqref="G17:G19 G5:G14">
    <cfRule type="cellIs" dxfId="28" priority="46" operator="lessThan">
      <formula>0</formula>
    </cfRule>
  </conditionalFormatting>
  <conditionalFormatting sqref="G5:G8">
    <cfRule type="cellIs" dxfId="27" priority="45" operator="lessThan">
      <formula>0</formula>
    </cfRule>
  </conditionalFormatting>
  <conditionalFormatting sqref="G15">
    <cfRule type="cellIs" dxfId="26" priority="42" operator="lessThan">
      <formula>0</formula>
    </cfRule>
  </conditionalFormatting>
  <conditionalFormatting sqref="G20">
    <cfRule type="cellIs" dxfId="25" priority="39" operator="lessThan">
      <formula>0</formula>
    </cfRule>
  </conditionalFormatting>
  <conditionalFormatting sqref="G20">
    <cfRule type="cellIs" dxfId="24" priority="41" operator="lessThan">
      <formula>0</formula>
    </cfRule>
  </conditionalFormatting>
  <conditionalFormatting sqref="G20">
    <cfRule type="cellIs" dxfId="23" priority="40" operator="lessThan">
      <formula>0</formula>
    </cfRule>
  </conditionalFormatting>
  <conditionalFormatting sqref="G16">
    <cfRule type="cellIs" dxfId="22" priority="37" operator="lessThan">
      <formula>0</formula>
    </cfRule>
  </conditionalFormatting>
  <conditionalFormatting sqref="G16">
    <cfRule type="cellIs" dxfId="21" priority="38" operator="lessThan">
      <formula>0</formula>
    </cfRule>
  </conditionalFormatting>
  <conditionalFormatting sqref="G16">
    <cfRule type="cellIs" dxfId="20" priority="36" operator="lessThan">
      <formula>0</formula>
    </cfRule>
  </conditionalFormatting>
  <conditionalFormatting sqref="H5:H8">
    <cfRule type="cellIs" dxfId="19" priority="32" operator="lessThan">
      <formula>0</formula>
    </cfRule>
  </conditionalFormatting>
  <conditionalFormatting sqref="H15">
    <cfRule type="cellIs" dxfId="18" priority="30" operator="lessThan">
      <formula>0</formula>
    </cfRule>
  </conditionalFormatting>
  <conditionalFormatting sqref="H15">
    <cfRule type="cellIs" dxfId="17" priority="31" operator="lessThan">
      <formula>0</formula>
    </cfRule>
  </conditionalFormatting>
  <conditionalFormatting sqref="H15">
    <cfRule type="cellIs" dxfId="16" priority="29" operator="lessThan">
      <formula>0</formula>
    </cfRule>
  </conditionalFormatting>
  <conditionalFormatting sqref="H20">
    <cfRule type="cellIs" dxfId="15" priority="26" operator="lessThan">
      <formula>0</formula>
    </cfRule>
  </conditionalFormatting>
  <conditionalFormatting sqref="H20">
    <cfRule type="cellIs" dxfId="14" priority="28" operator="lessThan">
      <formula>0</formula>
    </cfRule>
  </conditionalFormatting>
  <conditionalFormatting sqref="H20">
    <cfRule type="cellIs" dxfId="13" priority="27" operator="lessThan">
      <formula>0</formula>
    </cfRule>
  </conditionalFormatting>
  <conditionalFormatting sqref="I17:J19 I5:J14">
    <cfRule type="cellIs" dxfId="12" priority="20" operator="lessThan">
      <formula>0</formula>
    </cfRule>
  </conditionalFormatting>
  <conditionalFormatting sqref="I5:J8">
    <cfRule type="cellIs" dxfId="11" priority="19" operator="lessThan">
      <formula>0</formula>
    </cfRule>
  </conditionalFormatting>
  <conditionalFormatting sqref="I15:J15">
    <cfRule type="cellIs" dxfId="10" priority="17" operator="lessThan">
      <formula>0</formula>
    </cfRule>
  </conditionalFormatting>
  <conditionalFormatting sqref="I15:J15">
    <cfRule type="cellIs" dxfId="9" priority="18" operator="lessThan">
      <formula>0</formula>
    </cfRule>
  </conditionalFormatting>
  <conditionalFormatting sqref="I9:J14 I17:J19">
    <cfRule type="cellIs" dxfId="8" priority="21" operator="lessThan">
      <formula>0</formula>
    </cfRule>
  </conditionalFormatting>
  <conditionalFormatting sqref="I17:J19 I5:J14">
    <cfRule type="cellIs" dxfId="7" priority="22" operator="lessThan">
      <formula>0</formula>
    </cfRule>
  </conditionalFormatting>
  <conditionalFormatting sqref="I15:J15">
    <cfRule type="cellIs" dxfId="6" priority="16" operator="lessThan">
      <formula>0</formula>
    </cfRule>
  </conditionalFormatting>
  <conditionalFormatting sqref="I20:J20">
    <cfRule type="cellIs" dxfId="5" priority="13" operator="lessThan">
      <formula>0</formula>
    </cfRule>
  </conditionalFormatting>
  <conditionalFormatting sqref="I20:J20">
    <cfRule type="cellIs" dxfId="4" priority="15" operator="lessThan">
      <formula>0</formula>
    </cfRule>
  </conditionalFormatting>
  <conditionalFormatting sqref="I20:J20">
    <cfRule type="cellIs" dxfId="3" priority="14" operator="lessThan">
      <formula>0</formula>
    </cfRule>
  </conditionalFormatting>
  <conditionalFormatting sqref="I16:J16">
    <cfRule type="cellIs" dxfId="2" priority="10" operator="lessThan">
      <formula>0</formula>
    </cfRule>
  </conditionalFormatting>
  <conditionalFormatting sqref="I16:J16">
    <cfRule type="cellIs" dxfId="1" priority="11" operator="lessThan">
      <formula>0</formula>
    </cfRule>
  </conditionalFormatting>
  <conditionalFormatting sqref="I16:J16">
    <cfRule type="cellIs" dxfId="0" priority="12"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122" zoomScale="60" zoomScaleNormal="60" workbookViewId="0">
      <selection activeCell="O92" sqref="O92"/>
    </sheetView>
  </sheetViews>
  <sheetFormatPr defaultColWidth="11.42578125" defaultRowHeight="14.4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sheetPr>
  <dimension ref="A1:AI106"/>
  <sheetViews>
    <sheetView zoomScale="70" zoomScaleNormal="70" workbookViewId="0">
      <selection activeCell="O81" sqref="O81"/>
    </sheetView>
  </sheetViews>
  <sheetFormatPr defaultColWidth="11.42578125" defaultRowHeight="15.6"/>
  <cols>
    <col min="1" max="1" width="48.42578125" style="19" customWidth="1"/>
    <col min="2" max="2" width="24.85546875" style="19" customWidth="1"/>
    <col min="3" max="3" width="16" style="19" customWidth="1"/>
    <col min="4" max="19" width="13.28515625" style="19" customWidth="1"/>
    <col min="20" max="26" width="11.42578125" style="313"/>
    <col min="27" max="16384" width="11.42578125" style="19"/>
  </cols>
  <sheetData>
    <row r="1" spans="1:19" ht="16.5" customHeight="1">
      <c r="A1" s="415" t="s">
        <v>5</v>
      </c>
      <c r="B1" s="415"/>
      <c r="C1" s="415"/>
      <c r="D1" s="18"/>
      <c r="E1" s="18"/>
      <c r="F1" s="18"/>
      <c r="G1" s="18"/>
      <c r="H1" s="18"/>
      <c r="I1" s="18"/>
      <c r="J1" s="18"/>
      <c r="K1" s="18"/>
      <c r="L1" s="18"/>
      <c r="M1" s="18"/>
      <c r="N1" s="18"/>
      <c r="O1" s="18"/>
      <c r="P1" s="18"/>
      <c r="Q1" s="18"/>
      <c r="R1" s="18"/>
      <c r="S1" s="18"/>
    </row>
    <row r="2" spans="1:19" ht="54.75" customHeight="1">
      <c r="A2" s="365"/>
      <c r="B2" s="365"/>
      <c r="C2" s="365"/>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thickBot="1">
      <c r="A3" s="416"/>
      <c r="B3" s="416"/>
      <c r="C3" s="416"/>
      <c r="D3" s="311"/>
      <c r="E3" s="311"/>
      <c r="F3" s="311"/>
      <c r="G3" s="311"/>
      <c r="H3" s="311"/>
      <c r="I3" s="311"/>
      <c r="J3" s="311"/>
      <c r="K3" s="311"/>
      <c r="L3" s="311"/>
      <c r="M3" s="311"/>
      <c r="N3" s="311"/>
      <c r="O3" s="311"/>
      <c r="P3" s="311"/>
      <c r="Q3" s="311"/>
      <c r="R3" s="311"/>
      <c r="S3" s="311"/>
    </row>
    <row r="4" spans="1:19" ht="16.5" customHeight="1">
      <c r="A4" s="366" t="s">
        <v>147</v>
      </c>
      <c r="B4" s="366"/>
      <c r="C4" s="366"/>
      <c r="D4" s="312"/>
      <c r="E4" s="312"/>
      <c r="F4" s="312"/>
      <c r="G4" s="312"/>
      <c r="H4" s="312"/>
      <c r="I4" s="312"/>
      <c r="J4" s="312"/>
      <c r="K4" s="312"/>
      <c r="L4" s="312"/>
      <c r="M4" s="312"/>
      <c r="N4" s="312"/>
      <c r="O4" s="312"/>
      <c r="P4" s="312"/>
      <c r="Q4" s="312"/>
      <c r="R4" s="312"/>
      <c r="S4" s="312"/>
    </row>
    <row r="5" spans="1:19" ht="16.5" customHeight="1">
      <c r="A5" s="367" t="s">
        <v>148</v>
      </c>
      <c r="B5" s="367"/>
      <c r="C5" s="367"/>
      <c r="D5" s="29">
        <f t="shared" ref="D5:S5" si="0">D14+D25+D30+D48+D71+D85+D94+D98+D89</f>
        <v>233724.43086804711</v>
      </c>
      <c r="E5" s="29">
        <f t="shared" si="0"/>
        <v>208043.9554590224</v>
      </c>
      <c r="F5" s="29">
        <f t="shared" si="0"/>
        <v>166130.04408981855</v>
      </c>
      <c r="G5" s="29">
        <f t="shared" si="0"/>
        <v>127850.61263737836</v>
      </c>
      <c r="H5" s="29">
        <f t="shared" si="0"/>
        <v>127973.65795897949</v>
      </c>
      <c r="I5" s="29">
        <f t="shared" si="0"/>
        <v>113528.21598534865</v>
      </c>
      <c r="J5" s="29">
        <f t="shared" si="0"/>
        <v>149611.20317815521</v>
      </c>
      <c r="K5" s="29">
        <f t="shared" si="0"/>
        <v>210671.85238334318</v>
      </c>
      <c r="L5" s="29">
        <f t="shared" si="0"/>
        <v>126471.50135410989</v>
      </c>
      <c r="M5" s="29">
        <f t="shared" si="0"/>
        <v>97170.369411091102</v>
      </c>
      <c r="N5" s="29">
        <f t="shared" si="0"/>
        <v>124169.31104860315</v>
      </c>
      <c r="O5" s="29">
        <f t="shared" si="0"/>
        <v>173974.54834487595</v>
      </c>
      <c r="P5" s="29">
        <f t="shared" si="0"/>
        <v>166150.50429052062</v>
      </c>
      <c r="Q5" s="29">
        <f t="shared" si="0"/>
        <v>167447.24755858857</v>
      </c>
      <c r="R5" s="29">
        <f t="shared" si="0"/>
        <v>135167.82039650227</v>
      </c>
      <c r="S5" s="29">
        <f t="shared" si="0"/>
        <v>2328085.2749643847</v>
      </c>
    </row>
    <row r="6" spans="1:19" ht="16.5" customHeight="1" thickBot="1">
      <c r="A6" s="368" t="s">
        <v>149</v>
      </c>
      <c r="B6" s="368"/>
      <c r="C6" s="368"/>
      <c r="D6" s="204">
        <f>SUM(D5:D5)</f>
        <v>233724.43086804711</v>
      </c>
      <c r="E6" s="204">
        <f t="shared" ref="E6:R6" si="1">SUM(E5:E5)</f>
        <v>208043.9554590224</v>
      </c>
      <c r="F6" s="204">
        <f t="shared" si="1"/>
        <v>166130.04408981855</v>
      </c>
      <c r="G6" s="204">
        <f t="shared" si="1"/>
        <v>127850.61263737836</v>
      </c>
      <c r="H6" s="204">
        <f t="shared" si="1"/>
        <v>127973.65795897949</v>
      </c>
      <c r="I6" s="204">
        <f t="shared" si="1"/>
        <v>113528.21598534865</v>
      </c>
      <c r="J6" s="204">
        <f t="shared" si="1"/>
        <v>149611.20317815521</v>
      </c>
      <c r="K6" s="204">
        <f t="shared" si="1"/>
        <v>210671.85238334318</v>
      </c>
      <c r="L6" s="204">
        <f t="shared" si="1"/>
        <v>126471.50135410989</v>
      </c>
      <c r="M6" s="204">
        <f t="shared" si="1"/>
        <v>97170.369411091102</v>
      </c>
      <c r="N6" s="204">
        <f t="shared" si="1"/>
        <v>124169.31104860315</v>
      </c>
      <c r="O6" s="204">
        <f t="shared" si="1"/>
        <v>173974.54834487595</v>
      </c>
      <c r="P6" s="204">
        <f t="shared" si="1"/>
        <v>166150.50429052062</v>
      </c>
      <c r="Q6" s="204">
        <f t="shared" si="1"/>
        <v>167447.24755858857</v>
      </c>
      <c r="R6" s="204">
        <f t="shared" si="1"/>
        <v>135167.82039650227</v>
      </c>
      <c r="S6" s="204">
        <f>SUM(S5:S5)</f>
        <v>2328085.2749643847</v>
      </c>
    </row>
    <row r="7" spans="1:19" ht="16.5" customHeight="1" thickBot="1">
      <c r="A7" s="417"/>
      <c r="B7" s="417"/>
      <c r="C7" s="417"/>
      <c r="D7" s="75"/>
      <c r="E7" s="76"/>
      <c r="F7" s="76"/>
      <c r="G7" s="76"/>
      <c r="H7" s="75"/>
      <c r="I7" s="75"/>
      <c r="J7" s="75"/>
      <c r="K7" s="75"/>
      <c r="L7" s="75"/>
      <c r="M7" s="75"/>
      <c r="N7" s="75"/>
      <c r="O7" s="75"/>
      <c r="P7" s="75"/>
      <c r="Q7" s="75"/>
      <c r="R7" s="75"/>
      <c r="S7" s="75"/>
    </row>
    <row r="8" spans="1:19" ht="16.5" customHeight="1">
      <c r="A8" s="369" t="str">
        <f>'Tabell 2.1'!A12</f>
        <v>FO1 Administrasjon og fellestjenester</v>
      </c>
      <c r="B8" s="369"/>
      <c r="C8" s="369"/>
      <c r="D8" s="168"/>
      <c r="E8" s="168"/>
      <c r="F8" s="168"/>
      <c r="G8" s="168"/>
      <c r="H8" s="168"/>
      <c r="I8" s="168"/>
      <c r="J8" s="168"/>
      <c r="K8" s="168"/>
      <c r="L8" s="168"/>
      <c r="M8" s="168"/>
      <c r="N8" s="168"/>
      <c r="O8" s="168"/>
      <c r="P8" s="168"/>
      <c r="Q8" s="168"/>
      <c r="R8" s="168"/>
      <c r="S8" s="168"/>
    </row>
    <row r="9" spans="1:19" ht="16.5" customHeight="1">
      <c r="A9" s="161" t="s">
        <v>150</v>
      </c>
      <c r="B9" s="161"/>
      <c r="C9" s="161"/>
      <c r="D9" s="303">
        <v>2788</v>
      </c>
      <c r="E9" s="303">
        <v>2742</v>
      </c>
      <c r="F9" s="303">
        <v>2227</v>
      </c>
      <c r="G9" s="303">
        <v>1950</v>
      </c>
      <c r="H9" s="303">
        <v>551</v>
      </c>
      <c r="I9" s="303">
        <v>147</v>
      </c>
      <c r="J9" s="303">
        <v>284</v>
      </c>
      <c r="K9" s="303">
        <v>395</v>
      </c>
      <c r="L9" s="303">
        <v>264.111740245926</v>
      </c>
      <c r="M9" s="303">
        <v>102</v>
      </c>
      <c r="N9" s="303">
        <v>224</v>
      </c>
      <c r="O9" s="303">
        <v>184</v>
      </c>
      <c r="P9" s="303">
        <v>207</v>
      </c>
      <c r="Q9" s="303">
        <v>222</v>
      </c>
      <c r="R9" s="303">
        <v>0</v>
      </c>
      <c r="S9" s="303">
        <f>SUM(D9:R9)</f>
        <v>12287.111740245926</v>
      </c>
    </row>
    <row r="10" spans="1:19" ht="16.5" customHeight="1">
      <c r="A10" s="161" t="s">
        <v>151</v>
      </c>
      <c r="B10" s="161"/>
      <c r="C10" s="161"/>
      <c r="D10" s="303">
        <v>0</v>
      </c>
      <c r="E10" s="303">
        <v>0</v>
      </c>
      <c r="F10" s="303">
        <v>0</v>
      </c>
      <c r="G10" s="303">
        <v>0</v>
      </c>
      <c r="H10" s="303">
        <v>0</v>
      </c>
      <c r="I10" s="303">
        <v>0</v>
      </c>
      <c r="J10" s="303">
        <v>150</v>
      </c>
      <c r="K10" s="303">
        <v>0</v>
      </c>
      <c r="L10" s="303">
        <v>0</v>
      </c>
      <c r="M10" s="303">
        <v>0</v>
      </c>
      <c r="N10" s="303">
        <v>0</v>
      </c>
      <c r="O10" s="303">
        <v>0</v>
      </c>
      <c r="P10" s="303">
        <v>0</v>
      </c>
      <c r="Q10" s="303">
        <v>0</v>
      </c>
      <c r="R10" s="303">
        <v>0</v>
      </c>
      <c r="S10" s="303">
        <f t="shared" ref="S10" si="2">SUM(D10:R10)</f>
        <v>150</v>
      </c>
    </row>
    <row r="11" spans="1:19" ht="16.5" customHeight="1">
      <c r="A11" s="161" t="s">
        <v>152</v>
      </c>
      <c r="B11" s="161"/>
      <c r="C11" s="161"/>
      <c r="D11" s="303">
        <v>0</v>
      </c>
      <c r="E11" s="303">
        <v>0</v>
      </c>
      <c r="F11" s="303">
        <v>0</v>
      </c>
      <c r="G11" s="303">
        <v>0</v>
      </c>
      <c r="H11" s="303">
        <v>0</v>
      </c>
      <c r="I11" s="303">
        <v>0</v>
      </c>
      <c r="J11" s="303">
        <v>0</v>
      </c>
      <c r="K11" s="303">
        <v>0</v>
      </c>
      <c r="L11" s="303">
        <v>0</v>
      </c>
      <c r="M11" s="303">
        <v>2450</v>
      </c>
      <c r="N11" s="303">
        <v>0</v>
      </c>
      <c r="O11" s="303">
        <v>0</v>
      </c>
      <c r="P11" s="303">
        <v>0</v>
      </c>
      <c r="Q11" s="303">
        <v>0</v>
      </c>
      <c r="R11" s="303">
        <v>0</v>
      </c>
      <c r="S11" s="303">
        <f>SUM(D11:R11)</f>
        <v>2450</v>
      </c>
    </row>
    <row r="12" spans="1:19" ht="16.5" customHeight="1">
      <c r="A12" s="161" t="s">
        <v>153</v>
      </c>
      <c r="B12" s="161"/>
      <c r="C12" s="161"/>
      <c r="D12" s="303">
        <v>0</v>
      </c>
      <c r="E12" s="303">
        <v>0</v>
      </c>
      <c r="F12" s="303">
        <v>0</v>
      </c>
      <c r="G12" s="303">
        <v>0</v>
      </c>
      <c r="H12" s="303">
        <v>0</v>
      </c>
      <c r="I12" s="303">
        <v>0</v>
      </c>
      <c r="J12" s="303">
        <v>0</v>
      </c>
      <c r="K12" s="303">
        <v>0</v>
      </c>
      <c r="L12" s="303">
        <v>0</v>
      </c>
      <c r="M12" s="303">
        <v>0</v>
      </c>
      <c r="N12" s="303">
        <v>0</v>
      </c>
      <c r="O12" s="303">
        <v>0</v>
      </c>
      <c r="P12" s="303">
        <v>0</v>
      </c>
      <c r="Q12" s="303">
        <v>0</v>
      </c>
      <c r="R12" s="303">
        <v>-2000</v>
      </c>
      <c r="S12" s="303">
        <f>SUM(D12:R12)</f>
        <v>-2000</v>
      </c>
    </row>
    <row r="13" spans="1:19" ht="16.5" customHeight="1">
      <c r="A13" s="354" t="s">
        <v>154</v>
      </c>
      <c r="B13" s="354"/>
      <c r="C13" s="354"/>
      <c r="D13" s="357"/>
      <c r="E13" s="357"/>
      <c r="F13" s="357"/>
      <c r="G13" s="357"/>
      <c r="H13" s="357"/>
      <c r="I13" s="357"/>
      <c r="J13" s="357"/>
      <c r="K13" s="357"/>
      <c r="L13" s="357"/>
      <c r="M13" s="357"/>
      <c r="N13" s="357"/>
      <c r="O13" s="357"/>
      <c r="P13" s="357"/>
      <c r="Q13" s="357"/>
      <c r="R13" s="357"/>
      <c r="S13" s="357">
        <f>SUM(D13:R13)</f>
        <v>0</v>
      </c>
    </row>
    <row r="14" spans="1:19" ht="16.5" customHeight="1" thickBot="1">
      <c r="A14" s="370" t="s">
        <v>120</v>
      </c>
      <c r="B14" s="370"/>
      <c r="C14" s="370"/>
      <c r="D14" s="205">
        <f t="shared" ref="D14:R14" si="3">SUM(D9:D13)</f>
        <v>2788</v>
      </c>
      <c r="E14" s="205">
        <f t="shared" si="3"/>
        <v>2742</v>
      </c>
      <c r="F14" s="205">
        <f t="shared" si="3"/>
        <v>2227</v>
      </c>
      <c r="G14" s="205">
        <f t="shared" si="3"/>
        <v>1950</v>
      </c>
      <c r="H14" s="205">
        <f t="shared" si="3"/>
        <v>551</v>
      </c>
      <c r="I14" s="205">
        <f t="shared" si="3"/>
        <v>147</v>
      </c>
      <c r="J14" s="205">
        <f t="shared" si="3"/>
        <v>434</v>
      </c>
      <c r="K14" s="205">
        <f t="shared" si="3"/>
        <v>395</v>
      </c>
      <c r="L14" s="205">
        <f t="shared" si="3"/>
        <v>264.111740245926</v>
      </c>
      <c r="M14" s="205">
        <f t="shared" si="3"/>
        <v>2552</v>
      </c>
      <c r="N14" s="205">
        <f t="shared" si="3"/>
        <v>224</v>
      </c>
      <c r="O14" s="205">
        <f t="shared" si="3"/>
        <v>184</v>
      </c>
      <c r="P14" s="205">
        <f t="shared" si="3"/>
        <v>207</v>
      </c>
      <c r="Q14" s="205">
        <f t="shared" si="3"/>
        <v>222</v>
      </c>
      <c r="R14" s="205">
        <f t="shared" si="3"/>
        <v>-2000</v>
      </c>
      <c r="S14" s="205">
        <f>SUM(S9:S13)</f>
        <v>12887.111740245926</v>
      </c>
    </row>
    <row r="15" spans="1:19" ht="16.5" customHeight="1" thickBot="1">
      <c r="A15" s="418"/>
      <c r="B15" s="418"/>
      <c r="C15" s="418"/>
      <c r="D15" s="29"/>
      <c r="E15" s="29"/>
      <c r="F15" s="29"/>
      <c r="G15" s="29"/>
      <c r="H15" s="29"/>
      <c r="I15" s="29"/>
      <c r="J15" s="29"/>
      <c r="K15" s="29"/>
      <c r="L15" s="29"/>
      <c r="M15" s="29"/>
      <c r="N15" s="29"/>
      <c r="O15" s="29"/>
      <c r="P15" s="29"/>
      <c r="Q15" s="29"/>
      <c r="R15" s="29"/>
      <c r="S15" s="29"/>
    </row>
    <row r="16" spans="1:19" ht="16.5" customHeight="1">
      <c r="A16" s="371" t="str">
        <f>'Tabell 2.1'!A18</f>
        <v>FO2A Barnehager</v>
      </c>
      <c r="B16" s="371"/>
      <c r="C16" s="371"/>
      <c r="D16" s="208"/>
      <c r="E16" s="208"/>
      <c r="F16" s="208"/>
      <c r="G16" s="208"/>
      <c r="H16" s="208"/>
      <c r="I16" s="208"/>
      <c r="J16" s="208"/>
      <c r="K16" s="208"/>
      <c r="L16" s="208"/>
      <c r="M16" s="208"/>
      <c r="N16" s="208"/>
      <c r="O16" s="208"/>
      <c r="P16" s="208"/>
      <c r="Q16" s="208"/>
      <c r="R16" s="208"/>
      <c r="S16" s="208"/>
    </row>
    <row r="17" spans="1:19" ht="16.5" customHeight="1">
      <c r="A17" s="161" t="s">
        <v>155</v>
      </c>
      <c r="B17" s="161"/>
      <c r="C17" s="161"/>
      <c r="D17" s="303">
        <v>0</v>
      </c>
      <c r="E17" s="303">
        <v>0</v>
      </c>
      <c r="F17" s="303">
        <v>0</v>
      </c>
      <c r="G17" s="303">
        <v>0</v>
      </c>
      <c r="H17" s="303">
        <v>0</v>
      </c>
      <c r="I17" s="303">
        <v>0</v>
      </c>
      <c r="J17" s="303">
        <v>0</v>
      </c>
      <c r="K17" s="303">
        <v>43583</v>
      </c>
      <c r="L17" s="303">
        <v>0</v>
      </c>
      <c r="M17" s="303">
        <v>0</v>
      </c>
      <c r="N17" s="303">
        <v>0</v>
      </c>
      <c r="O17" s="303">
        <v>0</v>
      </c>
      <c r="P17" s="303">
        <v>0</v>
      </c>
      <c r="Q17" s="303">
        <v>0</v>
      </c>
      <c r="R17" s="303">
        <v>0</v>
      </c>
      <c r="S17" s="276">
        <f>SUM(D17:R17)</f>
        <v>43583</v>
      </c>
    </row>
    <row r="18" spans="1:19" ht="16.5" customHeight="1">
      <c r="A18" s="278" t="s">
        <v>156</v>
      </c>
      <c r="B18" s="278"/>
      <c r="C18" s="278"/>
      <c r="D18" s="303">
        <v>0</v>
      </c>
      <c r="E18" s="303">
        <v>1154</v>
      </c>
      <c r="F18" s="303">
        <v>0</v>
      </c>
      <c r="G18" s="303">
        <v>0</v>
      </c>
      <c r="H18" s="303">
        <v>0</v>
      </c>
      <c r="I18" s="303">
        <v>0</v>
      </c>
      <c r="J18" s="303">
        <v>0</v>
      </c>
      <c r="K18" s="303">
        <v>0</v>
      </c>
      <c r="L18" s="303">
        <v>0</v>
      </c>
      <c r="M18" s="303">
        <v>0</v>
      </c>
      <c r="N18" s="303">
        <v>0</v>
      </c>
      <c r="O18" s="303">
        <v>0</v>
      </c>
      <c r="P18" s="303">
        <v>0</v>
      </c>
      <c r="Q18" s="303">
        <v>0</v>
      </c>
      <c r="R18" s="303">
        <v>0</v>
      </c>
      <c r="S18" s="276">
        <f t="shared" ref="S18:S23" si="4">SUM(D18:R18)</f>
        <v>1154</v>
      </c>
    </row>
    <row r="19" spans="1:19" ht="16.5" customHeight="1">
      <c r="A19" s="278" t="s">
        <v>157</v>
      </c>
      <c r="B19" s="278"/>
      <c r="C19" s="278"/>
      <c r="D19" s="303">
        <v>0</v>
      </c>
      <c r="E19" s="303">
        <v>951</v>
      </c>
      <c r="F19" s="303">
        <v>0</v>
      </c>
      <c r="G19" s="303">
        <v>0</v>
      </c>
      <c r="H19" s="303">
        <v>0</v>
      </c>
      <c r="I19" s="303">
        <v>0</v>
      </c>
      <c r="J19" s="303">
        <v>0</v>
      </c>
      <c r="K19" s="303">
        <v>0</v>
      </c>
      <c r="L19" s="303">
        <v>0</v>
      </c>
      <c r="M19" s="303">
        <v>0</v>
      </c>
      <c r="N19" s="303">
        <v>0</v>
      </c>
      <c r="O19" s="303">
        <v>0</v>
      </c>
      <c r="P19" s="303">
        <v>0</v>
      </c>
      <c r="Q19" s="303">
        <v>0</v>
      </c>
      <c r="R19" s="303">
        <v>0</v>
      </c>
      <c r="S19" s="276">
        <f t="shared" si="4"/>
        <v>951</v>
      </c>
    </row>
    <row r="20" spans="1:19" ht="16.5" customHeight="1">
      <c r="A20" s="278" t="s">
        <v>158</v>
      </c>
      <c r="B20" s="278"/>
      <c r="C20" s="278"/>
      <c r="D20" s="303">
        <v>66609.934039999993</v>
      </c>
      <c r="E20" s="303">
        <v>65237.73719</v>
      </c>
      <c r="F20" s="303">
        <v>63610.026720000002</v>
      </c>
      <c r="G20" s="303">
        <v>24739.935000000001</v>
      </c>
      <c r="H20" s="303">
        <v>19669.541000000001</v>
      </c>
      <c r="I20" s="303">
        <v>35102.323369999998</v>
      </c>
      <c r="J20" s="303">
        <v>35671.362000000001</v>
      </c>
      <c r="K20" s="303">
        <v>49974.561000000002</v>
      </c>
      <c r="L20" s="303">
        <v>30204.764999999999</v>
      </c>
      <c r="M20" s="303">
        <v>24539.313999999998</v>
      </c>
      <c r="N20" s="303">
        <v>29681.092000000001</v>
      </c>
      <c r="O20" s="303">
        <v>36881.017</v>
      </c>
      <c r="P20" s="303">
        <v>51921.641000000003</v>
      </c>
      <c r="Q20" s="303">
        <v>44868.578000000001</v>
      </c>
      <c r="R20" s="303">
        <v>24568.626</v>
      </c>
      <c r="S20" s="276">
        <f t="shared" si="4"/>
        <v>603280.45331999997</v>
      </c>
    </row>
    <row r="21" spans="1:19" ht="16.5" customHeight="1">
      <c r="A21" s="354" t="s">
        <v>159</v>
      </c>
      <c r="B21" s="354"/>
      <c r="C21" s="354"/>
      <c r="D21" s="357">
        <v>16252</v>
      </c>
      <c r="E21" s="357">
        <v>12675</v>
      </c>
      <c r="F21" s="357">
        <v>17482</v>
      </c>
      <c r="G21" s="357">
        <v>12630</v>
      </c>
      <c r="H21" s="357">
        <v>14514</v>
      </c>
      <c r="I21" s="357">
        <v>11665</v>
      </c>
      <c r="J21" s="357">
        <v>25508</v>
      </c>
      <c r="K21" s="357">
        <v>24899</v>
      </c>
      <c r="L21" s="357">
        <v>11463</v>
      </c>
      <c r="M21" s="357">
        <v>2783</v>
      </c>
      <c r="N21" s="357">
        <v>2113</v>
      </c>
      <c r="O21" s="357">
        <v>13290</v>
      </c>
      <c r="P21" s="357">
        <v>8965</v>
      </c>
      <c r="Q21" s="357">
        <v>17803</v>
      </c>
      <c r="R21" s="357">
        <v>11057</v>
      </c>
      <c r="S21" s="357">
        <f t="shared" si="4"/>
        <v>203099</v>
      </c>
    </row>
    <row r="22" spans="1:19" ht="16.5" customHeight="1">
      <c r="A22" s="354" t="s">
        <v>160</v>
      </c>
      <c r="B22" s="354"/>
      <c r="C22" s="354"/>
      <c r="D22" s="357">
        <f>'Tabell 5.1-5.2'!D14</f>
        <v>3868</v>
      </c>
      <c r="E22" s="357">
        <f>'Tabell 5.1-5.2'!E14</f>
        <v>1547.2</v>
      </c>
      <c r="F22" s="357">
        <f>'Tabell 5.1-5.2'!F14</f>
        <v>3868</v>
      </c>
      <c r="G22" s="357">
        <f>'Tabell 5.1-5.2'!G14</f>
        <v>0</v>
      </c>
      <c r="H22" s="357">
        <f>'Tabell 5.1-5.2'!H14</f>
        <v>4835</v>
      </c>
      <c r="I22" s="357">
        <f>'Tabell 5.1-5.2'!I14</f>
        <v>11217.2</v>
      </c>
      <c r="J22" s="357">
        <f>'Tabell 5.1-5.2'!J14</f>
        <v>11990.800000000001</v>
      </c>
      <c r="K22" s="357">
        <f>'Tabell 5.1-5.2'!K14</f>
        <v>13220.900000000001</v>
      </c>
      <c r="L22" s="357">
        <f>'Tabell 5.1-5.2'!L14</f>
        <v>12764.4</v>
      </c>
      <c r="M22" s="357">
        <f>'Tabell 5.1-5.2'!M14</f>
        <v>3868</v>
      </c>
      <c r="N22" s="357">
        <f>'Tabell 5.1-5.2'!N14</f>
        <v>0</v>
      </c>
      <c r="O22" s="357">
        <f>'Tabell 5.1-5.2'!O14</f>
        <v>2402.6999999999998</v>
      </c>
      <c r="P22" s="357">
        <f>'Tabell 5.1-5.2'!P14</f>
        <v>10410.5</v>
      </c>
      <c r="Q22" s="357">
        <f>'Tabell 5.1-5.2'!Q14</f>
        <v>23232.400000000001</v>
      </c>
      <c r="R22" s="357">
        <f>'Tabell 5.1-5.2'!R14</f>
        <v>3197.2</v>
      </c>
      <c r="S22" s="357">
        <f t="shared" si="4"/>
        <v>106422.3</v>
      </c>
    </row>
    <row r="23" spans="1:19" ht="16.5" customHeight="1">
      <c r="A23" s="161" t="s">
        <v>161</v>
      </c>
      <c r="B23" s="161"/>
      <c r="C23" s="278"/>
      <c r="D23" s="303">
        <v>3623.361611456457</v>
      </c>
      <c r="E23" s="303">
        <v>3833.6889387506781</v>
      </c>
      <c r="F23" s="303">
        <v>2855.751011898074</v>
      </c>
      <c r="G23" s="303">
        <v>1465.2239889684688</v>
      </c>
      <c r="H23" s="303">
        <v>1751.5954867626642</v>
      </c>
      <c r="I23" s="303">
        <v>2182.9880234657335</v>
      </c>
      <c r="J23" s="303">
        <v>2205.1440155212558</v>
      </c>
      <c r="K23" s="303">
        <v>2501.2683902011363</v>
      </c>
      <c r="L23" s="303">
        <v>2143.7388778901832</v>
      </c>
      <c r="M23" s="303">
        <v>1948.9587317835678</v>
      </c>
      <c r="N23" s="303">
        <v>2160.0899646906482</v>
      </c>
      <c r="O23" s="303">
        <v>2668.1671461456963</v>
      </c>
      <c r="P23" s="303">
        <v>3636.4052008782992</v>
      </c>
      <c r="Q23" s="303">
        <v>3272.6599963782451</v>
      </c>
      <c r="R23" s="303">
        <v>2133.9586152088955</v>
      </c>
      <c r="S23" s="276">
        <f t="shared" si="4"/>
        <v>38383.000000000007</v>
      </c>
    </row>
    <row r="24" spans="1:19" ht="16.5" customHeight="1">
      <c r="A24" s="161" t="s">
        <v>162</v>
      </c>
      <c r="B24" s="161"/>
      <c r="C24" s="161"/>
      <c r="D24" s="276">
        <f>'Tabell 5.1-5.2'!D27</f>
        <v>34947.737120492027</v>
      </c>
      <c r="E24" s="276">
        <f>'Tabell 5.1-5.2'!E27</f>
        <v>27057.901910110882</v>
      </c>
      <c r="F24" s="276">
        <f>'Tabell 5.1-5.2'!F27</f>
        <v>16132.168588637465</v>
      </c>
      <c r="G24" s="276">
        <f>'Tabell 5.1-5.2'!G27</f>
        <v>10842.869024477255</v>
      </c>
      <c r="H24" s="276">
        <f>'Tabell 5.1-5.2'!H27</f>
        <v>13473.166124436095</v>
      </c>
      <c r="I24" s="276">
        <f>'Tabell 5.1-5.2'!I27</f>
        <v>9617.8822914673765</v>
      </c>
      <c r="J24" s="276">
        <f>'Tabell 5.1-5.2'!J27</f>
        <v>16324.354074518256</v>
      </c>
      <c r="K24" s="276">
        <f>'Tabell 5.1-5.2'!K27</f>
        <v>19067.593954572174</v>
      </c>
      <c r="L24" s="276">
        <f>'Tabell 5.1-5.2'!L27</f>
        <v>25597.637548725939</v>
      </c>
      <c r="M24" s="276">
        <f>'Tabell 5.1-5.2'!M27</f>
        <v>20222.951463762129</v>
      </c>
      <c r="N24" s="276">
        <f>'Tabell 5.1-5.2'!N27</f>
        <v>33011.567965758448</v>
      </c>
      <c r="O24" s="276">
        <f>'Tabell 5.1-5.2'!O27</f>
        <v>41670.305581982335</v>
      </c>
      <c r="P24" s="276">
        <f>'Tabell 5.1-5.2'!P27</f>
        <v>24844.998762215531</v>
      </c>
      <c r="Q24" s="276">
        <f>'Tabell 5.1-5.2'!Q27</f>
        <v>18315.793386340672</v>
      </c>
      <c r="R24" s="276">
        <f>'Tabell 5.1-5.2'!R27</f>
        <v>31801.072202503376</v>
      </c>
      <c r="S24" s="276">
        <f>'Tabell 5.1-5.2'!S27</f>
        <v>342928</v>
      </c>
    </row>
    <row r="25" spans="1:19" ht="16.5" customHeight="1" thickBot="1">
      <c r="A25" s="372" t="s">
        <v>120</v>
      </c>
      <c r="B25" s="372"/>
      <c r="C25" s="372"/>
      <c r="D25" s="209">
        <f t="shared" ref="D25:S25" si="5">SUM(D17:D24)</f>
        <v>125301.03277194846</v>
      </c>
      <c r="E25" s="209">
        <f t="shared" si="5"/>
        <v>112456.52803886156</v>
      </c>
      <c r="F25" s="209">
        <f t="shared" si="5"/>
        <v>103947.94632053553</v>
      </c>
      <c r="G25" s="209">
        <f t="shared" si="5"/>
        <v>49678.028013445728</v>
      </c>
      <c r="H25" s="209">
        <f t="shared" si="5"/>
        <v>54243.302611198756</v>
      </c>
      <c r="I25" s="209">
        <f t="shared" si="5"/>
        <v>69785.393684933108</v>
      </c>
      <c r="J25" s="209">
        <f t="shared" si="5"/>
        <v>91699.660090039513</v>
      </c>
      <c r="K25" s="209">
        <f t="shared" si="5"/>
        <v>153246.32334477332</v>
      </c>
      <c r="L25" s="209">
        <f t="shared" si="5"/>
        <v>82173.541426616124</v>
      </c>
      <c r="M25" s="209">
        <f t="shared" si="5"/>
        <v>53362.224195545699</v>
      </c>
      <c r="N25" s="209">
        <f t="shared" si="5"/>
        <v>66965.749930449092</v>
      </c>
      <c r="O25" s="209">
        <f t="shared" si="5"/>
        <v>96912.189728128025</v>
      </c>
      <c r="P25" s="209">
        <f t="shared" si="5"/>
        <v>99778.544963093838</v>
      </c>
      <c r="Q25" s="209">
        <f t="shared" si="5"/>
        <v>107492.43138271893</v>
      </c>
      <c r="R25" s="209">
        <f t="shared" si="5"/>
        <v>72757.85681771228</v>
      </c>
      <c r="S25" s="209">
        <f t="shared" si="5"/>
        <v>1339800.7533200001</v>
      </c>
    </row>
    <row r="26" spans="1:19" ht="16.5" customHeight="1" thickBot="1">
      <c r="A26" s="418"/>
      <c r="B26" s="418"/>
      <c r="C26" s="418"/>
      <c r="D26" s="29"/>
      <c r="E26" s="29"/>
      <c r="F26" s="29"/>
      <c r="G26" s="29"/>
      <c r="H26" s="29"/>
      <c r="I26" s="29"/>
      <c r="J26" s="29"/>
      <c r="K26" s="29"/>
      <c r="L26" s="29"/>
      <c r="M26" s="29"/>
      <c r="N26" s="29"/>
      <c r="O26" s="29"/>
      <c r="P26" s="29"/>
      <c r="Q26" s="29"/>
      <c r="R26" s="29"/>
      <c r="S26" s="29"/>
    </row>
    <row r="27" spans="1:19" ht="16.5" customHeight="1">
      <c r="A27" s="373" t="str">
        <f>'Tabell 2.1'!A24</f>
        <v xml:space="preserve">FO2B  Barnevern </v>
      </c>
      <c r="B27" s="373"/>
      <c r="C27" s="373"/>
      <c r="D27" s="181"/>
      <c r="E27" s="181"/>
      <c r="F27" s="181"/>
      <c r="G27" s="181"/>
      <c r="H27" s="181"/>
      <c r="I27" s="181"/>
      <c r="J27" s="181"/>
      <c r="K27" s="181"/>
      <c r="L27" s="181"/>
      <c r="M27" s="181"/>
      <c r="N27" s="181"/>
      <c r="O27" s="181"/>
      <c r="P27" s="181"/>
      <c r="Q27" s="181"/>
      <c r="R27" s="181"/>
      <c r="S27" s="181"/>
    </row>
    <row r="28" spans="1:19" ht="16.5" customHeight="1">
      <c r="A28" s="419" t="s">
        <v>163</v>
      </c>
      <c r="B28" s="419"/>
      <c r="C28" s="419"/>
      <c r="D28" s="303">
        <v>855.26166000000001</v>
      </c>
      <c r="E28" s="303">
        <v>0</v>
      </c>
      <c r="F28" s="303">
        <v>0</v>
      </c>
      <c r="G28" s="303">
        <v>2564.7342899999999</v>
      </c>
      <c r="H28" s="29">
        <v>0</v>
      </c>
      <c r="I28" s="29">
        <v>0</v>
      </c>
      <c r="J28" s="29">
        <v>0</v>
      </c>
      <c r="K28" s="29">
        <v>0</v>
      </c>
      <c r="L28" s="29">
        <v>0</v>
      </c>
      <c r="M28" s="29">
        <v>0</v>
      </c>
      <c r="N28" s="29">
        <v>0</v>
      </c>
      <c r="O28" s="29">
        <v>0</v>
      </c>
      <c r="P28" s="29">
        <v>0</v>
      </c>
      <c r="Q28" s="29">
        <v>0</v>
      </c>
      <c r="R28" s="29">
        <v>0</v>
      </c>
      <c r="S28" s="29">
        <f>SUM(D28:R28)</f>
        <v>3419.99595</v>
      </c>
    </row>
    <row r="29" spans="1:19" ht="16.5" customHeight="1">
      <c r="A29" s="420" t="s">
        <v>164</v>
      </c>
      <c r="B29" s="420"/>
      <c r="C29" s="420"/>
      <c r="D29" s="303">
        <v>0</v>
      </c>
      <c r="E29" s="303">
        <v>0</v>
      </c>
      <c r="F29" s="303">
        <v>0</v>
      </c>
      <c r="G29" s="303">
        <v>2257.9328099999998</v>
      </c>
      <c r="H29" s="29">
        <v>0</v>
      </c>
      <c r="I29" s="29">
        <v>0</v>
      </c>
      <c r="J29" s="29">
        <v>0</v>
      </c>
      <c r="K29" s="29">
        <v>0</v>
      </c>
      <c r="L29" s="29">
        <v>0</v>
      </c>
      <c r="M29" s="29">
        <v>0</v>
      </c>
      <c r="N29" s="29">
        <v>0</v>
      </c>
      <c r="O29" s="29">
        <v>0</v>
      </c>
      <c r="P29" s="29">
        <v>0</v>
      </c>
      <c r="Q29" s="29">
        <v>0</v>
      </c>
      <c r="R29" s="29">
        <v>0</v>
      </c>
      <c r="S29" s="29">
        <f t="shared" ref="S29" si="6">SUM(D29:R29)</f>
        <v>2257.9328099999998</v>
      </c>
    </row>
    <row r="30" spans="1:19" ht="16.5" customHeight="1" thickBot="1">
      <c r="A30" s="375" t="s">
        <v>120</v>
      </c>
      <c r="B30" s="375"/>
      <c r="C30" s="375"/>
      <c r="D30" s="213">
        <f t="shared" ref="D30:S30" si="7">SUM(D28:D29)</f>
        <v>855.26166000000001</v>
      </c>
      <c r="E30" s="213">
        <f t="shared" si="7"/>
        <v>0</v>
      </c>
      <c r="F30" s="213">
        <f t="shared" si="7"/>
        <v>0</v>
      </c>
      <c r="G30" s="213">
        <f t="shared" si="7"/>
        <v>4822.6670999999997</v>
      </c>
      <c r="H30" s="213">
        <f t="shared" si="7"/>
        <v>0</v>
      </c>
      <c r="I30" s="213">
        <f t="shared" si="7"/>
        <v>0</v>
      </c>
      <c r="J30" s="213">
        <f t="shared" si="7"/>
        <v>0</v>
      </c>
      <c r="K30" s="213">
        <f t="shared" si="7"/>
        <v>0</v>
      </c>
      <c r="L30" s="213">
        <f t="shared" si="7"/>
        <v>0</v>
      </c>
      <c r="M30" s="213">
        <f t="shared" si="7"/>
        <v>0</v>
      </c>
      <c r="N30" s="213">
        <f t="shared" si="7"/>
        <v>0</v>
      </c>
      <c r="O30" s="213">
        <f t="shared" si="7"/>
        <v>0</v>
      </c>
      <c r="P30" s="213">
        <f t="shared" si="7"/>
        <v>0</v>
      </c>
      <c r="Q30" s="213">
        <f t="shared" si="7"/>
        <v>0</v>
      </c>
      <c r="R30" s="213">
        <f t="shared" si="7"/>
        <v>0</v>
      </c>
      <c r="S30" s="213">
        <f t="shared" si="7"/>
        <v>5677.9287599999998</v>
      </c>
    </row>
    <row r="31" spans="1:19" ht="16.5" customHeight="1" thickBot="1">
      <c r="A31" s="418"/>
      <c r="B31" s="418"/>
      <c r="C31" s="418"/>
      <c r="D31" s="77"/>
      <c r="E31" s="77"/>
      <c r="F31" s="77"/>
      <c r="G31" s="77"/>
      <c r="H31" s="77"/>
      <c r="I31" s="77"/>
      <c r="J31" s="77"/>
      <c r="K31" s="77"/>
      <c r="L31" s="77"/>
      <c r="M31" s="77"/>
      <c r="N31" s="77"/>
      <c r="O31" s="77"/>
      <c r="P31" s="77"/>
      <c r="Q31" s="77"/>
      <c r="R31" s="77"/>
      <c r="S31" s="77"/>
    </row>
    <row r="32" spans="1:19" ht="16.5" customHeight="1">
      <c r="A32" s="373" t="str">
        <f>'Tabell 2.1'!A30</f>
        <v>FO2C Aktivitetstilbud for barn og unge, helsestasjon og skolehelsetjeneste</v>
      </c>
      <c r="B32" s="373"/>
      <c r="C32" s="373"/>
      <c r="D32" s="181"/>
      <c r="E32" s="181"/>
      <c r="F32" s="181"/>
      <c r="G32" s="181"/>
      <c r="H32" s="181"/>
      <c r="I32" s="181"/>
      <c r="J32" s="181"/>
      <c r="K32" s="181"/>
      <c r="L32" s="181"/>
      <c r="M32" s="181"/>
      <c r="N32" s="181"/>
      <c r="O32" s="181"/>
      <c r="P32" s="181"/>
      <c r="Q32" s="181"/>
      <c r="R32" s="181"/>
      <c r="S32" s="181"/>
    </row>
    <row r="33" spans="1:26" ht="16.5" customHeight="1">
      <c r="A33" s="278" t="s">
        <v>165</v>
      </c>
      <c r="B33" s="278"/>
      <c r="C33" s="278"/>
      <c r="D33" s="303">
        <v>890.81265660651309</v>
      </c>
      <c r="E33" s="303">
        <v>605.75260649242887</v>
      </c>
      <c r="F33" s="303">
        <v>372.37926876166767</v>
      </c>
      <c r="G33" s="303">
        <v>0</v>
      </c>
      <c r="H33" s="303">
        <v>0</v>
      </c>
      <c r="I33" s="303">
        <v>0</v>
      </c>
      <c r="J33" s="303">
        <v>0</v>
      </c>
      <c r="K33" s="303">
        <v>0</v>
      </c>
      <c r="L33" s="303">
        <v>557.9815541381455</v>
      </c>
      <c r="M33" s="303">
        <v>446.38524331051639</v>
      </c>
      <c r="N33" s="303">
        <v>853.61388633063666</v>
      </c>
      <c r="O33" s="303">
        <v>942.89093499273997</v>
      </c>
      <c r="P33" s="303">
        <v>0</v>
      </c>
      <c r="Q33" s="303">
        <v>0</v>
      </c>
      <c r="R33" s="303">
        <v>993.40294936735097</v>
      </c>
      <c r="S33" s="276">
        <f t="shared" ref="S33:S47" si="8">SUM(D33:R33)</f>
        <v>5663.2190999999984</v>
      </c>
    </row>
    <row r="34" spans="1:26" ht="16.5" customHeight="1">
      <c r="A34" s="278" t="s">
        <v>166</v>
      </c>
      <c r="B34" s="278"/>
      <c r="C34" s="278"/>
      <c r="D34" s="303">
        <v>2552.8100091899996</v>
      </c>
      <c r="E34" s="303">
        <v>854.16071549729986</v>
      </c>
      <c r="F34" s="303">
        <v>1701.8204862507</v>
      </c>
      <c r="G34" s="303">
        <v>522.13685467469998</v>
      </c>
      <c r="H34" s="303">
        <v>849.8796055439999</v>
      </c>
      <c r="I34" s="303">
        <v>0</v>
      </c>
      <c r="J34" s="303">
        <v>1698.8078533205999</v>
      </c>
      <c r="K34" s="303">
        <v>0</v>
      </c>
      <c r="L34" s="303">
        <v>854.16071549729986</v>
      </c>
      <c r="M34" s="303">
        <v>851.9408807067</v>
      </c>
      <c r="N34" s="303">
        <v>1709.2727887619997</v>
      </c>
      <c r="O34" s="303">
        <v>854.16071549729986</v>
      </c>
      <c r="P34" s="303">
        <v>0</v>
      </c>
      <c r="Q34" s="303">
        <v>0</v>
      </c>
      <c r="R34" s="303">
        <v>3406.970724687299</v>
      </c>
      <c r="S34" s="276">
        <f t="shared" si="8"/>
        <v>15856.121349627896</v>
      </c>
    </row>
    <row r="35" spans="1:26" ht="16.5" customHeight="1">
      <c r="A35" s="278" t="s">
        <v>167</v>
      </c>
      <c r="B35" s="278"/>
      <c r="C35" s="278"/>
      <c r="D35" s="303">
        <v>380.97516855624445</v>
      </c>
      <c r="E35" s="303">
        <v>577.71756903454377</v>
      </c>
      <c r="F35" s="303">
        <v>263.08136017714787</v>
      </c>
      <c r="G35" s="303">
        <v>432.15093746678474</v>
      </c>
      <c r="H35" s="303">
        <v>578.47572857395915</v>
      </c>
      <c r="I35" s="303">
        <v>318.80608632418068</v>
      </c>
      <c r="J35" s="303">
        <v>824.11941934455263</v>
      </c>
      <c r="K35" s="303">
        <v>625.4816200177147</v>
      </c>
      <c r="L35" s="303">
        <v>343.06719158547384</v>
      </c>
      <c r="M35" s="303">
        <v>348.37430836138174</v>
      </c>
      <c r="N35" s="303">
        <v>548.90750653675821</v>
      </c>
      <c r="O35" s="303">
        <v>325.62952217891939</v>
      </c>
      <c r="P35" s="303">
        <v>797.58383546501318</v>
      </c>
      <c r="Q35" s="303">
        <v>797.96291523472087</v>
      </c>
      <c r="R35" s="303">
        <v>541.32591114260401</v>
      </c>
      <c r="S35" s="276">
        <f t="shared" si="8"/>
        <v>7703.6590799999994</v>
      </c>
    </row>
    <row r="36" spans="1:26" ht="16.5" customHeight="1">
      <c r="A36" s="278" t="s">
        <v>168</v>
      </c>
      <c r="B36" s="278"/>
      <c r="C36" s="278"/>
      <c r="D36" s="303">
        <v>3322.6578058828009</v>
      </c>
      <c r="E36" s="303">
        <v>2337.3103120905189</v>
      </c>
      <c r="F36" s="303">
        <v>0</v>
      </c>
      <c r="G36" s="303">
        <v>3529.6358269252019</v>
      </c>
      <c r="H36" s="303">
        <v>3497.7083662324908</v>
      </c>
      <c r="I36" s="303">
        <v>1043.6976805755119</v>
      </c>
      <c r="J36" s="303">
        <v>583.50186783230106</v>
      </c>
      <c r="K36" s="303">
        <v>2307.5847452386847</v>
      </c>
      <c r="L36" s="303">
        <v>2310.8875859999998</v>
      </c>
      <c r="M36" s="303">
        <v>0</v>
      </c>
      <c r="N36" s="303">
        <v>761.8552689433061</v>
      </c>
      <c r="O36" s="303">
        <v>960.02571462220101</v>
      </c>
      <c r="P36" s="303">
        <v>514.14221184468784</v>
      </c>
      <c r="Q36" s="303">
        <v>1355.265659059552</v>
      </c>
      <c r="R36" s="303">
        <v>584.60281475273939</v>
      </c>
      <c r="S36" s="276">
        <f t="shared" si="8"/>
        <v>23108.875859999993</v>
      </c>
    </row>
    <row r="37" spans="1:26" ht="16.5" customHeight="1">
      <c r="A37" s="278" t="s">
        <v>169</v>
      </c>
      <c r="B37" s="278"/>
      <c r="C37" s="278"/>
      <c r="D37" s="303">
        <v>1754</v>
      </c>
      <c r="E37" s="303">
        <v>0</v>
      </c>
      <c r="F37" s="303">
        <v>0</v>
      </c>
      <c r="G37" s="303">
        <v>0</v>
      </c>
      <c r="H37" s="303">
        <v>0</v>
      </c>
      <c r="I37" s="303">
        <v>0</v>
      </c>
      <c r="J37" s="303">
        <v>0</v>
      </c>
      <c r="K37" s="303">
        <v>0</v>
      </c>
      <c r="L37" s="303">
        <v>0</v>
      </c>
      <c r="M37" s="303">
        <v>0</v>
      </c>
      <c r="N37" s="303">
        <v>0</v>
      </c>
      <c r="O37" s="303">
        <v>0</v>
      </c>
      <c r="P37" s="303">
        <v>0</v>
      </c>
      <c r="Q37" s="303">
        <v>0</v>
      </c>
      <c r="R37" s="303">
        <v>0</v>
      </c>
      <c r="S37" s="276">
        <f t="shared" si="8"/>
        <v>1754</v>
      </c>
    </row>
    <row r="38" spans="1:26" ht="16.5" customHeight="1">
      <c r="A38" s="278" t="s">
        <v>170</v>
      </c>
      <c r="B38" s="278"/>
      <c r="C38" s="278"/>
      <c r="D38" s="303">
        <v>0</v>
      </c>
      <c r="E38" s="303">
        <v>5239</v>
      </c>
      <c r="F38" s="303">
        <v>0</v>
      </c>
      <c r="G38" s="303">
        <v>0</v>
      </c>
      <c r="H38" s="303">
        <v>0</v>
      </c>
      <c r="I38" s="303">
        <v>0</v>
      </c>
      <c r="J38" s="303">
        <v>0</v>
      </c>
      <c r="K38" s="303">
        <v>0</v>
      </c>
      <c r="L38" s="303">
        <v>0</v>
      </c>
      <c r="M38" s="303">
        <v>0</v>
      </c>
      <c r="N38" s="303">
        <v>0</v>
      </c>
      <c r="O38" s="303">
        <v>0</v>
      </c>
      <c r="P38" s="303">
        <v>0</v>
      </c>
      <c r="Q38" s="303">
        <v>0</v>
      </c>
      <c r="R38" s="303">
        <v>0</v>
      </c>
      <c r="S38" s="276">
        <f t="shared" si="8"/>
        <v>5239</v>
      </c>
    </row>
    <row r="39" spans="1:26" ht="16.5" customHeight="1">
      <c r="A39" s="278" t="s">
        <v>171</v>
      </c>
      <c r="B39" s="278"/>
      <c r="C39" s="278"/>
      <c r="D39" s="303">
        <v>0</v>
      </c>
      <c r="E39" s="303">
        <v>0</v>
      </c>
      <c r="F39" s="303">
        <v>0</v>
      </c>
      <c r="G39" s="303">
        <v>0</v>
      </c>
      <c r="H39" s="303">
        <v>2101</v>
      </c>
      <c r="I39" s="303">
        <v>0</v>
      </c>
      <c r="J39" s="303">
        <v>0</v>
      </c>
      <c r="K39" s="303">
        <v>0</v>
      </c>
      <c r="L39" s="303">
        <v>0</v>
      </c>
      <c r="M39" s="303">
        <v>0</v>
      </c>
      <c r="N39" s="303">
        <v>0</v>
      </c>
      <c r="O39" s="303">
        <v>0</v>
      </c>
      <c r="P39" s="303">
        <v>0</v>
      </c>
      <c r="Q39" s="303">
        <v>0</v>
      </c>
      <c r="R39" s="303">
        <v>0</v>
      </c>
      <c r="S39" s="276">
        <f t="shared" si="8"/>
        <v>2101</v>
      </c>
    </row>
    <row r="40" spans="1:26" ht="16.5" customHeight="1">
      <c r="A40" s="278" t="s">
        <v>172</v>
      </c>
      <c r="B40" s="278"/>
      <c r="C40" s="278"/>
      <c r="D40" s="303">
        <f>$S40*'Tabell 3.1'!D50/100</f>
        <v>1755.2405591421673</v>
      </c>
      <c r="E40" s="303">
        <f>$S40*'Tabell 3.1'!E50/100</f>
        <v>1682.2337399419102</v>
      </c>
      <c r="F40" s="303">
        <f>$S40*'Tabell 3.1'!F50/100</f>
        <v>1233.1660124242135</v>
      </c>
      <c r="G40" s="303">
        <f>$S40*'Tabell 3.1'!G50/100</f>
        <v>833.80273295754409</v>
      </c>
      <c r="H40" s="303">
        <f>$S40*'Tabell 3.1'!H50/100</f>
        <v>1117.0873001012492</v>
      </c>
      <c r="I40" s="303">
        <f>$S40*'Tabell 3.1'!I50/100</f>
        <v>1018.4581622878009</v>
      </c>
      <c r="J40" s="303">
        <f>$S40*'Tabell 3.1'!J50/100</f>
        <v>1669.3704745374403</v>
      </c>
      <c r="K40" s="303">
        <f>$S40*'Tabell 3.1'!K50/100</f>
        <v>1630.4986881893085</v>
      </c>
      <c r="L40" s="303">
        <f>$S40*'Tabell 3.1'!L50/100</f>
        <v>1289.252301495879</v>
      </c>
      <c r="M40" s="303">
        <f>$S40*'Tabell 3.1'!M50/100</f>
        <v>983.84448879251022</v>
      </c>
      <c r="N40" s="303">
        <f>$S40*'Tabell 3.1'!N50/100</f>
        <v>1317.9190167376448</v>
      </c>
      <c r="O40" s="303">
        <f>$S40*'Tabell 3.1'!O50/100</f>
        <v>1764.2058794297636</v>
      </c>
      <c r="P40" s="303">
        <f>$S40*'Tabell 3.1'!P50/100</f>
        <v>1690.239414521752</v>
      </c>
      <c r="Q40" s="303">
        <f>$S40*'Tabell 3.1'!Q50/100</f>
        <v>1625.085266549494</v>
      </c>
      <c r="R40" s="303">
        <f>$S40*'Tabell 3.1'!R50/100</f>
        <v>1613.5959628913229</v>
      </c>
      <c r="S40" s="276">
        <v>21224</v>
      </c>
      <c r="U40" s="314"/>
      <c r="W40" s="315"/>
      <c r="X40" s="315"/>
      <c r="Y40" s="315"/>
      <c r="Z40" s="315"/>
    </row>
    <row r="41" spans="1:26" ht="16.5" customHeight="1">
      <c r="A41" s="278" t="s">
        <v>173</v>
      </c>
      <c r="B41" s="278"/>
      <c r="C41" s="278"/>
      <c r="D41" s="303">
        <v>600</v>
      </c>
      <c r="E41" s="303">
        <v>600</v>
      </c>
      <c r="F41" s="303">
        <v>600</v>
      </c>
      <c r="G41" s="303">
        <v>600</v>
      </c>
      <c r="H41" s="303">
        <v>600</v>
      </c>
      <c r="I41" s="303">
        <v>600</v>
      </c>
      <c r="J41" s="303">
        <v>600</v>
      </c>
      <c r="K41" s="303">
        <v>600</v>
      </c>
      <c r="L41" s="303">
        <v>600</v>
      </c>
      <c r="M41" s="303">
        <v>600</v>
      </c>
      <c r="N41" s="303">
        <v>600</v>
      </c>
      <c r="O41" s="303">
        <v>600</v>
      </c>
      <c r="P41" s="303">
        <v>600</v>
      </c>
      <c r="Q41" s="303">
        <v>600</v>
      </c>
      <c r="R41" s="303">
        <v>600</v>
      </c>
      <c r="S41" s="276">
        <f t="shared" si="8"/>
        <v>9000</v>
      </c>
    </row>
    <row r="42" spans="1:26" ht="16.5" customHeight="1">
      <c r="A42" s="278" t="s">
        <v>174</v>
      </c>
      <c r="B42" s="278"/>
      <c r="C42" s="278"/>
      <c r="D42" s="303">
        <v>7050</v>
      </c>
      <c r="E42" s="303">
        <v>0</v>
      </c>
      <c r="F42" s="303">
        <v>0</v>
      </c>
      <c r="G42" s="303">
        <v>0</v>
      </c>
      <c r="H42" s="303">
        <v>0</v>
      </c>
      <c r="I42" s="303">
        <v>0</v>
      </c>
      <c r="J42" s="303">
        <v>0</v>
      </c>
      <c r="K42" s="303">
        <v>0</v>
      </c>
      <c r="L42" s="303">
        <v>0</v>
      </c>
      <c r="M42" s="303">
        <v>0</v>
      </c>
      <c r="N42" s="303">
        <v>0</v>
      </c>
      <c r="O42" s="303">
        <v>0</v>
      </c>
      <c r="P42" s="303">
        <v>0</v>
      </c>
      <c r="Q42" s="303">
        <v>0</v>
      </c>
      <c r="R42" s="303">
        <v>0</v>
      </c>
      <c r="S42" s="276">
        <f t="shared" si="8"/>
        <v>7050</v>
      </c>
    </row>
    <row r="43" spans="1:26" ht="16.5" customHeight="1">
      <c r="A43" s="278" t="s">
        <v>175</v>
      </c>
      <c r="B43" s="278"/>
      <c r="C43" s="278"/>
      <c r="D43" s="303">
        <v>0</v>
      </c>
      <c r="E43" s="303">
        <v>0</v>
      </c>
      <c r="F43" s="303">
        <v>1300</v>
      </c>
      <c r="G43" s="303">
        <v>0</v>
      </c>
      <c r="H43" s="303">
        <v>0</v>
      </c>
      <c r="I43" s="303">
        <v>0</v>
      </c>
      <c r="J43" s="303">
        <v>0</v>
      </c>
      <c r="K43" s="303">
        <v>0</v>
      </c>
      <c r="L43" s="303">
        <v>0</v>
      </c>
      <c r="M43" s="303">
        <v>0</v>
      </c>
      <c r="N43" s="303">
        <v>0</v>
      </c>
      <c r="O43" s="303">
        <v>0</v>
      </c>
      <c r="P43" s="303">
        <v>0</v>
      </c>
      <c r="Q43" s="303">
        <v>0</v>
      </c>
      <c r="R43" s="303">
        <v>0</v>
      </c>
      <c r="S43" s="276">
        <f t="shared" si="8"/>
        <v>1300</v>
      </c>
    </row>
    <row r="44" spans="1:26" ht="16.5" customHeight="1">
      <c r="A44" s="278" t="s">
        <v>176</v>
      </c>
      <c r="B44" s="278"/>
      <c r="C44" s="278"/>
      <c r="D44" s="303">
        <v>0</v>
      </c>
      <c r="E44" s="303">
        <v>0</v>
      </c>
      <c r="F44" s="303">
        <v>0</v>
      </c>
      <c r="G44" s="303">
        <v>0</v>
      </c>
      <c r="H44" s="303">
        <v>0</v>
      </c>
      <c r="I44" s="303">
        <v>0</v>
      </c>
      <c r="J44" s="303">
        <v>0</v>
      </c>
      <c r="K44" s="303">
        <v>0</v>
      </c>
      <c r="L44" s="303">
        <v>0</v>
      </c>
      <c r="M44" s="303">
        <v>0</v>
      </c>
      <c r="N44" s="303">
        <v>4775</v>
      </c>
      <c r="O44" s="303">
        <v>0</v>
      </c>
      <c r="P44" s="303">
        <v>0</v>
      </c>
      <c r="Q44" s="303">
        <v>0</v>
      </c>
      <c r="R44" s="303">
        <v>0</v>
      </c>
      <c r="S44" s="276">
        <f t="shared" si="8"/>
        <v>4775</v>
      </c>
    </row>
    <row r="45" spans="1:26" ht="16.5" customHeight="1">
      <c r="A45" s="278" t="s">
        <v>177</v>
      </c>
      <c r="B45" s="278"/>
      <c r="C45" s="278"/>
      <c r="D45" s="303">
        <v>0</v>
      </c>
      <c r="E45" s="303">
        <v>0</v>
      </c>
      <c r="F45" s="303">
        <v>0</v>
      </c>
      <c r="G45" s="303">
        <v>0</v>
      </c>
      <c r="H45" s="303">
        <v>0</v>
      </c>
      <c r="I45" s="303">
        <v>0</v>
      </c>
      <c r="J45" s="303">
        <v>0</v>
      </c>
      <c r="K45" s="303">
        <v>0</v>
      </c>
      <c r="L45" s="303">
        <v>0</v>
      </c>
      <c r="M45" s="303">
        <v>0</v>
      </c>
      <c r="N45" s="303">
        <v>0</v>
      </c>
      <c r="O45" s="303">
        <v>0</v>
      </c>
      <c r="P45" s="303">
        <v>0</v>
      </c>
      <c r="Q45" s="303">
        <v>0</v>
      </c>
      <c r="R45" s="303">
        <v>3800</v>
      </c>
      <c r="S45" s="276">
        <f t="shared" si="8"/>
        <v>3800</v>
      </c>
    </row>
    <row r="46" spans="1:26" ht="16.5" customHeight="1">
      <c r="A46" s="278" t="s">
        <v>178</v>
      </c>
      <c r="B46" s="278"/>
      <c r="C46" s="278"/>
      <c r="D46" s="303">
        <v>0</v>
      </c>
      <c r="E46" s="303">
        <v>0</v>
      </c>
      <c r="F46" s="303">
        <v>0</v>
      </c>
      <c r="G46" s="303">
        <v>0</v>
      </c>
      <c r="H46" s="303">
        <v>0</v>
      </c>
      <c r="I46" s="303">
        <v>0</v>
      </c>
      <c r="J46" s="303">
        <v>0</v>
      </c>
      <c r="K46" s="303">
        <v>260</v>
      </c>
      <c r="L46" s="303">
        <v>0</v>
      </c>
      <c r="M46" s="303">
        <v>0</v>
      </c>
      <c r="N46" s="303">
        <v>0</v>
      </c>
      <c r="O46" s="303">
        <v>0</v>
      </c>
      <c r="P46" s="303">
        <v>0</v>
      </c>
      <c r="Q46" s="303">
        <v>0</v>
      </c>
      <c r="R46" s="303">
        <v>0</v>
      </c>
      <c r="S46" s="276">
        <f t="shared" si="8"/>
        <v>260</v>
      </c>
    </row>
    <row r="47" spans="1:26" ht="16.5" customHeight="1">
      <c r="A47" s="278" t="s">
        <v>179</v>
      </c>
      <c r="B47" s="332"/>
      <c r="C47" s="332"/>
      <c r="D47" s="303">
        <v>0</v>
      </c>
      <c r="E47" s="303">
        <v>1000</v>
      </c>
      <c r="F47" s="303">
        <v>0</v>
      </c>
      <c r="G47" s="303">
        <v>0</v>
      </c>
      <c r="H47" s="303">
        <v>0</v>
      </c>
      <c r="I47" s="303">
        <v>0</v>
      </c>
      <c r="J47" s="303">
        <v>0</v>
      </c>
      <c r="K47" s="303">
        <v>0</v>
      </c>
      <c r="L47" s="303">
        <v>0</v>
      </c>
      <c r="M47" s="303">
        <v>0</v>
      </c>
      <c r="N47" s="303">
        <v>0</v>
      </c>
      <c r="O47" s="303">
        <v>0</v>
      </c>
      <c r="P47" s="303">
        <v>0</v>
      </c>
      <c r="Q47" s="303">
        <v>0</v>
      </c>
      <c r="R47" s="303">
        <v>0</v>
      </c>
      <c r="S47" s="276">
        <f t="shared" si="8"/>
        <v>1000</v>
      </c>
    </row>
    <row r="48" spans="1:26" ht="16.5" customHeight="1" thickBot="1">
      <c r="A48" s="375" t="s">
        <v>120</v>
      </c>
      <c r="B48" s="375"/>
      <c r="C48" s="375"/>
      <c r="D48" s="213">
        <f t="shared" ref="D48:R48" si="9">SUM(D33:D47)</f>
        <v>18306.496199377725</v>
      </c>
      <c r="E48" s="213">
        <f t="shared" si="9"/>
        <v>12896.174943056702</v>
      </c>
      <c r="F48" s="213">
        <f t="shared" si="9"/>
        <v>5470.4471276137292</v>
      </c>
      <c r="G48" s="213">
        <f t="shared" si="9"/>
        <v>5917.7263520242313</v>
      </c>
      <c r="H48" s="213">
        <f t="shared" si="9"/>
        <v>8744.1510004516986</v>
      </c>
      <c r="I48" s="213">
        <f t="shared" si="9"/>
        <v>2980.9619291874933</v>
      </c>
      <c r="J48" s="213">
        <f t="shared" si="9"/>
        <v>5375.7996150348936</v>
      </c>
      <c r="K48" s="213">
        <f t="shared" si="9"/>
        <v>5423.5650534457081</v>
      </c>
      <c r="L48" s="213">
        <f t="shared" si="9"/>
        <v>5955.349348716798</v>
      </c>
      <c r="M48" s="213">
        <f t="shared" si="9"/>
        <v>3230.5449211711084</v>
      </c>
      <c r="N48" s="213">
        <f t="shared" si="9"/>
        <v>10566.568467310346</v>
      </c>
      <c r="O48" s="213">
        <f t="shared" si="9"/>
        <v>5446.9127667209241</v>
      </c>
      <c r="P48" s="213">
        <f t="shared" si="9"/>
        <v>3601.965461831453</v>
      </c>
      <c r="Q48" s="213">
        <f t="shared" si="9"/>
        <v>4378.3138408437671</v>
      </c>
      <c r="R48" s="213">
        <f t="shared" si="9"/>
        <v>11539.898362841317</v>
      </c>
      <c r="S48" s="213">
        <f>SUM(S33:S47)</f>
        <v>109834.87538962788</v>
      </c>
    </row>
    <row r="49" spans="1:19" ht="16.5" customHeight="1" thickBot="1">
      <c r="A49" s="418"/>
      <c r="B49" s="418"/>
      <c r="C49" s="418"/>
      <c r="D49" s="29"/>
      <c r="E49" s="29"/>
      <c r="F49" s="29"/>
      <c r="G49" s="29"/>
      <c r="H49" s="29"/>
      <c r="I49" s="29"/>
      <c r="J49" s="29"/>
      <c r="K49" s="29"/>
      <c r="L49" s="29"/>
      <c r="M49" s="29"/>
      <c r="N49" s="29"/>
      <c r="O49" s="29"/>
      <c r="P49" s="29"/>
      <c r="Q49" s="29"/>
      <c r="R49" s="29"/>
      <c r="S49" s="29"/>
    </row>
    <row r="50" spans="1:19" ht="16.5" customHeight="1">
      <c r="A50" s="376" t="str">
        <f>'Tabell 2.1'!A36</f>
        <v>FO3 Helse og omsorg</v>
      </c>
      <c r="B50" s="376"/>
      <c r="C50" s="376"/>
      <c r="D50" s="214"/>
      <c r="E50" s="214"/>
      <c r="F50" s="214"/>
      <c r="G50" s="214"/>
      <c r="H50" s="214"/>
      <c r="I50" s="214"/>
      <c r="J50" s="214"/>
      <c r="K50" s="214"/>
      <c r="L50" s="214"/>
      <c r="M50" s="214"/>
      <c r="N50" s="214"/>
      <c r="O50" s="214"/>
      <c r="P50" s="214"/>
      <c r="Q50" s="214"/>
      <c r="R50" s="214"/>
      <c r="S50" s="214"/>
    </row>
    <row r="51" spans="1:19" ht="16.5" customHeight="1">
      <c r="A51" s="161" t="s">
        <v>180</v>
      </c>
      <c r="B51" s="161"/>
      <c r="C51" s="161"/>
      <c r="D51" s="277">
        <v>0</v>
      </c>
      <c r="E51" s="277">
        <v>463.89581356738125</v>
      </c>
      <c r="F51" s="277">
        <v>0</v>
      </c>
      <c r="G51" s="277">
        <v>8492.7326588068663</v>
      </c>
      <c r="H51" s="277">
        <v>3095.1240992118937</v>
      </c>
      <c r="I51" s="277">
        <v>0</v>
      </c>
      <c r="J51" s="277">
        <v>229.66718461942003</v>
      </c>
      <c r="K51" s="277">
        <v>0</v>
      </c>
      <c r="L51" s="277">
        <v>1290.4727376639339</v>
      </c>
      <c r="M51" s="277">
        <v>0</v>
      </c>
      <c r="N51" s="277">
        <v>874.23513846872072</v>
      </c>
      <c r="O51" s="277">
        <v>424.72812217254034</v>
      </c>
      <c r="P51" s="277">
        <v>0</v>
      </c>
      <c r="Q51" s="277">
        <v>0</v>
      </c>
      <c r="R51" s="277">
        <v>0</v>
      </c>
      <c r="S51" s="277">
        <f>SUM(D51:R51)</f>
        <v>14870.855754510756</v>
      </c>
    </row>
    <row r="52" spans="1:19" ht="16.5" customHeight="1">
      <c r="A52" s="161" t="s">
        <v>181</v>
      </c>
      <c r="B52" s="161"/>
      <c r="C52" s="161"/>
      <c r="D52" s="277">
        <v>735</v>
      </c>
      <c r="E52" s="277">
        <v>1470</v>
      </c>
      <c r="F52" s="277">
        <v>1470</v>
      </c>
      <c r="G52" s="277">
        <v>735</v>
      </c>
      <c r="H52" s="277">
        <v>735</v>
      </c>
      <c r="I52" s="277">
        <v>735</v>
      </c>
      <c r="J52" s="277">
        <v>1470</v>
      </c>
      <c r="K52" s="277">
        <v>1470</v>
      </c>
      <c r="L52" s="277">
        <v>735</v>
      </c>
      <c r="M52" s="277">
        <v>735</v>
      </c>
      <c r="N52" s="277">
        <v>735</v>
      </c>
      <c r="O52" s="277">
        <v>2940</v>
      </c>
      <c r="P52" s="277">
        <v>1470</v>
      </c>
      <c r="Q52" s="277">
        <v>735</v>
      </c>
      <c r="R52" s="277">
        <v>735</v>
      </c>
      <c r="S52" s="277">
        <f t="shared" ref="S52:S60" si="10">SUM(D52:R52)</f>
        <v>16905</v>
      </c>
    </row>
    <row r="53" spans="1:19" ht="16.5" customHeight="1">
      <c r="A53" s="161" t="s">
        <v>182</v>
      </c>
      <c r="B53" s="161"/>
      <c r="C53" s="161"/>
      <c r="D53" s="277">
        <v>0</v>
      </c>
      <c r="E53" s="277">
        <v>0</v>
      </c>
      <c r="F53" s="277">
        <v>0</v>
      </c>
      <c r="G53" s="277">
        <v>0</v>
      </c>
      <c r="H53" s="277">
        <v>0</v>
      </c>
      <c r="I53" s="277">
        <v>0</v>
      </c>
      <c r="J53" s="277">
        <v>0</v>
      </c>
      <c r="K53" s="277">
        <v>510</v>
      </c>
      <c r="L53" s="277">
        <v>0</v>
      </c>
      <c r="M53" s="277">
        <v>0</v>
      </c>
      <c r="N53" s="277">
        <v>0</v>
      </c>
      <c r="O53" s="277">
        <v>1650</v>
      </c>
      <c r="P53" s="277">
        <v>0</v>
      </c>
      <c r="Q53" s="277">
        <v>0</v>
      </c>
      <c r="R53" s="277">
        <v>0</v>
      </c>
      <c r="S53" s="277">
        <f t="shared" si="10"/>
        <v>2160</v>
      </c>
    </row>
    <row r="54" spans="1:19" ht="16.5" customHeight="1">
      <c r="A54" s="161" t="s">
        <v>183</v>
      </c>
      <c r="B54" s="161"/>
      <c r="C54" s="161"/>
      <c r="D54" s="277">
        <v>4500</v>
      </c>
      <c r="E54" s="277">
        <v>0</v>
      </c>
      <c r="F54" s="277">
        <v>0</v>
      </c>
      <c r="G54" s="277">
        <v>0</v>
      </c>
      <c r="H54" s="277">
        <v>0</v>
      </c>
      <c r="I54" s="277">
        <v>0</v>
      </c>
      <c r="J54" s="277">
        <v>0</v>
      </c>
      <c r="K54" s="277">
        <v>0</v>
      </c>
      <c r="L54" s="277">
        <v>0</v>
      </c>
      <c r="M54" s="277">
        <v>0</v>
      </c>
      <c r="N54" s="277">
        <v>0</v>
      </c>
      <c r="O54" s="277">
        <v>0</v>
      </c>
      <c r="P54" s="277">
        <v>0</v>
      </c>
      <c r="Q54" s="277">
        <v>0</v>
      </c>
      <c r="R54" s="277">
        <v>0</v>
      </c>
      <c r="S54" s="277">
        <f t="shared" si="10"/>
        <v>4500</v>
      </c>
    </row>
    <row r="55" spans="1:19" ht="16.5" customHeight="1">
      <c r="A55" s="161" t="s">
        <v>184</v>
      </c>
      <c r="B55" s="278"/>
      <c r="C55" s="278"/>
      <c r="D55" s="277">
        <v>0</v>
      </c>
      <c r="E55" s="277">
        <v>0</v>
      </c>
      <c r="F55" s="277">
        <v>0</v>
      </c>
      <c r="G55" s="277">
        <v>9500</v>
      </c>
      <c r="H55" s="277">
        <v>0</v>
      </c>
      <c r="I55" s="277">
        <v>0</v>
      </c>
      <c r="J55" s="277">
        <v>0</v>
      </c>
      <c r="K55" s="277">
        <v>0</v>
      </c>
      <c r="L55" s="277">
        <v>0</v>
      </c>
      <c r="M55" s="277">
        <v>0</v>
      </c>
      <c r="N55" s="277">
        <v>0</v>
      </c>
      <c r="O55" s="277">
        <v>0</v>
      </c>
      <c r="P55" s="277">
        <v>0</v>
      </c>
      <c r="Q55" s="277">
        <v>0</v>
      </c>
      <c r="R55" s="277">
        <v>0</v>
      </c>
      <c r="S55" s="277">
        <f t="shared" si="10"/>
        <v>9500</v>
      </c>
    </row>
    <row r="56" spans="1:19" ht="16.5" customHeight="1">
      <c r="A56" s="161" t="s">
        <v>185</v>
      </c>
      <c r="B56" s="161"/>
      <c r="C56" s="161"/>
      <c r="D56" s="277">
        <v>3550</v>
      </c>
      <c r="E56" s="277">
        <v>0</v>
      </c>
      <c r="F56" s="277">
        <v>0</v>
      </c>
      <c r="G56" s="277">
        <v>0</v>
      </c>
      <c r="H56" s="277">
        <v>3150</v>
      </c>
      <c r="I56" s="277">
        <v>0</v>
      </c>
      <c r="J56" s="277">
        <v>0</v>
      </c>
      <c r="K56" s="277">
        <v>0</v>
      </c>
      <c r="L56" s="277">
        <v>950</v>
      </c>
      <c r="M56" s="277">
        <v>0</v>
      </c>
      <c r="N56" s="277">
        <v>0</v>
      </c>
      <c r="O56" s="277">
        <v>0</v>
      </c>
      <c r="P56" s="277">
        <v>0</v>
      </c>
      <c r="Q56" s="277">
        <v>0</v>
      </c>
      <c r="R56" s="277">
        <v>3150</v>
      </c>
      <c r="S56" s="277">
        <f t="shared" si="10"/>
        <v>10800</v>
      </c>
    </row>
    <row r="57" spans="1:19" ht="16.5" customHeight="1">
      <c r="A57" s="161" t="s">
        <v>186</v>
      </c>
      <c r="B57" s="161"/>
      <c r="C57" s="161"/>
      <c r="D57" s="277">
        <v>900</v>
      </c>
      <c r="E57" s="277">
        <v>900</v>
      </c>
      <c r="F57" s="277">
        <v>900</v>
      </c>
      <c r="G57" s="277">
        <v>900</v>
      </c>
      <c r="H57" s="277">
        <v>900</v>
      </c>
      <c r="I57" s="277">
        <v>900</v>
      </c>
      <c r="J57" s="277">
        <v>900</v>
      </c>
      <c r="K57" s="277">
        <v>900</v>
      </c>
      <c r="L57" s="277">
        <v>900</v>
      </c>
      <c r="M57" s="277">
        <v>900</v>
      </c>
      <c r="N57" s="277">
        <v>900</v>
      </c>
      <c r="O57" s="277">
        <v>900</v>
      </c>
      <c r="P57" s="277">
        <v>900</v>
      </c>
      <c r="Q57" s="277">
        <v>900</v>
      </c>
      <c r="R57" s="277">
        <v>900</v>
      </c>
      <c r="S57" s="277">
        <f t="shared" si="10"/>
        <v>13500</v>
      </c>
    </row>
    <row r="58" spans="1:19" ht="16.5" customHeight="1">
      <c r="A58" s="161" t="s">
        <v>187</v>
      </c>
      <c r="B58" s="161"/>
      <c r="C58" s="161"/>
      <c r="D58" s="277">
        <v>0</v>
      </c>
      <c r="E58" s="277">
        <v>0</v>
      </c>
      <c r="F58" s="277">
        <v>0</v>
      </c>
      <c r="G58" s="277">
        <v>0</v>
      </c>
      <c r="H58" s="277">
        <v>0</v>
      </c>
      <c r="I58" s="277">
        <v>0</v>
      </c>
      <c r="J58" s="277">
        <v>0</v>
      </c>
      <c r="K58" s="277">
        <v>0</v>
      </c>
      <c r="L58" s="277">
        <v>450</v>
      </c>
      <c r="M58" s="277">
        <v>0</v>
      </c>
      <c r="N58" s="277">
        <v>0</v>
      </c>
      <c r="O58" s="277">
        <v>0</v>
      </c>
      <c r="P58" s="277">
        <v>0</v>
      </c>
      <c r="Q58" s="277">
        <v>0</v>
      </c>
      <c r="R58" s="277">
        <v>0</v>
      </c>
      <c r="S58" s="277">
        <f t="shared" si="10"/>
        <v>450</v>
      </c>
    </row>
    <row r="59" spans="1:19" ht="16.5" customHeight="1">
      <c r="A59" s="161" t="s">
        <v>188</v>
      </c>
      <c r="B59" s="161"/>
      <c r="C59" s="161"/>
      <c r="D59" s="277">
        <v>0</v>
      </c>
      <c r="E59" s="277">
        <v>0</v>
      </c>
      <c r="F59" s="277">
        <v>0</v>
      </c>
      <c r="G59" s="277">
        <v>600</v>
      </c>
      <c r="H59" s="277">
        <v>0</v>
      </c>
      <c r="I59" s="277">
        <v>0</v>
      </c>
      <c r="J59" s="277">
        <v>0</v>
      </c>
      <c r="K59" s="277">
        <v>0</v>
      </c>
      <c r="L59" s="277">
        <v>0</v>
      </c>
      <c r="M59" s="277">
        <v>0</v>
      </c>
      <c r="N59" s="277">
        <v>0</v>
      </c>
      <c r="O59" s="277">
        <v>0</v>
      </c>
      <c r="P59" s="277">
        <v>0</v>
      </c>
      <c r="Q59" s="277">
        <v>0</v>
      </c>
      <c r="R59" s="277">
        <v>0</v>
      </c>
      <c r="S59" s="277">
        <f t="shared" si="10"/>
        <v>600</v>
      </c>
    </row>
    <row r="60" spans="1:19" ht="16.5" customHeight="1">
      <c r="A60" s="161" t="s">
        <v>189</v>
      </c>
      <c r="B60" s="161"/>
      <c r="C60" s="161"/>
      <c r="D60" s="277">
        <v>0</v>
      </c>
      <c r="E60" s="277">
        <v>0</v>
      </c>
      <c r="F60" s="277">
        <v>0</v>
      </c>
      <c r="G60" s="277">
        <v>0</v>
      </c>
      <c r="H60" s="277">
        <v>0</v>
      </c>
      <c r="I60" s="277">
        <v>0</v>
      </c>
      <c r="J60" s="277">
        <v>0</v>
      </c>
      <c r="K60" s="277">
        <v>1750</v>
      </c>
      <c r="L60" s="277">
        <v>0</v>
      </c>
      <c r="M60" s="277">
        <v>0</v>
      </c>
      <c r="N60" s="277">
        <v>0</v>
      </c>
      <c r="O60" s="277">
        <v>0</v>
      </c>
      <c r="P60" s="277">
        <v>0</v>
      </c>
      <c r="Q60" s="277">
        <v>0</v>
      </c>
      <c r="R60" s="277">
        <v>0</v>
      </c>
      <c r="S60" s="277">
        <f t="shared" si="10"/>
        <v>1750</v>
      </c>
    </row>
    <row r="61" spans="1:19" ht="16.5" customHeight="1">
      <c r="A61" s="161" t="s">
        <v>190</v>
      </c>
      <c r="B61" s="161"/>
      <c r="C61" s="161"/>
      <c r="D61" s="277">
        <f>$S$61*'Tabell 3.1'!D68/100</f>
        <v>3998.3130631024014</v>
      </c>
      <c r="E61" s="277">
        <f>$S$61*'Tabell 3.1'!E68/100</f>
        <v>3497.1932203949677</v>
      </c>
      <c r="F61" s="277">
        <f>$S$61*'Tabell 3.1'!F68/100</f>
        <v>3063.6253099699993</v>
      </c>
      <c r="G61" s="277">
        <f>$S$61*'Tabell 3.1'!G68/100</f>
        <v>2328.8623139408414</v>
      </c>
      <c r="H61" s="277">
        <f>$S$61*'Tabell 3.1'!H68/100</f>
        <v>4799.2872733324048</v>
      </c>
      <c r="I61" s="277">
        <f>$S$61*'Tabell 3.1'!I68/100</f>
        <v>3533.4694560052508</v>
      </c>
      <c r="J61" s="277">
        <f>$S$61*'Tabell 3.1'!J68/100</f>
        <v>4670.802265003329</v>
      </c>
      <c r="K61" s="277">
        <f>$S$61*'Tabell 3.1'!K68/100</f>
        <v>4513.9906553580076</v>
      </c>
      <c r="L61" s="277">
        <f>$S$61*'Tabell 3.1'!L68/100</f>
        <v>3148.8455342471675</v>
      </c>
      <c r="M61" s="277">
        <f>$S$61*'Tabell 3.1'!M68/100</f>
        <v>3468.9066047282618</v>
      </c>
      <c r="N61" s="277">
        <f>$S$61*'Tabell 3.1'!N68/100</f>
        <v>3989.8185447067121</v>
      </c>
      <c r="O61" s="277">
        <f>$S$61*'Tabell 3.1'!O68/100</f>
        <v>5707.3058070384723</v>
      </c>
      <c r="P61" s="277">
        <f>$S$61*'Tabell 3.1'!P68/100</f>
        <v>5947.7369528106865</v>
      </c>
      <c r="Q61" s="277">
        <f>$S$61*'Tabell 3.1'!Q68/100</f>
        <v>5433.8273347466857</v>
      </c>
      <c r="R61" s="277">
        <f>$S$61*'Tabell 3.1'!R68/100</f>
        <v>3898.0156646148175</v>
      </c>
      <c r="S61" s="277">
        <v>62000</v>
      </c>
    </row>
    <row r="62" spans="1:19" ht="16.5" customHeight="1">
      <c r="A62" s="161" t="s">
        <v>191</v>
      </c>
      <c r="B62" s="161"/>
      <c r="C62" s="161"/>
      <c r="D62" s="277">
        <f>$S$62*'Tabell 3.1'!D71/100</f>
        <v>1310.897781167389</v>
      </c>
      <c r="E62" s="277">
        <f>$S$62*'Tabell 3.1'!E71/100</f>
        <v>1190.6715202534499</v>
      </c>
      <c r="F62" s="277">
        <f>$S$62*'Tabell 3.1'!F71/100</f>
        <v>1108.9491966414028</v>
      </c>
      <c r="G62" s="277">
        <f>$S$62*'Tabell 3.1'!G71/100</f>
        <v>984.61104963017192</v>
      </c>
      <c r="H62" s="277">
        <f>$S$62*'Tabell 3.1'!H71/100</f>
        <v>2596.5848741814643</v>
      </c>
      <c r="I62" s="277">
        <f>$S$62*'Tabell 3.1'!I71/100</f>
        <v>1940.6578092104412</v>
      </c>
      <c r="J62" s="277">
        <f>$S$62*'Tabell 3.1'!J71/100</f>
        <v>2529.5731991083871</v>
      </c>
      <c r="K62" s="277">
        <f>$S$62*'Tabell 3.1'!K71/100</f>
        <v>2256.6567043060627</v>
      </c>
      <c r="L62" s="277">
        <f>$S$62*'Tabell 3.1'!L71/100</f>
        <v>1383.4877519689105</v>
      </c>
      <c r="M62" s="277">
        <f>$S$62*'Tabell 3.1'!M71/100</f>
        <v>1415.3995131412337</v>
      </c>
      <c r="N62" s="277">
        <f>$S$62*'Tabell 3.1'!N71/100</f>
        <v>1672.8721334239028</v>
      </c>
      <c r="O62" s="277">
        <f>$S$62*'Tabell 3.1'!O71/100</f>
        <v>2438.1913097170068</v>
      </c>
      <c r="P62" s="277">
        <f>$S$62*'Tabell 3.1'!P71/100</f>
        <v>3128.9308051825205</v>
      </c>
      <c r="Q62" s="277">
        <f>$S$62*'Tabell 3.1'!Q71/100</f>
        <v>2876.9473356646736</v>
      </c>
      <c r="R62" s="277">
        <f>$S$62*'Tabell 3.1'!R71/100</f>
        <v>1165.5690164029811</v>
      </c>
      <c r="S62" s="277">
        <v>28000</v>
      </c>
    </row>
    <row r="63" spans="1:19" ht="16.5" customHeight="1">
      <c r="A63" s="354" t="s">
        <v>192</v>
      </c>
      <c r="B63" s="354"/>
      <c r="C63" s="354"/>
      <c r="D63" s="356">
        <v>0</v>
      </c>
      <c r="E63" s="356">
        <v>0</v>
      </c>
      <c r="F63" s="356">
        <v>0</v>
      </c>
      <c r="G63" s="356">
        <v>0</v>
      </c>
      <c r="H63" s="356">
        <v>0</v>
      </c>
      <c r="I63" s="356">
        <v>0</v>
      </c>
      <c r="J63" s="356">
        <v>4700</v>
      </c>
      <c r="K63" s="356">
        <v>0</v>
      </c>
      <c r="L63" s="356">
        <v>0</v>
      </c>
      <c r="M63" s="356">
        <v>0</v>
      </c>
      <c r="N63" s="356">
        <v>0</v>
      </c>
      <c r="O63" s="356">
        <v>5000</v>
      </c>
      <c r="P63" s="356">
        <v>0</v>
      </c>
      <c r="Q63" s="356">
        <v>0</v>
      </c>
      <c r="R63" s="356">
        <v>0</v>
      </c>
      <c r="S63" s="356">
        <f t="shared" ref="S63:S67" si="11">SUM(D63:R63)</f>
        <v>9700</v>
      </c>
    </row>
    <row r="64" spans="1:19" ht="16.5" customHeight="1">
      <c r="A64" s="161" t="s">
        <v>193</v>
      </c>
      <c r="B64" s="161"/>
      <c r="C64" s="161"/>
      <c r="D64" s="277">
        <v>774</v>
      </c>
      <c r="E64" s="277">
        <v>950</v>
      </c>
      <c r="F64" s="277">
        <v>0</v>
      </c>
      <c r="G64" s="277">
        <v>700</v>
      </c>
      <c r="H64" s="277">
        <v>0</v>
      </c>
      <c r="I64" s="277">
        <v>0</v>
      </c>
      <c r="J64" s="277">
        <v>585</v>
      </c>
      <c r="K64" s="277">
        <v>0</v>
      </c>
      <c r="L64" s="277">
        <v>469</v>
      </c>
      <c r="M64" s="277">
        <v>860</v>
      </c>
      <c r="N64" s="277">
        <v>0</v>
      </c>
      <c r="O64" s="277">
        <v>254</v>
      </c>
      <c r="P64" s="277">
        <v>1745</v>
      </c>
      <c r="Q64" s="277">
        <v>1150</v>
      </c>
      <c r="R64" s="277">
        <v>645</v>
      </c>
      <c r="S64" s="277">
        <f t="shared" si="11"/>
        <v>8132</v>
      </c>
    </row>
    <row r="65" spans="1:35" ht="16.5" customHeight="1">
      <c r="A65" s="161" t="s">
        <v>194</v>
      </c>
      <c r="B65" s="278"/>
      <c r="C65" s="278"/>
      <c r="D65" s="277">
        <v>5775</v>
      </c>
      <c r="E65" s="277">
        <v>3742</v>
      </c>
      <c r="F65" s="277">
        <v>3147</v>
      </c>
      <c r="G65" s="277">
        <v>0</v>
      </c>
      <c r="H65" s="277">
        <v>0</v>
      </c>
      <c r="I65" s="277">
        <v>0</v>
      </c>
      <c r="J65" s="277">
        <v>0</v>
      </c>
      <c r="K65" s="277">
        <v>0</v>
      </c>
      <c r="L65" s="277">
        <v>1985</v>
      </c>
      <c r="M65" s="277">
        <v>4214</v>
      </c>
      <c r="N65" s="277">
        <v>4803</v>
      </c>
      <c r="O65" s="277">
        <v>6368</v>
      </c>
      <c r="P65" s="277">
        <v>6604</v>
      </c>
      <c r="Q65" s="277">
        <v>0</v>
      </c>
      <c r="R65" s="277">
        <v>3307</v>
      </c>
      <c r="S65" s="277">
        <f t="shared" si="11"/>
        <v>39945</v>
      </c>
    </row>
    <row r="66" spans="1:35" ht="16.5" customHeight="1">
      <c r="A66" s="161" t="s">
        <v>195</v>
      </c>
      <c r="B66" s="278"/>
      <c r="C66" s="278"/>
      <c r="D66" s="277">
        <v>1250</v>
      </c>
      <c r="E66" s="277">
        <v>1250</v>
      </c>
      <c r="F66" s="277">
        <v>1250</v>
      </c>
      <c r="G66" s="277">
        <v>1250</v>
      </c>
      <c r="H66" s="277">
        <v>1250</v>
      </c>
      <c r="I66" s="277">
        <v>1250</v>
      </c>
      <c r="J66" s="277">
        <v>1250</v>
      </c>
      <c r="K66" s="277">
        <v>1250</v>
      </c>
      <c r="L66" s="277">
        <v>1250</v>
      </c>
      <c r="M66" s="277">
        <v>1250</v>
      </c>
      <c r="N66" s="277">
        <v>1250</v>
      </c>
      <c r="O66" s="277">
        <v>1250</v>
      </c>
      <c r="P66" s="277">
        <v>1250</v>
      </c>
      <c r="Q66" s="277">
        <v>1250</v>
      </c>
      <c r="R66" s="277">
        <v>1250</v>
      </c>
      <c r="S66" s="277">
        <f t="shared" si="11"/>
        <v>18750</v>
      </c>
    </row>
    <row r="67" spans="1:35" ht="16.5" customHeight="1">
      <c r="A67" s="161" t="s">
        <v>196</v>
      </c>
      <c r="B67" s="333"/>
      <c r="C67" s="333"/>
      <c r="D67" s="277">
        <v>2000</v>
      </c>
      <c r="E67" s="277">
        <v>2000</v>
      </c>
      <c r="F67" s="277">
        <v>2000</v>
      </c>
      <c r="G67" s="277">
        <v>2000</v>
      </c>
      <c r="H67" s="277">
        <v>2000</v>
      </c>
      <c r="I67" s="277">
        <v>2000</v>
      </c>
      <c r="J67" s="277">
        <v>2000</v>
      </c>
      <c r="K67" s="277">
        <v>2000</v>
      </c>
      <c r="L67" s="277">
        <v>2000</v>
      </c>
      <c r="M67" s="277">
        <v>2000</v>
      </c>
      <c r="N67" s="277">
        <v>2000</v>
      </c>
      <c r="O67" s="277">
        <v>2000</v>
      </c>
      <c r="P67" s="277">
        <v>2000</v>
      </c>
      <c r="Q67" s="277">
        <v>2000</v>
      </c>
      <c r="R67" s="277">
        <v>2000</v>
      </c>
      <c r="S67" s="277">
        <f t="shared" si="11"/>
        <v>30000</v>
      </c>
      <c r="AA67" s="313"/>
      <c r="AB67" s="313"/>
      <c r="AC67" s="313"/>
      <c r="AD67" s="313"/>
      <c r="AE67" s="313"/>
      <c r="AF67" s="313"/>
      <c r="AG67" s="313"/>
      <c r="AH67" s="313"/>
      <c r="AI67" s="313"/>
    </row>
    <row r="68" spans="1:35" ht="16.5" customHeight="1">
      <c r="A68" s="161" t="s">
        <v>197</v>
      </c>
      <c r="B68" s="333"/>
      <c r="C68" s="333"/>
      <c r="D68" s="277">
        <v>100</v>
      </c>
      <c r="E68" s="277">
        <v>100</v>
      </c>
      <c r="F68" s="277">
        <v>100</v>
      </c>
      <c r="G68" s="277">
        <v>100</v>
      </c>
      <c r="H68" s="277">
        <v>100</v>
      </c>
      <c r="I68" s="277">
        <v>100</v>
      </c>
      <c r="J68" s="277">
        <v>100</v>
      </c>
      <c r="K68" s="277">
        <v>100</v>
      </c>
      <c r="L68" s="277">
        <v>100</v>
      </c>
      <c r="M68" s="277">
        <v>100</v>
      </c>
      <c r="N68" s="277">
        <v>100</v>
      </c>
      <c r="O68" s="277">
        <v>100</v>
      </c>
      <c r="P68" s="277">
        <v>100</v>
      </c>
      <c r="Q68" s="277">
        <v>100</v>
      </c>
      <c r="R68" s="277">
        <v>100</v>
      </c>
      <c r="S68" s="277">
        <f>SUM(D68:R68)</f>
        <v>1500</v>
      </c>
    </row>
    <row r="69" spans="1:35" ht="16.5" customHeight="1">
      <c r="A69" s="161" t="s">
        <v>198</v>
      </c>
      <c r="B69" s="333"/>
      <c r="C69" s="333"/>
      <c r="D69" s="277">
        <v>500</v>
      </c>
      <c r="E69" s="277">
        <v>500</v>
      </c>
      <c r="F69" s="277">
        <v>500</v>
      </c>
      <c r="G69" s="277">
        <v>500</v>
      </c>
      <c r="H69" s="277">
        <v>500</v>
      </c>
      <c r="I69" s="277">
        <v>500</v>
      </c>
      <c r="J69" s="277">
        <v>500</v>
      </c>
      <c r="K69" s="277">
        <v>500</v>
      </c>
      <c r="L69" s="277">
        <v>500</v>
      </c>
      <c r="M69" s="277">
        <v>500</v>
      </c>
      <c r="N69" s="277">
        <v>500</v>
      </c>
      <c r="O69" s="277">
        <v>500</v>
      </c>
      <c r="P69" s="277">
        <v>500</v>
      </c>
      <c r="Q69" s="277">
        <v>500</v>
      </c>
      <c r="R69" s="277">
        <v>500</v>
      </c>
      <c r="S69" s="277">
        <f>SUM(D69:R69)</f>
        <v>7500</v>
      </c>
    </row>
    <row r="70" spans="1:35" ht="16.5" customHeight="1">
      <c r="A70" s="354" t="s">
        <v>199</v>
      </c>
      <c r="B70" s="358"/>
      <c r="C70" s="358"/>
      <c r="D70" s="356">
        <v>2363</v>
      </c>
      <c r="E70" s="356">
        <v>-176</v>
      </c>
      <c r="F70" s="356">
        <v>-297</v>
      </c>
      <c r="G70" s="356">
        <v>-1290</v>
      </c>
      <c r="H70" s="356">
        <v>-1216</v>
      </c>
      <c r="I70" s="356">
        <v>79</v>
      </c>
      <c r="J70" s="356">
        <v>-57</v>
      </c>
      <c r="K70" s="356">
        <v>-318</v>
      </c>
      <c r="L70" s="356">
        <v>751</v>
      </c>
      <c r="M70" s="356">
        <v>-968</v>
      </c>
      <c r="N70" s="356">
        <v>30</v>
      </c>
      <c r="O70" s="356">
        <v>759</v>
      </c>
      <c r="P70" s="356">
        <v>2283</v>
      </c>
      <c r="Q70" s="356">
        <v>-498</v>
      </c>
      <c r="R70" s="356">
        <v>2370</v>
      </c>
      <c r="S70" s="356">
        <f>SUM(D70:R70)</f>
        <v>3815</v>
      </c>
    </row>
    <row r="71" spans="1:35" ht="16.5" customHeight="1" thickBot="1">
      <c r="A71" s="374" t="s">
        <v>120</v>
      </c>
      <c r="B71" s="374"/>
      <c r="C71" s="374"/>
      <c r="D71" s="210">
        <f t="shared" ref="D71:S71" si="12">SUM(D51:D70)</f>
        <v>27756.21084426979</v>
      </c>
      <c r="E71" s="210">
        <f t="shared" si="12"/>
        <v>15887.760554215798</v>
      </c>
      <c r="F71" s="210">
        <f t="shared" si="12"/>
        <v>13242.574506611401</v>
      </c>
      <c r="G71" s="210">
        <f t="shared" si="12"/>
        <v>26801.206022377883</v>
      </c>
      <c r="H71" s="210">
        <f t="shared" si="12"/>
        <v>17909.996246725765</v>
      </c>
      <c r="I71" s="210">
        <f t="shared" si="12"/>
        <v>11038.127265215691</v>
      </c>
      <c r="J71" s="210">
        <f t="shared" si="12"/>
        <v>18878.042648731134</v>
      </c>
      <c r="K71" s="210">
        <f t="shared" si="12"/>
        <v>14932.64735966407</v>
      </c>
      <c r="L71" s="210">
        <f t="shared" si="12"/>
        <v>15912.806023880012</v>
      </c>
      <c r="M71" s="210">
        <f t="shared" si="12"/>
        <v>14475.306117869495</v>
      </c>
      <c r="N71" s="210">
        <f t="shared" si="12"/>
        <v>16854.925816599334</v>
      </c>
      <c r="O71" s="210">
        <f t="shared" si="12"/>
        <v>30291.225238928018</v>
      </c>
      <c r="P71" s="210">
        <f t="shared" si="12"/>
        <v>25928.667757993207</v>
      </c>
      <c r="Q71" s="210">
        <f t="shared" si="12"/>
        <v>14447.77467041136</v>
      </c>
      <c r="R71" s="210">
        <f t="shared" si="12"/>
        <v>20020.584681017797</v>
      </c>
      <c r="S71" s="210">
        <f t="shared" si="12"/>
        <v>284377.85575451073</v>
      </c>
    </row>
    <row r="72" spans="1:35" ht="16.5" customHeight="1" thickBot="1">
      <c r="A72" s="418"/>
      <c r="B72" s="418"/>
      <c r="C72" s="418"/>
      <c r="D72" s="18"/>
      <c r="E72" s="18"/>
      <c r="F72" s="18"/>
      <c r="G72" s="18"/>
      <c r="H72" s="18"/>
      <c r="I72" s="18"/>
      <c r="J72" s="18"/>
      <c r="K72" s="18"/>
      <c r="L72" s="18"/>
      <c r="M72" s="18"/>
      <c r="N72" s="18"/>
      <c r="O72" s="18"/>
      <c r="P72" s="18"/>
      <c r="Q72" s="18"/>
      <c r="R72" s="18"/>
      <c r="S72" s="18"/>
    </row>
    <row r="73" spans="1:35" ht="16.5" customHeight="1">
      <c r="A73" s="377" t="str">
        <f>'Tabell 2.1'!A42</f>
        <v>FO4A Sosiale tjenester</v>
      </c>
      <c r="B73" s="377"/>
      <c r="C73" s="377"/>
      <c r="D73" s="215"/>
      <c r="E73" s="215"/>
      <c r="F73" s="215"/>
      <c r="G73" s="215"/>
      <c r="H73" s="215"/>
      <c r="I73" s="215"/>
      <c r="J73" s="215"/>
      <c r="K73" s="215"/>
      <c r="L73" s="215"/>
      <c r="M73" s="215"/>
      <c r="N73" s="215"/>
      <c r="O73" s="215"/>
      <c r="P73" s="215"/>
      <c r="Q73" s="215"/>
      <c r="R73" s="215"/>
      <c r="S73" s="215"/>
    </row>
    <row r="74" spans="1:35" ht="16.5" customHeight="1">
      <c r="A74" s="278" t="s">
        <v>200</v>
      </c>
      <c r="B74" s="278"/>
      <c r="C74" s="278"/>
      <c r="D74" s="279">
        <v>0</v>
      </c>
      <c r="E74" s="279">
        <v>3900</v>
      </c>
      <c r="F74" s="279">
        <v>0</v>
      </c>
      <c r="G74" s="279">
        <v>0</v>
      </c>
      <c r="H74" s="279">
        <v>0</v>
      </c>
      <c r="I74" s="279">
        <v>0</v>
      </c>
      <c r="J74" s="279">
        <v>0</v>
      </c>
      <c r="K74" s="279">
        <v>0</v>
      </c>
      <c r="L74" s="279">
        <v>0</v>
      </c>
      <c r="M74" s="279">
        <v>0</v>
      </c>
      <c r="N74" s="279">
        <v>0</v>
      </c>
      <c r="O74" s="279">
        <v>0</v>
      </c>
      <c r="P74" s="279">
        <v>0</v>
      </c>
      <c r="Q74" s="279">
        <v>0</v>
      </c>
      <c r="R74" s="279"/>
      <c r="S74" s="277">
        <f>SUM(D74:R74)</f>
        <v>3900</v>
      </c>
    </row>
    <row r="75" spans="1:35" ht="16.5" customHeight="1">
      <c r="A75" s="278" t="s">
        <v>201</v>
      </c>
      <c r="B75" s="278"/>
      <c r="C75" s="278"/>
      <c r="D75" s="279">
        <f>$S75*'Tabell 3.1'!D$82/100</f>
        <v>3959.5212337268367</v>
      </c>
      <c r="E75" s="279">
        <f>$S75*'Tabell 3.1'!E$82/100</f>
        <v>3381.056544042357</v>
      </c>
      <c r="F75" s="279">
        <f>$S75*'Tabell 3.1'!F$82/100</f>
        <v>2117.2566132833681</v>
      </c>
      <c r="G75" s="279">
        <f>$S75*'Tabell 3.1'!G$82/100</f>
        <v>1689.4127829605716</v>
      </c>
      <c r="H75" s="279">
        <f>$S75*'Tabell 3.1'!H$82/100</f>
        <v>2055.7499115484084</v>
      </c>
      <c r="I75" s="279">
        <f>$S75*'Tabell 3.1'!I$82/100</f>
        <v>695.68137098470777</v>
      </c>
      <c r="J75" s="279">
        <f>$S75*'Tabell 3.1'!J$82/100</f>
        <v>892.80032794645206</v>
      </c>
      <c r="K75" s="279">
        <f>$S75*'Tabell 3.1'!K$82/100</f>
        <v>1283.3270570545865</v>
      </c>
      <c r="L75" s="279">
        <f>$S75*'Tabell 3.1'!L$82/100</f>
        <v>2092.9020272708608</v>
      </c>
      <c r="M75" s="279">
        <f>$S75*'Tabell 3.1'!M$82/100</f>
        <v>1919.5268075371798</v>
      </c>
      <c r="N75" s="279">
        <f>$S75*'Tabell 3.1'!N$82/100</f>
        <v>2943.9022403946037</v>
      </c>
      <c r="O75" s="279">
        <f>$S75*'Tabell 3.1'!O$82/100</f>
        <v>3452.9646647688414</v>
      </c>
      <c r="P75" s="279">
        <f>$S75*'Tabell 3.1'!P$82/100</f>
        <v>1626.8990210676054</v>
      </c>
      <c r="Q75" s="279">
        <f>$S75*'Tabell 3.1'!Q$82/100</f>
        <v>1145.0397787733461</v>
      </c>
      <c r="R75" s="279">
        <f>$S75*'Tabell 3.1'!R$82/100</f>
        <v>3143.9596186402741</v>
      </c>
      <c r="S75" s="277">
        <v>32400</v>
      </c>
    </row>
    <row r="76" spans="1:35" ht="16.5" customHeight="1">
      <c r="A76" s="278" t="s">
        <v>202</v>
      </c>
      <c r="B76" s="278"/>
      <c r="C76" s="278"/>
      <c r="D76" s="279">
        <f>$S76*'Tabell 3.1'!D$82/100</f>
        <v>7637.9653428372612</v>
      </c>
      <c r="E76" s="279">
        <f>$S76*'Tabell 3.1'!E$82/100</f>
        <v>6522.0998148965227</v>
      </c>
      <c r="F76" s="279">
        <f>$S76*'Tabell 3.1'!F$82/100</f>
        <v>4084.2141459941508</v>
      </c>
      <c r="G76" s="279">
        <f>$S76*'Tabell 3.1'!G$82/100</f>
        <v>3258.8981152788806</v>
      </c>
      <c r="H76" s="279">
        <f>$S76*'Tabell 3.1'!H$82/100</f>
        <v>3965.5669590054181</v>
      </c>
      <c r="I76" s="279">
        <f>$S76*'Tabell 3.1'!I$82/100</f>
        <v>1341.9779532884024</v>
      </c>
      <c r="J76" s="279">
        <f>$S76*'Tabell 3.1'!J$82/100</f>
        <v>1722.2228548349769</v>
      </c>
      <c r="K76" s="279">
        <f>$S76*'Tabell 3.1'!K$82/100</f>
        <v>2475.5537366022113</v>
      </c>
      <c r="L76" s="279">
        <f>$S76*'Tabell 3.1'!L$82/100</f>
        <v>4037.233848902124</v>
      </c>
      <c r="M76" s="279">
        <f>$S76*'Tabell 3.1'!M$82/100</f>
        <v>3702.7909096010412</v>
      </c>
      <c r="N76" s="279">
        <f>$S76*'Tabell 3.1'!N$82/100</f>
        <v>5678.8237661932944</v>
      </c>
      <c r="O76" s="279">
        <f>$S76*'Tabell 3.1'!O$82/100</f>
        <v>6660.8114675324869</v>
      </c>
      <c r="P76" s="279">
        <f>$S76*'Tabell 3.1'!P$82/100</f>
        <v>3138.3082968125104</v>
      </c>
      <c r="Q76" s="279">
        <f>$S76*'Tabell 3.1'!Q$82/100</f>
        <v>2208.7958695473503</v>
      </c>
      <c r="R76" s="279">
        <f>$S76*'Tabell 3.1'!R$82/100</f>
        <v>6064.7369186733686</v>
      </c>
      <c r="S76" s="277">
        <v>62500</v>
      </c>
    </row>
    <row r="77" spans="1:35" ht="16.5" customHeight="1">
      <c r="A77" s="278" t="s">
        <v>203</v>
      </c>
      <c r="B77" s="278"/>
      <c r="C77" s="278"/>
      <c r="D77" s="279">
        <v>0</v>
      </c>
      <c r="E77" s="279">
        <v>0</v>
      </c>
      <c r="F77" s="279">
        <v>0</v>
      </c>
      <c r="G77" s="279">
        <v>0</v>
      </c>
      <c r="H77" s="279">
        <v>0</v>
      </c>
      <c r="I77" s="279">
        <v>300</v>
      </c>
      <c r="J77" s="279">
        <v>0</v>
      </c>
      <c r="K77" s="279">
        <v>0</v>
      </c>
      <c r="L77" s="279">
        <v>0</v>
      </c>
      <c r="M77" s="279">
        <v>0</v>
      </c>
      <c r="N77" s="279">
        <v>0</v>
      </c>
      <c r="O77" s="279">
        <v>0</v>
      </c>
      <c r="P77" s="279">
        <v>0</v>
      </c>
      <c r="Q77" s="279">
        <v>0</v>
      </c>
      <c r="R77" s="279">
        <v>0</v>
      </c>
      <c r="S77" s="277">
        <f>SUM(D77:R77)</f>
        <v>300</v>
      </c>
    </row>
    <row r="78" spans="1:35" ht="16.5" customHeight="1">
      <c r="A78" s="278" t="s">
        <v>204</v>
      </c>
      <c r="B78" s="278"/>
      <c r="C78" s="278"/>
      <c r="D78" s="279">
        <v>865</v>
      </c>
      <c r="E78" s="279">
        <v>0</v>
      </c>
      <c r="F78" s="279">
        <v>0</v>
      </c>
      <c r="G78" s="279">
        <v>0</v>
      </c>
      <c r="H78" s="279">
        <v>0</v>
      </c>
      <c r="I78" s="279">
        <v>0</v>
      </c>
      <c r="J78" s="279">
        <v>865</v>
      </c>
      <c r="K78" s="279">
        <v>0</v>
      </c>
      <c r="L78" s="279">
        <v>0</v>
      </c>
      <c r="M78" s="279">
        <v>0</v>
      </c>
      <c r="N78" s="279">
        <v>1730</v>
      </c>
      <c r="O78" s="279">
        <v>865</v>
      </c>
      <c r="P78" s="279">
        <v>865</v>
      </c>
      <c r="Q78" s="279"/>
      <c r="R78" s="279">
        <v>865</v>
      </c>
      <c r="S78" s="277">
        <f>SUM(D78:R78)</f>
        <v>6055</v>
      </c>
    </row>
    <row r="79" spans="1:35" ht="16.5" customHeight="1">
      <c r="A79" s="278" t="s">
        <v>205</v>
      </c>
      <c r="B79" s="278"/>
      <c r="C79" s="278"/>
      <c r="D79" s="279">
        <v>0</v>
      </c>
      <c r="E79" s="279">
        <v>3150</v>
      </c>
      <c r="F79" s="279">
        <v>0</v>
      </c>
      <c r="G79" s="279">
        <v>0</v>
      </c>
      <c r="H79" s="279">
        <v>0</v>
      </c>
      <c r="I79" s="279">
        <v>0</v>
      </c>
      <c r="J79" s="279">
        <v>0</v>
      </c>
      <c r="K79" s="279">
        <v>0</v>
      </c>
      <c r="L79" s="279">
        <v>0</v>
      </c>
      <c r="M79" s="279">
        <v>0</v>
      </c>
      <c r="N79" s="279">
        <v>0</v>
      </c>
      <c r="O79" s="279">
        <v>0</v>
      </c>
      <c r="P79" s="279">
        <v>0</v>
      </c>
      <c r="Q79" s="279">
        <v>0</v>
      </c>
      <c r="R79" s="279">
        <v>0</v>
      </c>
      <c r="S79" s="277">
        <f>SUM(D79:R79)</f>
        <v>3150</v>
      </c>
      <c r="T79" s="315"/>
      <c r="U79" s="315"/>
      <c r="V79" s="315"/>
      <c r="W79" s="315"/>
      <c r="X79" s="315"/>
      <c r="Y79" s="315"/>
      <c r="Z79" s="315"/>
    </row>
    <row r="80" spans="1:35" ht="16.5" customHeight="1">
      <c r="A80" s="278" t="s">
        <v>206</v>
      </c>
      <c r="B80" s="278"/>
      <c r="C80" s="278"/>
      <c r="D80" s="279">
        <f>$S80*'Tabell 3.1'!D$82/100</f>
        <v>2743.5571511471444</v>
      </c>
      <c r="E80" s="279">
        <f>$S80*'Tabell 3.1'!E$82/100</f>
        <v>2342.7382535108309</v>
      </c>
      <c r="F80" s="279">
        <f>$S80*'Tabell 3.1'!F$82/100</f>
        <v>1467.0497212410992</v>
      </c>
      <c r="G80" s="279">
        <f>$S80*'Tabell 3.1'!G$82/100</f>
        <v>1170.5962030081739</v>
      </c>
      <c r="H80" s="279">
        <f>$S80*'Tabell 3.1'!H$82/100</f>
        <v>1424.431651674746</v>
      </c>
      <c r="I80" s="279">
        <f>$S80*'Tabell 3.1'!I$82/100</f>
        <v>482.03848082119418</v>
      </c>
      <c r="J80" s="279">
        <f>$S80*'Tabell 3.1'!J$82/100</f>
        <v>618.62244945672364</v>
      </c>
      <c r="K80" s="279">
        <f>$S80*'Tabell 3.1'!K$82/100</f>
        <v>889.21890218751435</v>
      </c>
      <c r="L80" s="279">
        <f>$S80*'Tabell 3.1'!L$82/100</f>
        <v>1450.1743985256428</v>
      </c>
      <c r="M80" s="279">
        <f>$S80*'Tabell 3.1'!M$82/100</f>
        <v>1330.0424947286942</v>
      </c>
      <c r="N80" s="279">
        <f>$S80*'Tabell 3.1'!N$82/100</f>
        <v>2039.8334968166312</v>
      </c>
      <c r="O80" s="279">
        <f>$S80*'Tabell 3.1'!O$82/100</f>
        <v>2392.5634791376692</v>
      </c>
      <c r="P80" s="279">
        <f>$S80*'Tabell 3.1'!P$82/100</f>
        <v>1127.2803402150537</v>
      </c>
      <c r="Q80" s="279">
        <f>$S80*'Tabell 3.1'!Q$82/100</f>
        <v>793.3994763414081</v>
      </c>
      <c r="R80" s="279">
        <f>$S80*'Tabell 3.1'!R$82/100</f>
        <v>2178.4535011874741</v>
      </c>
      <c r="S80" s="277">
        <v>22450</v>
      </c>
      <c r="T80" s="315"/>
      <c r="U80" s="315"/>
      <c r="V80" s="315"/>
      <c r="W80" s="315"/>
      <c r="X80" s="315"/>
      <c r="Y80" s="315"/>
      <c r="Z80" s="315"/>
    </row>
    <row r="81" spans="1:26" ht="16.5" customHeight="1">
      <c r="A81" s="278" t="s">
        <v>207</v>
      </c>
      <c r="B81" s="278"/>
      <c r="C81" s="278"/>
      <c r="D81" s="279">
        <v>0</v>
      </c>
      <c r="E81" s="279">
        <v>0</v>
      </c>
      <c r="F81" s="279">
        <v>1845</v>
      </c>
      <c r="G81" s="279">
        <v>0</v>
      </c>
      <c r="H81" s="279">
        <v>0</v>
      </c>
      <c r="I81" s="279">
        <v>0</v>
      </c>
      <c r="J81" s="279">
        <v>0</v>
      </c>
      <c r="K81" s="279">
        <v>0</v>
      </c>
      <c r="L81" s="279">
        <v>0</v>
      </c>
      <c r="M81" s="279">
        <v>0</v>
      </c>
      <c r="N81" s="279">
        <v>0</v>
      </c>
      <c r="O81" s="279">
        <v>0</v>
      </c>
      <c r="P81" s="279">
        <v>0</v>
      </c>
      <c r="Q81" s="279">
        <v>0</v>
      </c>
      <c r="R81" s="279">
        <v>0</v>
      </c>
      <c r="S81" s="277">
        <f>SUM(D81:R81)</f>
        <v>1845</v>
      </c>
      <c r="T81" s="315"/>
      <c r="U81" s="315"/>
      <c r="V81" s="315"/>
      <c r="W81" s="315"/>
      <c r="X81" s="315"/>
      <c r="Y81" s="315"/>
      <c r="Z81" s="315"/>
    </row>
    <row r="82" spans="1:26" ht="16.5" customHeight="1">
      <c r="A82" s="278" t="s">
        <v>208</v>
      </c>
      <c r="B82" s="278"/>
      <c r="C82" s="278"/>
      <c r="D82" s="279">
        <v>545</v>
      </c>
      <c r="E82" s="279">
        <v>545</v>
      </c>
      <c r="F82" s="279">
        <v>545</v>
      </c>
      <c r="G82" s="279">
        <v>545</v>
      </c>
      <c r="H82" s="279">
        <v>545</v>
      </c>
      <c r="I82" s="279">
        <v>545</v>
      </c>
      <c r="J82" s="279">
        <v>545</v>
      </c>
      <c r="K82" s="279">
        <v>545</v>
      </c>
      <c r="L82" s="279">
        <v>545</v>
      </c>
      <c r="M82" s="279">
        <v>545</v>
      </c>
      <c r="N82" s="279">
        <v>545</v>
      </c>
      <c r="O82" s="279">
        <v>545</v>
      </c>
      <c r="P82" s="279">
        <v>545</v>
      </c>
      <c r="Q82" s="279">
        <v>545</v>
      </c>
      <c r="R82" s="279">
        <v>545</v>
      </c>
      <c r="S82" s="277">
        <f>SUM(D82:R82)</f>
        <v>8175</v>
      </c>
      <c r="T82" s="315"/>
      <c r="U82" s="315"/>
      <c r="V82" s="315"/>
      <c r="W82" s="315"/>
      <c r="X82" s="315"/>
      <c r="Y82" s="315"/>
      <c r="Z82" s="315"/>
    </row>
    <row r="83" spans="1:26" ht="16.5" customHeight="1">
      <c r="A83" s="354" t="s">
        <v>209</v>
      </c>
      <c r="B83" s="354"/>
      <c r="C83" s="354"/>
      <c r="D83" s="355">
        <f>'Tabell 6.1'!D17</f>
        <v>39338.639999999999</v>
      </c>
      <c r="E83" s="355">
        <f>'Tabell 6.1'!E17</f>
        <v>38232.089999999997</v>
      </c>
      <c r="F83" s="355">
        <f>'Tabell 6.1'!F17</f>
        <v>27055.98</v>
      </c>
      <c r="G83" s="355">
        <f>'Tabell 6.1'!G17</f>
        <v>30182.94</v>
      </c>
      <c r="H83" s="355">
        <f>'Tabell 6.1'!H17</f>
        <v>36674.82</v>
      </c>
      <c r="I83" s="355">
        <f>'Tabell 6.1'!I17</f>
        <v>24757.02</v>
      </c>
      <c r="J83" s="355">
        <f>'Tabell 6.1'!J17</f>
        <v>37973.519999999997</v>
      </c>
      <c r="K83" s="355">
        <f>'Tabell 6.1'!K17</f>
        <v>29832.39</v>
      </c>
      <c r="L83" s="355">
        <f>'Tabell 6.1'!L17</f>
        <v>12298.05</v>
      </c>
      <c r="M83" s="355">
        <f>'Tabell 6.1'!M17</f>
        <v>14120.19</v>
      </c>
      <c r="N83" s="355">
        <f>'Tabell 6.1'!N17</f>
        <v>14631.66</v>
      </c>
      <c r="O83" s="355">
        <f>'Tabell 6.1'!O17</f>
        <v>25007.22</v>
      </c>
      <c r="P83" s="355">
        <f>'Tabell 6.1'!P17</f>
        <v>27157.68</v>
      </c>
      <c r="Q83" s="355">
        <f>'Tabell 6.1'!Q17</f>
        <v>34472.160000000003</v>
      </c>
      <c r="R83" s="355">
        <f>'Tabell 6.1'!R17</f>
        <v>18177.39</v>
      </c>
      <c r="S83" s="356">
        <f>SUM(D83:R83)</f>
        <v>409911.74999999988</v>
      </c>
      <c r="T83" s="315"/>
      <c r="U83" s="315"/>
      <c r="V83" s="315"/>
      <c r="W83" s="315"/>
      <c r="X83" s="315"/>
      <c r="Y83" s="315"/>
      <c r="Z83" s="315"/>
    </row>
    <row r="84" spans="1:26" ht="16.5" customHeight="1">
      <c r="A84" s="354" t="s">
        <v>210</v>
      </c>
      <c r="B84" s="354"/>
      <c r="C84" s="354"/>
      <c r="D84" s="355">
        <v>1200</v>
      </c>
      <c r="E84" s="355">
        <v>1200</v>
      </c>
      <c r="F84" s="355">
        <v>1200</v>
      </c>
      <c r="G84" s="355">
        <v>1200</v>
      </c>
      <c r="H84" s="355">
        <v>1200</v>
      </c>
      <c r="I84" s="355">
        <v>1200</v>
      </c>
      <c r="J84" s="355">
        <v>1200</v>
      </c>
      <c r="K84" s="355">
        <v>1200</v>
      </c>
      <c r="L84" s="355">
        <v>1200</v>
      </c>
      <c r="M84" s="355">
        <v>1200</v>
      </c>
      <c r="N84" s="355">
        <v>1200</v>
      </c>
      <c r="O84" s="355">
        <v>1200</v>
      </c>
      <c r="P84" s="355">
        <v>1200</v>
      </c>
      <c r="Q84" s="355">
        <v>1200</v>
      </c>
      <c r="R84" s="355">
        <v>1200</v>
      </c>
      <c r="S84" s="356">
        <f>SUM(D84:R84)</f>
        <v>18000</v>
      </c>
      <c r="T84" s="315"/>
      <c r="U84" s="315"/>
      <c r="V84" s="315"/>
      <c r="W84" s="315"/>
      <c r="X84" s="315"/>
      <c r="Y84" s="315"/>
      <c r="Z84" s="315"/>
    </row>
    <row r="85" spans="1:26" ht="16.5" customHeight="1" thickBot="1">
      <c r="A85" s="378" t="s">
        <v>120</v>
      </c>
      <c r="B85" s="378"/>
      <c r="C85" s="378"/>
      <c r="D85" s="211">
        <f t="shared" ref="D85:S85" si="13">SUM(D74:D84)</f>
        <v>56289.683727711243</v>
      </c>
      <c r="E85" s="211">
        <f t="shared" si="13"/>
        <v>59272.984612449705</v>
      </c>
      <c r="F85" s="211">
        <f t="shared" si="13"/>
        <v>38314.500480518618</v>
      </c>
      <c r="G85" s="211">
        <f t="shared" si="13"/>
        <v>38046.847101247622</v>
      </c>
      <c r="H85" s="211">
        <f t="shared" si="13"/>
        <v>45865.568522228568</v>
      </c>
      <c r="I85" s="211">
        <f t="shared" si="13"/>
        <v>29321.717805094304</v>
      </c>
      <c r="J85" s="211">
        <f t="shared" si="13"/>
        <v>43817.165632238146</v>
      </c>
      <c r="K85" s="211">
        <f t="shared" si="13"/>
        <v>36225.489695844313</v>
      </c>
      <c r="L85" s="211">
        <f t="shared" si="13"/>
        <v>21623.360274698625</v>
      </c>
      <c r="M85" s="211">
        <f t="shared" si="13"/>
        <v>22817.550211866917</v>
      </c>
      <c r="N85" s="211">
        <f t="shared" si="13"/>
        <v>28769.219503404529</v>
      </c>
      <c r="O85" s="211">
        <f t="shared" si="13"/>
        <v>40123.559611438999</v>
      </c>
      <c r="P85" s="211">
        <f t="shared" si="13"/>
        <v>35660.167658095168</v>
      </c>
      <c r="Q85" s="211">
        <f t="shared" si="13"/>
        <v>40364.395124662107</v>
      </c>
      <c r="R85" s="211">
        <f t="shared" si="13"/>
        <v>32174.540038501116</v>
      </c>
      <c r="S85" s="211">
        <f t="shared" si="13"/>
        <v>568686.74999999988</v>
      </c>
      <c r="T85" s="315"/>
      <c r="U85" s="315"/>
      <c r="V85" s="315"/>
      <c r="W85" s="315"/>
      <c r="X85" s="315"/>
      <c r="Y85" s="315"/>
      <c r="Z85" s="315"/>
    </row>
    <row r="86" spans="1:26" ht="16.5" customHeight="1" thickBot="1">
      <c r="A86" s="418"/>
      <c r="B86" s="418"/>
      <c r="C86" s="418"/>
      <c r="D86" s="18"/>
      <c r="E86" s="18"/>
      <c r="F86" s="18"/>
      <c r="G86" s="18"/>
      <c r="H86" s="18"/>
      <c r="I86" s="18"/>
      <c r="J86" s="18"/>
      <c r="K86" s="18"/>
      <c r="L86" s="18"/>
      <c r="M86" s="18"/>
      <c r="N86" s="18"/>
      <c r="O86" s="18"/>
      <c r="P86" s="18"/>
      <c r="Q86" s="18"/>
      <c r="R86" s="18"/>
      <c r="S86" s="18"/>
    </row>
    <row r="87" spans="1:26" ht="16.5" customHeight="1">
      <c r="A87" s="379" t="str">
        <f>'Tabell 2.1'!A48</f>
        <v>FO4B Kvalifiseringsprogram (KVP)</v>
      </c>
      <c r="B87" s="379"/>
      <c r="C87" s="379"/>
      <c r="D87" s="193"/>
      <c r="E87" s="193"/>
      <c r="F87" s="193"/>
      <c r="G87" s="193"/>
      <c r="H87" s="193"/>
      <c r="I87" s="193"/>
      <c r="J87" s="193"/>
      <c r="K87" s="193"/>
      <c r="L87" s="193"/>
      <c r="M87" s="193"/>
      <c r="N87" s="193"/>
      <c r="O87" s="193"/>
      <c r="P87" s="193"/>
      <c r="Q87" s="193"/>
      <c r="R87" s="193"/>
      <c r="S87" s="193"/>
    </row>
    <row r="88" spans="1:26" ht="16.5" customHeight="1">
      <c r="A88" s="421"/>
      <c r="B88" s="421"/>
      <c r="C88" s="421"/>
      <c r="D88" s="279">
        <v>0</v>
      </c>
      <c r="E88" s="279">
        <v>0</v>
      </c>
      <c r="F88" s="279">
        <v>0</v>
      </c>
      <c r="G88" s="279">
        <v>0</v>
      </c>
      <c r="H88" s="279">
        <v>0</v>
      </c>
      <c r="I88" s="279">
        <v>0</v>
      </c>
      <c r="J88" s="279">
        <v>0</v>
      </c>
      <c r="K88" s="279">
        <v>0</v>
      </c>
      <c r="L88" s="279">
        <v>0</v>
      </c>
      <c r="M88" s="279">
        <v>0</v>
      </c>
      <c r="N88" s="279">
        <v>0</v>
      </c>
      <c r="O88" s="279">
        <v>0</v>
      </c>
      <c r="P88" s="279">
        <v>0</v>
      </c>
      <c r="Q88" s="279">
        <v>0</v>
      </c>
      <c r="R88" s="279">
        <v>0</v>
      </c>
      <c r="S88" s="279">
        <f>SUM(D88:R88)</f>
        <v>0</v>
      </c>
    </row>
    <row r="89" spans="1:26" ht="16.5" customHeight="1" thickBot="1">
      <c r="A89" s="382" t="s">
        <v>120</v>
      </c>
      <c r="B89" s="382"/>
      <c r="C89" s="382"/>
      <c r="D89" s="211">
        <f t="shared" ref="D89:S89" si="14">SUM(D88)</f>
        <v>0</v>
      </c>
      <c r="E89" s="211">
        <f t="shared" si="14"/>
        <v>0</v>
      </c>
      <c r="F89" s="211">
        <f t="shared" si="14"/>
        <v>0</v>
      </c>
      <c r="G89" s="211">
        <f t="shared" si="14"/>
        <v>0</v>
      </c>
      <c r="H89" s="211">
        <f t="shared" si="14"/>
        <v>0</v>
      </c>
      <c r="I89" s="211">
        <f t="shared" si="14"/>
        <v>0</v>
      </c>
      <c r="J89" s="211">
        <f t="shared" si="14"/>
        <v>0</v>
      </c>
      <c r="K89" s="211">
        <f t="shared" si="14"/>
        <v>0</v>
      </c>
      <c r="L89" s="211">
        <f t="shared" si="14"/>
        <v>0</v>
      </c>
      <c r="M89" s="211">
        <f t="shared" si="14"/>
        <v>0</v>
      </c>
      <c r="N89" s="211">
        <f t="shared" si="14"/>
        <v>0</v>
      </c>
      <c r="O89" s="211">
        <f t="shared" si="14"/>
        <v>0</v>
      </c>
      <c r="P89" s="211">
        <f t="shared" si="14"/>
        <v>0</v>
      </c>
      <c r="Q89" s="211">
        <f t="shared" si="14"/>
        <v>0</v>
      </c>
      <c r="R89" s="211">
        <f t="shared" si="14"/>
        <v>0</v>
      </c>
      <c r="S89" s="211">
        <f t="shared" si="14"/>
        <v>0</v>
      </c>
    </row>
    <row r="90" spans="1:26" ht="16.5" customHeight="1" thickBot="1">
      <c r="A90" s="422"/>
      <c r="B90" s="422"/>
      <c r="C90" s="422"/>
      <c r="D90" s="80"/>
      <c r="E90" s="80"/>
      <c r="F90" s="80"/>
      <c r="G90" s="80"/>
      <c r="H90" s="80"/>
      <c r="I90" s="80"/>
      <c r="J90" s="80"/>
      <c r="K90" s="80"/>
      <c r="L90" s="80"/>
      <c r="M90" s="80"/>
      <c r="N90" s="80"/>
      <c r="O90" s="80"/>
      <c r="P90" s="80"/>
      <c r="Q90" s="80"/>
      <c r="R90" s="80"/>
      <c r="S90" s="80"/>
    </row>
    <row r="91" spans="1:26" ht="16.5" customHeight="1">
      <c r="A91" s="379" t="str">
        <f>'Tabell 2.1'!A54</f>
        <v>FO4C Økonomisk sosialhjelp</v>
      </c>
      <c r="B91" s="379"/>
      <c r="C91" s="379"/>
      <c r="D91" s="193"/>
      <c r="E91" s="193"/>
      <c r="F91" s="193"/>
      <c r="G91" s="193"/>
      <c r="H91" s="193"/>
      <c r="I91" s="193"/>
      <c r="J91" s="193"/>
      <c r="K91" s="193"/>
      <c r="L91" s="193"/>
      <c r="M91" s="193"/>
      <c r="N91" s="193"/>
      <c r="O91" s="193"/>
      <c r="P91" s="193"/>
      <c r="Q91" s="193"/>
      <c r="R91" s="193"/>
      <c r="S91" s="193"/>
    </row>
    <row r="92" spans="1:26" ht="16.5" customHeight="1">
      <c r="A92" s="278" t="s">
        <v>211</v>
      </c>
      <c r="B92" s="278"/>
      <c r="C92" s="278"/>
      <c r="D92" s="279">
        <v>0</v>
      </c>
      <c r="E92" s="279">
        <v>3000</v>
      </c>
      <c r="F92" s="279">
        <v>0</v>
      </c>
      <c r="G92" s="279">
        <v>0</v>
      </c>
      <c r="H92" s="279">
        <v>0</v>
      </c>
      <c r="I92" s="279">
        <v>0</v>
      </c>
      <c r="J92" s="279">
        <v>0</v>
      </c>
      <c r="K92" s="279">
        <v>0</v>
      </c>
      <c r="L92" s="279">
        <v>0</v>
      </c>
      <c r="M92" s="279">
        <v>0</v>
      </c>
      <c r="N92" s="279">
        <v>0</v>
      </c>
      <c r="O92" s="279">
        <v>0</v>
      </c>
      <c r="P92" s="279">
        <v>0</v>
      </c>
      <c r="Q92" s="279">
        <v>0</v>
      </c>
      <c r="R92" s="279">
        <v>0</v>
      </c>
      <c r="S92" s="279">
        <f>SUM(D92:R92)</f>
        <v>3000</v>
      </c>
    </row>
    <row r="93" spans="1:26" ht="16.5" customHeight="1">
      <c r="A93" s="353" t="s">
        <v>212</v>
      </c>
      <c r="B93" s="278"/>
      <c r="C93" s="278"/>
      <c r="D93" s="279">
        <v>2427.7456647398844</v>
      </c>
      <c r="E93" s="279">
        <v>1788.5073104386263</v>
      </c>
      <c r="F93" s="279">
        <v>2927.5756545392724</v>
      </c>
      <c r="G93" s="279">
        <v>634.13804828289699</v>
      </c>
      <c r="H93" s="279">
        <v>659.63957837470252</v>
      </c>
      <c r="I93" s="279">
        <v>255.01530091805509</v>
      </c>
      <c r="J93" s="279">
        <v>586.53519211152673</v>
      </c>
      <c r="K93" s="279">
        <v>448.82692961577692</v>
      </c>
      <c r="L93" s="279">
        <v>542.33253995239716</v>
      </c>
      <c r="M93" s="279">
        <v>732.74396463787821</v>
      </c>
      <c r="N93" s="279">
        <v>788.84733083985031</v>
      </c>
      <c r="O93" s="279">
        <v>1016.6609996599794</v>
      </c>
      <c r="P93" s="279">
        <v>974.15844950697044</v>
      </c>
      <c r="Q93" s="279">
        <v>542.33253995239716</v>
      </c>
      <c r="R93" s="279">
        <v>674.94049642978575</v>
      </c>
      <c r="S93" s="279">
        <f>SUM(D93:R93)</f>
        <v>15000.000000000002</v>
      </c>
    </row>
    <row r="94" spans="1:26" ht="16.5" customHeight="1" thickBot="1">
      <c r="A94" s="382" t="s">
        <v>120</v>
      </c>
      <c r="B94" s="382"/>
      <c r="C94" s="382"/>
      <c r="D94" s="211">
        <f t="shared" ref="D94:S94" si="15">SUM(D92:D93)</f>
        <v>2427.7456647398844</v>
      </c>
      <c r="E94" s="211">
        <f t="shared" si="15"/>
        <v>4788.5073104386265</v>
      </c>
      <c r="F94" s="211">
        <f t="shared" si="15"/>
        <v>2927.5756545392724</v>
      </c>
      <c r="G94" s="211">
        <f t="shared" si="15"/>
        <v>634.13804828289699</v>
      </c>
      <c r="H94" s="211">
        <f t="shared" si="15"/>
        <v>659.63957837470252</v>
      </c>
      <c r="I94" s="211">
        <f t="shared" si="15"/>
        <v>255.01530091805509</v>
      </c>
      <c r="J94" s="211">
        <f t="shared" si="15"/>
        <v>586.53519211152673</v>
      </c>
      <c r="K94" s="211">
        <f t="shared" si="15"/>
        <v>448.82692961577692</v>
      </c>
      <c r="L94" s="211">
        <f t="shared" si="15"/>
        <v>542.33253995239716</v>
      </c>
      <c r="M94" s="211">
        <f t="shared" si="15"/>
        <v>732.74396463787821</v>
      </c>
      <c r="N94" s="211">
        <f t="shared" si="15"/>
        <v>788.84733083985031</v>
      </c>
      <c r="O94" s="211">
        <f t="shared" si="15"/>
        <v>1016.6609996599794</v>
      </c>
      <c r="P94" s="211">
        <f t="shared" si="15"/>
        <v>974.15844950697044</v>
      </c>
      <c r="Q94" s="211">
        <f t="shared" si="15"/>
        <v>542.33253995239716</v>
      </c>
      <c r="R94" s="211">
        <f t="shared" si="15"/>
        <v>674.94049642978575</v>
      </c>
      <c r="S94" s="211">
        <f t="shared" si="15"/>
        <v>18000</v>
      </c>
    </row>
    <row r="95" spans="1:26" ht="16.5" customHeight="1" thickBot="1">
      <c r="A95" s="418"/>
      <c r="B95" s="418"/>
      <c r="C95" s="418"/>
      <c r="D95" s="18"/>
      <c r="E95" s="18"/>
      <c r="F95" s="18"/>
      <c r="G95" s="18"/>
      <c r="H95" s="18"/>
      <c r="I95" s="18"/>
      <c r="J95" s="18"/>
      <c r="K95" s="18"/>
      <c r="L95" s="18"/>
      <c r="M95" s="18"/>
      <c r="N95" s="18"/>
      <c r="O95" s="18"/>
      <c r="P95" s="18"/>
      <c r="Q95" s="18"/>
      <c r="R95" s="18"/>
      <c r="S95" s="18"/>
    </row>
    <row r="96" spans="1:26" ht="16.5" customHeight="1">
      <c r="A96" s="380" t="str">
        <f>'Tabell 2.1'!A62</f>
        <v>Inndekking av merforbruk</v>
      </c>
      <c r="B96" s="380"/>
      <c r="C96" s="380"/>
      <c r="D96" s="199"/>
      <c r="E96" s="199"/>
      <c r="F96" s="199"/>
      <c r="G96" s="199"/>
      <c r="H96" s="199"/>
      <c r="I96" s="199"/>
      <c r="J96" s="199"/>
      <c r="K96" s="199"/>
      <c r="L96" s="199"/>
      <c r="M96" s="199"/>
      <c r="N96" s="199"/>
      <c r="O96" s="199"/>
      <c r="P96" s="199"/>
      <c r="Q96" s="199"/>
      <c r="R96" s="199"/>
      <c r="S96" s="199"/>
    </row>
    <row r="97" spans="1:19" ht="16.5" customHeight="1">
      <c r="A97" s="280" t="s">
        <v>38</v>
      </c>
      <c r="B97" s="281"/>
      <c r="C97" s="281"/>
      <c r="D97" s="282">
        <v>0</v>
      </c>
      <c r="E97" s="282">
        <v>0</v>
      </c>
      <c r="F97" s="282">
        <v>0</v>
      </c>
      <c r="G97" s="282">
        <v>0</v>
      </c>
      <c r="H97" s="282">
        <v>0</v>
      </c>
      <c r="I97" s="282">
        <v>0</v>
      </c>
      <c r="J97" s="279">
        <v>-11180</v>
      </c>
      <c r="K97" s="282">
        <v>0</v>
      </c>
      <c r="L97" s="282">
        <v>0</v>
      </c>
      <c r="M97" s="282">
        <v>0</v>
      </c>
      <c r="N97" s="282">
        <v>0</v>
      </c>
      <c r="O97" s="282">
        <v>0</v>
      </c>
      <c r="P97" s="282">
        <v>0</v>
      </c>
      <c r="Q97" s="282">
        <v>0</v>
      </c>
      <c r="R97" s="282">
        <v>0</v>
      </c>
      <c r="S97" s="282">
        <f>SUM(D97:R97)</f>
        <v>-11180</v>
      </c>
    </row>
    <row r="98" spans="1:19" ht="16.149999999999999" thickBot="1">
      <c r="A98" s="381" t="s">
        <v>120</v>
      </c>
      <c r="B98" s="381"/>
      <c r="C98" s="381"/>
      <c r="D98" s="212">
        <f>D97</f>
        <v>0</v>
      </c>
      <c r="E98" s="212">
        <f t="shared" ref="E98:S98" si="16">E97</f>
        <v>0</v>
      </c>
      <c r="F98" s="212">
        <f t="shared" si="16"/>
        <v>0</v>
      </c>
      <c r="G98" s="212">
        <f t="shared" si="16"/>
        <v>0</v>
      </c>
      <c r="H98" s="212">
        <f t="shared" si="16"/>
        <v>0</v>
      </c>
      <c r="I98" s="212">
        <f t="shared" si="16"/>
        <v>0</v>
      </c>
      <c r="J98" s="212">
        <f t="shared" si="16"/>
        <v>-11180</v>
      </c>
      <c r="K98" s="212">
        <f t="shared" si="16"/>
        <v>0</v>
      </c>
      <c r="L98" s="212">
        <f t="shared" si="16"/>
        <v>0</v>
      </c>
      <c r="M98" s="212">
        <f t="shared" si="16"/>
        <v>0</v>
      </c>
      <c r="N98" s="212">
        <f t="shared" si="16"/>
        <v>0</v>
      </c>
      <c r="O98" s="212">
        <f t="shared" si="16"/>
        <v>0</v>
      </c>
      <c r="P98" s="212">
        <f t="shared" si="16"/>
        <v>0</v>
      </c>
      <c r="Q98" s="212">
        <f t="shared" si="16"/>
        <v>0</v>
      </c>
      <c r="R98" s="212">
        <f t="shared" si="16"/>
        <v>0</v>
      </c>
      <c r="S98" s="212">
        <f t="shared" si="16"/>
        <v>-11180</v>
      </c>
    </row>
    <row r="102" spans="1:19">
      <c r="D102" s="30"/>
      <c r="E102" s="30"/>
      <c r="F102" s="30"/>
      <c r="G102" s="30"/>
      <c r="H102" s="30"/>
      <c r="I102" s="30"/>
      <c r="J102" s="30"/>
      <c r="K102" s="30"/>
      <c r="L102" s="30"/>
      <c r="M102" s="30"/>
      <c r="N102" s="30"/>
      <c r="O102" s="30"/>
      <c r="P102" s="30"/>
      <c r="Q102" s="30"/>
      <c r="R102" s="30"/>
      <c r="S102" s="30"/>
    </row>
    <row r="106" spans="1:19">
      <c r="D106" s="30"/>
      <c r="E106" s="30"/>
      <c r="F106" s="30"/>
      <c r="G106" s="30"/>
      <c r="H106" s="30"/>
      <c r="I106" s="30"/>
      <c r="J106" s="30"/>
      <c r="K106" s="30"/>
      <c r="L106" s="30"/>
      <c r="M106" s="30"/>
      <c r="N106" s="30"/>
      <c r="O106" s="30"/>
      <c r="P106" s="30"/>
      <c r="Q106" s="30"/>
      <c r="R106" s="30"/>
      <c r="S106" s="30"/>
    </row>
  </sheetData>
  <mergeCells count="36">
    <mergeCell ref="A96:C96"/>
    <mergeCell ref="A98:C98"/>
    <mergeCell ref="A89:C89"/>
    <mergeCell ref="A90:C90"/>
    <mergeCell ref="A91:C91"/>
    <mergeCell ref="A94:C94"/>
    <mergeCell ref="A95:C95"/>
    <mergeCell ref="A88:C88"/>
    <mergeCell ref="A72:C72"/>
    <mergeCell ref="A73:C73"/>
    <mergeCell ref="A85:C85"/>
    <mergeCell ref="A86:C86"/>
    <mergeCell ref="A87:C87"/>
    <mergeCell ref="A71:C71"/>
    <mergeCell ref="A48:C48"/>
    <mergeCell ref="A49:C49"/>
    <mergeCell ref="A50:C50"/>
    <mergeCell ref="A29:C29"/>
    <mergeCell ref="A30:C30"/>
    <mergeCell ref="A31:C31"/>
    <mergeCell ref="A32:C32"/>
    <mergeCell ref="A28:C28"/>
    <mergeCell ref="A16:C16"/>
    <mergeCell ref="A25:C25"/>
    <mergeCell ref="A26:C26"/>
    <mergeCell ref="A27:C27"/>
    <mergeCell ref="A15:C15"/>
    <mergeCell ref="A1:C1"/>
    <mergeCell ref="A2:C2"/>
    <mergeCell ref="A3:C3"/>
    <mergeCell ref="A4:C4"/>
    <mergeCell ref="A5:C5"/>
    <mergeCell ref="A6:C6"/>
    <mergeCell ref="A7:C7"/>
    <mergeCell ref="A8:C8"/>
    <mergeCell ref="A14:C14"/>
  </mergeCells>
  <pageMargins left="0.51181102362204722" right="0.39370078740157483" top="0.74803149606299213" bottom="0.74803149606299213" header="0.31496062992125984" footer="0.31496062992125984"/>
  <pageSetup paperSize="9"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topLeftCell="B84" zoomScale="70" zoomScaleNormal="70" workbookViewId="0">
      <selection activeCell="B115" sqref="B115"/>
    </sheetView>
  </sheetViews>
  <sheetFormatPr defaultColWidth="11.42578125" defaultRowHeight="15.6"/>
  <cols>
    <col min="1" max="1" width="48.42578125" style="19" customWidth="1"/>
    <col min="2" max="2" width="31.140625" style="19" customWidth="1"/>
    <col min="3" max="3" width="14" style="19" customWidth="1"/>
    <col min="4" max="19" width="13.28515625" style="19" customWidth="1"/>
    <col min="20" max="16384" width="11.42578125" style="19"/>
  </cols>
  <sheetData>
    <row r="1" spans="1:36" ht="16.5" customHeight="1">
      <c r="A1" s="415" t="s">
        <v>6</v>
      </c>
      <c r="B1" s="415"/>
      <c r="C1" s="18"/>
      <c r="D1" s="18"/>
      <c r="E1" s="18"/>
      <c r="F1" s="18"/>
      <c r="G1" s="18"/>
      <c r="H1" s="18"/>
      <c r="I1" s="18"/>
      <c r="J1" s="18"/>
      <c r="K1" s="18"/>
      <c r="L1" s="18"/>
      <c r="M1" s="18"/>
      <c r="N1" s="18"/>
      <c r="O1" s="18"/>
      <c r="P1" s="18"/>
      <c r="Q1" s="18"/>
      <c r="R1" s="18"/>
      <c r="S1" s="18"/>
    </row>
    <row r="2" spans="1:36" ht="54.75" customHeight="1">
      <c r="A2" s="365"/>
      <c r="B2" s="365"/>
      <c r="C2" s="50" t="s">
        <v>213</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36" ht="16.5" customHeight="1" thickBot="1">
      <c r="A3" s="386"/>
      <c r="B3" s="386"/>
      <c r="C3" s="56"/>
      <c r="D3" s="56"/>
      <c r="E3" s="81"/>
      <c r="F3" s="81"/>
      <c r="G3" s="81"/>
      <c r="H3" s="56"/>
      <c r="I3" s="56"/>
      <c r="J3" s="56"/>
      <c r="K3" s="56"/>
      <c r="L3" s="56"/>
      <c r="M3" s="56"/>
      <c r="N3" s="56"/>
      <c r="O3" s="56"/>
      <c r="P3" s="56"/>
      <c r="Q3" s="56"/>
      <c r="R3" s="56"/>
      <c r="S3" s="56"/>
    </row>
    <row r="4" spans="1:36" ht="16.5" customHeight="1">
      <c r="A4" s="387" t="str">
        <f>'Tabell 2.1'!A12</f>
        <v>FO1 Administrasjon og fellestjenester</v>
      </c>
      <c r="B4" s="387"/>
      <c r="C4" s="168"/>
      <c r="D4" s="168"/>
      <c r="E4" s="168"/>
      <c r="F4" s="168"/>
      <c r="G4" s="168"/>
      <c r="H4" s="168"/>
      <c r="I4" s="168"/>
      <c r="J4" s="168"/>
      <c r="K4" s="168"/>
      <c r="L4" s="168"/>
      <c r="M4" s="168"/>
      <c r="N4" s="168"/>
      <c r="O4" s="168"/>
      <c r="P4" s="168"/>
      <c r="Q4" s="168"/>
      <c r="R4" s="168"/>
      <c r="S4" s="168"/>
    </row>
    <row r="5" spans="1:36" ht="16.5" customHeight="1">
      <c r="A5" s="383" t="s">
        <v>214</v>
      </c>
      <c r="B5" s="383"/>
      <c r="C5" s="82">
        <f>'Tabell 4.1'!C5</f>
        <v>0.5</v>
      </c>
      <c r="D5" s="83">
        <f>'Tabell 4.1'!D5</f>
        <v>6.666666666666667</v>
      </c>
      <c r="E5" s="83">
        <f>'Tabell 4.1'!E5</f>
        <v>6.666666666666667</v>
      </c>
      <c r="F5" s="83">
        <f>'Tabell 4.1'!F5</f>
        <v>6.666666666666667</v>
      </c>
      <c r="G5" s="83">
        <f>'Tabell 4.1'!G5</f>
        <v>6.666666666666667</v>
      </c>
      <c r="H5" s="83">
        <f>'Tabell 4.1'!H5</f>
        <v>6.666666666666667</v>
      </c>
      <c r="I5" s="83">
        <f>'Tabell 4.1'!I5</f>
        <v>6.666666666666667</v>
      </c>
      <c r="J5" s="83">
        <f>'Tabell 4.1'!J5</f>
        <v>6.666666666666667</v>
      </c>
      <c r="K5" s="83">
        <f>'Tabell 4.1'!K5</f>
        <v>6.666666666666667</v>
      </c>
      <c r="L5" s="83">
        <f>'Tabell 4.1'!L5</f>
        <v>6.666666666666667</v>
      </c>
      <c r="M5" s="83">
        <f>'Tabell 4.1'!M5</f>
        <v>6.666666666666667</v>
      </c>
      <c r="N5" s="83">
        <f>'Tabell 4.1'!N5</f>
        <v>6.666666666666667</v>
      </c>
      <c r="O5" s="83">
        <f>'Tabell 4.1'!O5</f>
        <v>6.666666666666667</v>
      </c>
      <c r="P5" s="83">
        <f>'Tabell 4.1'!P5</f>
        <v>6.666666666666667</v>
      </c>
      <c r="Q5" s="83">
        <f>'Tabell 4.1'!Q5</f>
        <v>6.666666666666667</v>
      </c>
      <c r="R5" s="83">
        <f>'Tabell 4.1'!R5</f>
        <v>6.666666666666667</v>
      </c>
      <c r="S5" s="83">
        <f>'Tabell 4.1'!S5</f>
        <v>100.00000000000001</v>
      </c>
    </row>
    <row r="6" spans="1:36" ht="16.5" customHeight="1">
      <c r="A6" s="383" t="s">
        <v>215</v>
      </c>
      <c r="B6" s="383"/>
      <c r="C6" s="82">
        <f>'Tabell 4.1'!C6</f>
        <v>0.5</v>
      </c>
      <c r="D6" s="84">
        <f>'Tabell 4.1'!D6/'Tabell 4.1'!$S$6*100</f>
        <v>8.6277603878790661</v>
      </c>
      <c r="E6" s="84">
        <f>'Tabell 4.1'!E6/'Tabell 4.1'!$S$6*100</f>
        <v>9.1458298131914386</v>
      </c>
      <c r="F6" s="84">
        <f>'Tabell 4.1'!F6/'Tabell 4.1'!$S$6*100</f>
        <v>6.6371022478313542</v>
      </c>
      <c r="G6" s="84">
        <f>'Tabell 4.1'!G6/'Tabell 4.1'!$S$6*100</f>
        <v>5.8064442223374124</v>
      </c>
      <c r="H6" s="84">
        <f>'Tabell 4.1'!H6/'Tabell 4.1'!$S$6*100</f>
        <v>8.4618006134354378</v>
      </c>
      <c r="I6" s="84">
        <f>'Tabell 4.1'!I6/'Tabell 4.1'!$S$6*100</f>
        <v>4.9915373402332888</v>
      </c>
      <c r="J6" s="84">
        <f>'Tabell 4.1'!J6/'Tabell 4.1'!$S$6*100</f>
        <v>7.3693872232452513</v>
      </c>
      <c r="K6" s="84">
        <f>'Tabell 4.1'!K6/'Tabell 4.1'!$S$6*100</f>
        <v>7.7402550539691442</v>
      </c>
      <c r="L6" s="84">
        <f>'Tabell 4.1'!L6/'Tabell 4.1'!$S$6*100</f>
        <v>5.0323471208341806</v>
      </c>
      <c r="M6" s="84">
        <f>'Tabell 4.1'!M6/'Tabell 4.1'!$S$6*100</f>
        <v>3.9260440860184258</v>
      </c>
      <c r="N6" s="84">
        <f>'Tabell 4.1'!N6/'Tabell 4.1'!$S$6*100</f>
        <v>4.7539814594723087</v>
      </c>
      <c r="O6" s="84">
        <f>'Tabell 4.1'!O6/'Tabell 4.1'!$S$6*100</f>
        <v>7.0778478783209851</v>
      </c>
      <c r="P6" s="84">
        <f>'Tabell 4.1'!P6/'Tabell 4.1'!$S$6*100</f>
        <v>7.2919202362098741</v>
      </c>
      <c r="Q6" s="84">
        <f>'Tabell 4.1'!Q6/'Tabell 4.1'!$S$6*100</f>
        <v>7.5416474550448047</v>
      </c>
      <c r="R6" s="84">
        <f>'Tabell 4.1'!R6/'Tabell 4.1'!$S$6*100</f>
        <v>5.5960948619770257</v>
      </c>
      <c r="S6" s="84">
        <f>'Tabell 4.1'!S6/'Tabell 4.1'!$S$6*100</f>
        <v>100</v>
      </c>
    </row>
    <row r="7" spans="1:36" ht="16.5" customHeight="1" thickBot="1">
      <c r="A7" s="384" t="s">
        <v>216</v>
      </c>
      <c r="B7" s="384"/>
      <c r="C7" s="216" t="s">
        <v>217</v>
      </c>
      <c r="D7" s="217">
        <f>SUMPRODUCT($C5:$C6,D5:D6)</f>
        <v>7.6472135272728661</v>
      </c>
      <c r="E7" s="217">
        <f t="shared" ref="E7:R7" si="0">SUMPRODUCT($C5:$C6,E5:E6)</f>
        <v>7.9062482399290523</v>
      </c>
      <c r="F7" s="217">
        <f t="shared" si="0"/>
        <v>6.651884457249011</v>
      </c>
      <c r="G7" s="217">
        <f t="shared" si="0"/>
        <v>6.2365554445020397</v>
      </c>
      <c r="H7" s="217">
        <f t="shared" si="0"/>
        <v>7.5642336400510519</v>
      </c>
      <c r="I7" s="217">
        <f t="shared" si="0"/>
        <v>5.8291020034499779</v>
      </c>
      <c r="J7" s="217">
        <f t="shared" si="0"/>
        <v>7.0180269449559596</v>
      </c>
      <c r="K7" s="217">
        <f t="shared" si="0"/>
        <v>7.2034608603179056</v>
      </c>
      <c r="L7" s="217">
        <f>SUMPRODUCT($C5:$C6,L5:L6)</f>
        <v>5.8495068937504238</v>
      </c>
      <c r="M7" s="217">
        <f t="shared" si="0"/>
        <v>5.2963553763425466</v>
      </c>
      <c r="N7" s="217">
        <f t="shared" si="0"/>
        <v>5.7103240630694874</v>
      </c>
      <c r="O7" s="217">
        <f t="shared" si="0"/>
        <v>6.872257272493826</v>
      </c>
      <c r="P7" s="217">
        <f t="shared" si="0"/>
        <v>6.9792934514382701</v>
      </c>
      <c r="Q7" s="217">
        <f t="shared" si="0"/>
        <v>7.1041570608557354</v>
      </c>
      <c r="R7" s="217">
        <f t="shared" si="0"/>
        <v>6.1313807643218468</v>
      </c>
      <c r="S7" s="217">
        <f t="shared" ref="S7" si="1">SUM(D7:R7)</f>
        <v>99.999999999999986</v>
      </c>
      <c r="U7" s="90"/>
      <c r="V7" s="90"/>
      <c r="W7" s="90"/>
      <c r="X7" s="90"/>
      <c r="Y7" s="90"/>
      <c r="Z7" s="90"/>
      <c r="AA7" s="90"/>
      <c r="AB7" s="90"/>
      <c r="AC7" s="90"/>
      <c r="AD7" s="90"/>
      <c r="AE7" s="90"/>
      <c r="AF7" s="90"/>
      <c r="AG7" s="90"/>
      <c r="AH7" s="90"/>
      <c r="AI7" s="90"/>
      <c r="AJ7" s="90"/>
    </row>
    <row r="8" spans="1:36" ht="16.5" customHeight="1" thickBot="1">
      <c r="A8" s="385"/>
      <c r="B8" s="385"/>
      <c r="C8" s="85"/>
      <c r="D8" s="317"/>
      <c r="E8" s="317"/>
      <c r="F8" s="317"/>
      <c r="G8" s="317"/>
      <c r="H8" s="317"/>
      <c r="I8" s="317"/>
      <c r="J8" s="317"/>
      <c r="K8" s="317"/>
      <c r="L8" s="317"/>
      <c r="M8" s="317"/>
      <c r="N8" s="317"/>
      <c r="O8" s="317"/>
      <c r="P8" s="317"/>
      <c r="Q8" s="317"/>
      <c r="R8" s="317"/>
      <c r="S8" s="317"/>
    </row>
    <row r="9" spans="1:36" ht="16.5" customHeight="1">
      <c r="A9" s="389" t="s">
        <v>218</v>
      </c>
      <c r="B9" s="389"/>
      <c r="C9" s="207"/>
      <c r="D9" s="208"/>
      <c r="E9" s="208"/>
      <c r="F9" s="208"/>
      <c r="G9" s="208"/>
      <c r="H9" s="208"/>
      <c r="I9" s="208"/>
      <c r="J9" s="208"/>
      <c r="K9" s="208"/>
      <c r="L9" s="208"/>
      <c r="M9" s="208"/>
      <c r="N9" s="208"/>
      <c r="O9" s="208"/>
      <c r="P9" s="208"/>
      <c r="Q9" s="208"/>
      <c r="R9" s="208"/>
      <c r="S9" s="208"/>
    </row>
    <row r="10" spans="1:36" ht="16.5" customHeight="1">
      <c r="A10" s="383" t="s">
        <v>219</v>
      </c>
      <c r="B10" s="383"/>
      <c r="C10" s="86">
        <f>'Tabell 4.1'!C12</f>
        <v>0.56954140651795349</v>
      </c>
      <c r="D10" s="83">
        <f>'Tabell 4.1'!D12/'Tabell 4.1'!$S12*100</f>
        <v>10.665469531611613</v>
      </c>
      <c r="E10" s="83">
        <f>'Tabell 4.1'!E12/'Tabell 4.1'!$S12*100</f>
        <v>11.129731146517061</v>
      </c>
      <c r="F10" s="83">
        <f>'Tabell 4.1'!F12/'Tabell 4.1'!$S12*100</f>
        <v>8.620208903784917</v>
      </c>
      <c r="G10" s="83">
        <f>'Tabell 4.1'!G12/'Tabell 4.1'!$S12*100</f>
        <v>4.2536402014309846</v>
      </c>
      <c r="H10" s="83">
        <f>'Tabell 4.1'!H12/'Tabell 4.1'!$S12*100</f>
        <v>5.1696158200282172</v>
      </c>
      <c r="I10" s="83">
        <f>'Tabell 4.1'!I12/'Tabell 4.1'!$S12*100</f>
        <v>5.9852105489161644</v>
      </c>
      <c r="J10" s="83">
        <f>'Tabell 4.1'!J12/'Tabell 4.1'!$S12*100</f>
        <v>5.9350201040615218</v>
      </c>
      <c r="K10" s="83">
        <f>'Tabell 4.1'!K12/'Tabell 4.1'!$S12*100</f>
        <v>6.1985199395483974</v>
      </c>
      <c r="L10" s="83">
        <f>'Tabell 4.1'!L12/'Tabell 4.1'!$S12*100</f>
        <v>5.1651544471522497</v>
      </c>
      <c r="M10" s="83">
        <f>'Tabell 4.1'!M12/'Tabell 4.1'!$S12*100</f>
        <v>4.4418543696358963</v>
      </c>
      <c r="N10" s="83">
        <f>'Tabell 4.1'!N12/'Tabell 4.1'!$S12*100</f>
        <v>4.6802589826954488</v>
      </c>
      <c r="O10" s="83">
        <f>'Tabell 4.1'!O12/'Tabell 4.1'!$S12*100</f>
        <v>6.0103057713434858</v>
      </c>
      <c r="P10" s="83">
        <f>'Tabell 4.1'!P12/'Tabell 4.1'!$S12*100</f>
        <v>8.8209706832034875</v>
      </c>
      <c r="Q10" s="83">
        <f>'Tabell 4.1'!Q12/'Tabell 4.1'!$S12*100</f>
        <v>8.193590122520451</v>
      </c>
      <c r="R10" s="83">
        <f>'Tabell 4.1'!R12/'Tabell 4.1'!$S12*100</f>
        <v>4.7304494275500923</v>
      </c>
      <c r="S10" s="83">
        <f>'Tabell 4.1'!S12/'Tabell 4.1'!$S12*100</f>
        <v>100</v>
      </c>
    </row>
    <row r="11" spans="1:36" ht="16.5" customHeight="1">
      <c r="A11" s="383" t="s">
        <v>220</v>
      </c>
      <c r="B11" s="383"/>
      <c r="C11" s="86">
        <f>'Tabell 4.1'!C13</f>
        <v>0.43045859348204651</v>
      </c>
      <c r="D11" s="83">
        <f>'Tabell 4.1'!D13/'Tabell 4.1'!$S13*100</f>
        <v>7.8186153944863879</v>
      </c>
      <c r="E11" s="83">
        <f>'Tabell 4.1'!E13/'Tabell 4.1'!$S13*100</f>
        <v>8.4773402912932827</v>
      </c>
      <c r="F11" s="83">
        <f>'Tabell 4.1'!F13/'Tabell 4.1'!$S13*100</f>
        <v>5.8787988964219267</v>
      </c>
      <c r="G11" s="83">
        <f>'Tabell 4.1'!G13/'Tabell 4.1'!$S13*100</f>
        <v>3.2401565540988519</v>
      </c>
      <c r="H11" s="83">
        <f>'Tabell 4.1'!H13/'Tabell 4.1'!$S13*100</f>
        <v>3.7614688709711914</v>
      </c>
      <c r="I11" s="83">
        <f>'Tabell 4.1'!I13/'Tabell 4.1'!$S13*100</f>
        <v>5.2933250636268365</v>
      </c>
      <c r="J11" s="83">
        <f>'Tabell 4.1'!J13/'Tabell 4.1'!$S13*100</f>
        <v>5.4938298008854289</v>
      </c>
      <c r="K11" s="83">
        <f>'Tabell 4.1'!K13/'Tabell 4.1'!$S13*100</f>
        <v>6.9374639091472945</v>
      </c>
      <c r="L11" s="83">
        <f>'Tabell 4.1'!L13/'Tabell 4.1'!$S13*100</f>
        <v>6.1407917531064866</v>
      </c>
      <c r="M11" s="83">
        <f>'Tabell 4.1'!M13/'Tabell 4.1'!$S13*100</f>
        <v>5.9188998438736453</v>
      </c>
      <c r="N11" s="83">
        <f>'Tabell 4.1'!N13/'Tabell 4.1'!$S13*100</f>
        <v>6.8813225827148887</v>
      </c>
      <c r="O11" s="83">
        <f>'Tabell 4.1'!O13/'Tabell 4.1'!$S13*100</f>
        <v>8.196633659131253</v>
      </c>
      <c r="P11" s="83">
        <f>'Tabell 4.1'!P13/'Tabell 4.1'!$S13*100</f>
        <v>10.338024253053019</v>
      </c>
      <c r="Q11" s="83">
        <f>'Tabell 4.1'!Q13/'Tabell 4.1'!$S13*100</f>
        <v>8.9665718502042484</v>
      </c>
      <c r="R11" s="83">
        <f>'Tabell 4.1'!R13/'Tabell 4.1'!$S13*100</f>
        <v>6.6567572769852648</v>
      </c>
      <c r="S11" s="83">
        <f>'Tabell 4.1'!S13/'Tabell 4.1'!$S13*100</f>
        <v>100</v>
      </c>
    </row>
    <row r="12" spans="1:36" ht="16.5" customHeight="1">
      <c r="A12" s="423" t="s">
        <v>221</v>
      </c>
      <c r="B12" s="423"/>
      <c r="C12" s="247" t="s">
        <v>217</v>
      </c>
      <c r="D12" s="248">
        <f>SUMPRODUCT($C10:$C11,D10:D11)</f>
        <v>9.4400167038961431</v>
      </c>
      <c r="E12" s="248">
        <f t="shared" ref="E12" si="2">SUMPRODUCT($C10:$C11,E10:E11)</f>
        <v>9.987986709612791</v>
      </c>
      <c r="F12" s="248">
        <f t="shared" ref="F12" si="3">SUMPRODUCT($C10:$C11,F10:F11)</f>
        <v>7.4401454078578375</v>
      </c>
      <c r="G12" s="248">
        <f t="shared" ref="G12" si="4">SUMPRODUCT($C10:$C11,G10:G11)</f>
        <v>3.8173774560833404</v>
      </c>
      <c r="H12" s="248">
        <f t="shared" ref="H12" si="5">SUMPRODUCT($C10:$C11,H10:H11)</f>
        <v>4.5634668649210948</v>
      </c>
      <c r="I12" s="248">
        <f t="shared" ref="I12" si="6">SUMPRODUCT($C10:$C11,I10:I11)</f>
        <v>5.6873824960678778</v>
      </c>
      <c r="J12" s="248">
        <f t="shared" ref="J12" si="7">SUMPRODUCT($C10:$C11,J10:J11)</f>
        <v>5.7451059466984233</v>
      </c>
      <c r="K12" s="248">
        <f t="shared" ref="K12" si="8">SUMPRODUCT($C10:$C11,K10:K11)</f>
        <v>6.5166047213639793</v>
      </c>
      <c r="L12" s="248">
        <f t="shared" ref="L12" si="9">SUMPRODUCT($C10:$C11,L10:L11)</f>
        <v>5.5851259096219241</v>
      </c>
      <c r="M12" s="248">
        <f t="shared" ref="M12" si="10">SUMPRODUCT($C10:$C11,M10:M11)</f>
        <v>5.0776612869853004</v>
      </c>
      <c r="N12" s="248">
        <f t="shared" ref="N12" si="11">SUMPRODUCT($C10:$C11,N10:N11)</f>
        <v>5.627725724124347</v>
      </c>
      <c r="O12" s="248">
        <f t="shared" ref="O12" si="12">SUMPRODUCT($C10:$C11,O10:O11)</f>
        <v>6.9514293988111815</v>
      </c>
      <c r="P12" s="248">
        <f t="shared" ref="P12" si="13">SUMPRODUCT($C10:$C11,P10:P11)</f>
        <v>9.4739994291178338</v>
      </c>
      <c r="Q12" s="248">
        <f t="shared" ref="Q12" si="14">SUMPRODUCT($C10:$C11,Q10:Q11)</f>
        <v>8.5263267498065396</v>
      </c>
      <c r="R12" s="248">
        <f t="shared" ref="R12" si="15">SUMPRODUCT($C10:$C11,R10:R11)</f>
        <v>5.5596451950313828</v>
      </c>
      <c r="S12" s="248">
        <f t="shared" ref="S12" si="16">SUM(D12:R12)</f>
        <v>100</v>
      </c>
      <c r="U12" s="90"/>
      <c r="V12" s="90"/>
      <c r="W12" s="90"/>
      <c r="X12" s="90"/>
      <c r="Y12" s="90"/>
      <c r="Z12" s="90"/>
      <c r="AA12" s="90"/>
      <c r="AB12" s="90"/>
      <c r="AC12" s="90"/>
      <c r="AD12" s="90"/>
      <c r="AE12" s="90"/>
      <c r="AF12" s="90"/>
      <c r="AG12" s="90"/>
      <c r="AH12" s="90"/>
      <c r="AI12" s="90"/>
      <c r="AJ12" s="90"/>
    </row>
    <row r="13" spans="1:36" ht="16.5" customHeight="1" thickBot="1">
      <c r="A13" s="390"/>
      <c r="B13" s="390"/>
      <c r="C13" s="85"/>
      <c r="D13" s="18"/>
      <c r="E13" s="18"/>
      <c r="F13" s="18"/>
      <c r="G13" s="18"/>
      <c r="H13" s="18"/>
      <c r="I13" s="18"/>
      <c r="J13" s="18"/>
      <c r="K13" s="18"/>
      <c r="L13" s="18"/>
      <c r="M13" s="18"/>
      <c r="N13" s="18"/>
      <c r="O13" s="18"/>
      <c r="P13" s="18"/>
      <c r="Q13" s="18"/>
      <c r="R13" s="18"/>
      <c r="S13" s="18"/>
    </row>
    <row r="14" spans="1:36" ht="16.5" customHeight="1">
      <c r="A14" s="391" t="s">
        <v>222</v>
      </c>
      <c r="B14" s="391"/>
      <c r="C14" s="220"/>
      <c r="D14" s="206"/>
      <c r="E14" s="206"/>
      <c r="F14" s="206"/>
      <c r="G14" s="206"/>
      <c r="H14" s="206"/>
      <c r="I14" s="206"/>
      <c r="J14" s="206"/>
      <c r="K14" s="206"/>
      <c r="L14" s="206"/>
      <c r="M14" s="206"/>
      <c r="N14" s="206"/>
      <c r="O14" s="206"/>
      <c r="P14" s="206"/>
      <c r="Q14" s="206"/>
      <c r="R14" s="206"/>
      <c r="S14" s="206"/>
    </row>
    <row r="15" spans="1:36" ht="16.5" customHeight="1">
      <c r="A15" s="383" t="s">
        <v>219</v>
      </c>
      <c r="B15" s="383"/>
      <c r="C15" s="86">
        <f>'Tabell 4.1'!C17</f>
        <v>0.56468532138233984</v>
      </c>
      <c r="D15" s="83">
        <f>'Tabell 4.1'!D17/'Tabell 4.1'!$S17*100</f>
        <v>8.3174305980628684</v>
      </c>
      <c r="E15" s="83">
        <f>'Tabell 4.1'!E17/'Tabell 4.1'!$S17*100</f>
        <v>6.4091023656068851</v>
      </c>
      <c r="F15" s="83">
        <f>'Tabell 4.1'!F17/'Tabell 4.1'!$S17*100</f>
        <v>7.2552479026392547</v>
      </c>
      <c r="G15" s="83">
        <f>'Tabell 4.1'!G17/'Tabell 4.1'!$S17*100</f>
        <v>9.4688286385258245</v>
      </c>
      <c r="H15" s="83">
        <f>'Tabell 4.1'!H17/'Tabell 4.1'!$S17*100</f>
        <v>7.759334605552155</v>
      </c>
      <c r="I15" s="83">
        <f>'Tabell 4.1'!I17/'Tabell 4.1'!$S17*100</f>
        <v>5.9230187592265882</v>
      </c>
      <c r="J15" s="83">
        <f>'Tabell 4.1'!J17/'Tabell 4.1'!$S17*100</f>
        <v>11.017895077953408</v>
      </c>
      <c r="K15" s="83">
        <f>'Tabell 4.1'!K17/'Tabell 4.1'!$S17*100</f>
        <v>14.582508191408925</v>
      </c>
      <c r="L15" s="83">
        <f>'Tabell 4.1'!L17/'Tabell 4.1'!$S17*100</f>
        <v>4.9148453534007848</v>
      </c>
      <c r="M15" s="83">
        <f>'Tabell 4.1'!M17/'Tabell 4.1'!$S17*100</f>
        <v>0.66611457170633348</v>
      </c>
      <c r="N15" s="83">
        <f>'Tabell 4.1'!N17/'Tabell 4.1'!$S17*100</f>
        <v>1.0981888884888202</v>
      </c>
      <c r="O15" s="83">
        <f>'Tabell 4.1'!O17/'Tabell 4.1'!$S17*100</f>
        <v>6.3370899794764703</v>
      </c>
      <c r="P15" s="83">
        <f>'Tabell 4.1'!P17/'Tabell 4.1'!$S17*100</f>
        <v>4.4223606460311187</v>
      </c>
      <c r="Q15" s="83">
        <f>'Tabell 4.1'!Q17/'Tabell 4.1'!$S17*100</f>
        <v>6.73315810319375</v>
      </c>
      <c r="R15" s="83">
        <f>'Tabell 4.1'!R17/'Tabell 4.1'!$S17*100</f>
        <v>5.094876318726822</v>
      </c>
      <c r="S15" s="83">
        <f>'Tabell 4.1'!S17/'Tabell 4.1'!$S17*100</f>
        <v>100</v>
      </c>
    </row>
    <row r="16" spans="1:36" ht="16.5" customHeight="1">
      <c r="A16" s="383" t="s">
        <v>220</v>
      </c>
      <c r="B16" s="383"/>
      <c r="C16" s="86">
        <f>'Tabell 4.1'!C18</f>
        <v>0.43531467861766016</v>
      </c>
      <c r="D16" s="83">
        <f>'Tabell 4.1'!D18/'Tabell 4.1'!$S18*100</f>
        <v>7.7844716712922226</v>
      </c>
      <c r="E16" s="83">
        <f>'Tabell 4.1'!E18/'Tabell 4.1'!$S18*100</f>
        <v>5.8891220469775947</v>
      </c>
      <c r="F16" s="83">
        <f>'Tabell 4.1'!F18/'Tabell 4.1'!$S18*100</f>
        <v>6.1598862790225413</v>
      </c>
      <c r="G16" s="83">
        <f>'Tabell 4.1'!G18/'Tabell 4.1'!$S18*100</f>
        <v>5.841738306369729</v>
      </c>
      <c r="H16" s="83">
        <f>'Tabell 4.1'!H18/'Tabell 4.1'!$S18*100</f>
        <v>7.7731898282903487</v>
      </c>
      <c r="I16" s="83">
        <f>'Tabell 4.1'!I18/'Tabell 4.1'!$S18*100</f>
        <v>6.114758907015049</v>
      </c>
      <c r="J16" s="83">
        <f>'Tabell 4.1'!J18/'Tabell 4.1'!$S18*100</f>
        <v>12.974119452153705</v>
      </c>
      <c r="K16" s="83">
        <f>'Tabell 4.1'!K18/'Tabell 4.1'!$S18*100</f>
        <v>13.233601841196776</v>
      </c>
      <c r="L16" s="83">
        <f>'Tabell 4.1'!L18/'Tabell 4.1'!$S18*100</f>
        <v>4.9865746068277712</v>
      </c>
      <c r="M16" s="83">
        <f>'Tabell 4.1'!M18/'Tabell 4.1'!$S18*100</f>
        <v>0.95895665515918682</v>
      </c>
      <c r="N16" s="83">
        <f>'Tabell 4.1'!N18/'Tabell 4.1'!$S18*100</f>
        <v>1.3312574742209888</v>
      </c>
      <c r="O16" s="83">
        <f>'Tabell 4.1'!O18/'Tabell 4.1'!$S18*100</f>
        <v>7.5362711252510204</v>
      </c>
      <c r="P16" s="83">
        <f>'Tabell 4.1'!P18/'Tabell 4.1'!$S18*100</f>
        <v>5.0317019788352626</v>
      </c>
      <c r="Q16" s="83">
        <f>'Tabell 4.1'!Q18/'Tabell 4.1'!$S18*100</f>
        <v>8.6870191114420443</v>
      </c>
      <c r="R16" s="83">
        <f>'Tabell 4.1'!R18/'Tabell 4.1'!$S18*100</f>
        <v>5.6973307159457569</v>
      </c>
      <c r="S16" s="83">
        <f>'Tabell 4.1'!S18/'Tabell 4.1'!$S18*100</f>
        <v>100</v>
      </c>
    </row>
    <row r="17" spans="1:36" ht="16.5" customHeight="1">
      <c r="A17" s="423" t="s">
        <v>223</v>
      </c>
      <c r="B17" s="423"/>
      <c r="C17" s="247" t="s">
        <v>217</v>
      </c>
      <c r="D17" s="248">
        <f>SUMPRODUCT($C15:$C16,D15:D16)</f>
        <v>8.0854257541392922</v>
      </c>
      <c r="E17" s="248">
        <f t="shared" ref="E17" si="17">SUMPRODUCT($C15:$C16,E15:E16)</f>
        <v>6.1827473003152669</v>
      </c>
      <c r="F17" s="248">
        <f t="shared" ref="F17" si="18">SUMPRODUCT($C15:$C16,F15:F16)</f>
        <v>6.7784209094844261</v>
      </c>
      <c r="G17" s="248">
        <f t="shared" ref="G17" si="19">SUMPRODUCT($C15:$C16,G15:G16)</f>
        <v>7.8899029762660717</v>
      </c>
      <c r="H17" s="248">
        <f t="shared" ref="H17" si="20">SUMPRODUCT($C15:$C16,H15:H16)</f>
        <v>7.7653659873856089</v>
      </c>
      <c r="I17" s="248">
        <f t="shared" ref="I17" si="21">SUMPRODUCT($C15:$C16,I15:I16)</f>
        <v>6.0064860600392249</v>
      </c>
      <c r="J17" s="248">
        <f t="shared" ref="J17" si="22">SUMPRODUCT($C15:$C16,J15:J16)</f>
        <v>11.869468262712445</v>
      </c>
      <c r="K17" s="248">
        <f t="shared" ref="K17" si="23">SUMPRODUCT($C15:$C16,K15:K16)</f>
        <v>13.995309457081003</v>
      </c>
      <c r="L17" s="248">
        <f t="shared" ref="L17" si="24">SUMPRODUCT($C15:$C16,L15:L16)</f>
        <v>4.9460701503038376</v>
      </c>
      <c r="M17" s="248">
        <f t="shared" ref="M17" si="25">SUMPRODUCT($C15:$C16,M15:M16)</f>
        <v>0.79359302915033836</v>
      </c>
      <c r="N17" s="248">
        <f t="shared" ref="N17" si="26">SUMPRODUCT($C15:$C16,N15:N16)</f>
        <v>1.1996470649826918</v>
      </c>
      <c r="O17" s="248">
        <f t="shared" ref="O17" si="27">SUMPRODUCT($C15:$C16,O15:O16)</f>
        <v>6.8591111345536762</v>
      </c>
      <c r="P17" s="248">
        <f t="shared" ref="P17" si="28">SUMPRODUCT($C15:$C16,P15:P16)</f>
        <v>4.6876158724892116</v>
      </c>
      <c r="Q17" s="248">
        <f t="shared" ref="Q17" si="29">SUMPRODUCT($C15:$C16,Q15:Q16)</f>
        <v>7.583702480062934</v>
      </c>
      <c r="R17" s="248">
        <f t="shared" ref="R17" si="30">SUMPRODUCT($C15:$C16,R15:R16)</f>
        <v>5.3571335610339785</v>
      </c>
      <c r="S17" s="248">
        <f t="shared" ref="S17" si="31">SUM(D17:R17)</f>
        <v>100.00000000000003</v>
      </c>
      <c r="U17" s="90"/>
    </row>
    <row r="18" spans="1:36" ht="16.5" customHeight="1">
      <c r="A18" s="392"/>
      <c r="B18" s="392"/>
      <c r="C18" s="85"/>
      <c r="D18" s="18"/>
      <c r="E18" s="18"/>
      <c r="F18" s="18"/>
      <c r="G18" s="18"/>
      <c r="H18" s="18"/>
      <c r="I18" s="18"/>
      <c r="J18" s="18"/>
      <c r="K18" s="18"/>
      <c r="L18" s="18"/>
      <c r="M18" s="18"/>
      <c r="N18" s="18"/>
      <c r="O18" s="18"/>
      <c r="P18" s="18"/>
      <c r="Q18" s="18"/>
      <c r="R18" s="18"/>
      <c r="S18" s="18"/>
    </row>
    <row r="19" spans="1:36" ht="16.5" customHeight="1">
      <c r="A19" s="393" t="s">
        <v>224</v>
      </c>
      <c r="B19" s="393"/>
      <c r="C19" s="86">
        <f>'Tabell 4.1'!C21</f>
        <v>0.59707026152638376</v>
      </c>
      <c r="D19" s="87">
        <f>D12</f>
        <v>9.4400167038961431</v>
      </c>
      <c r="E19" s="87">
        <f t="shared" ref="E19:S19" si="32">E12</f>
        <v>9.987986709612791</v>
      </c>
      <c r="F19" s="87">
        <f t="shared" si="32"/>
        <v>7.4401454078578375</v>
      </c>
      <c r="G19" s="87">
        <f>G12</f>
        <v>3.8173774560833404</v>
      </c>
      <c r="H19" s="87">
        <f t="shared" si="32"/>
        <v>4.5634668649210948</v>
      </c>
      <c r="I19" s="87">
        <f t="shared" si="32"/>
        <v>5.6873824960678778</v>
      </c>
      <c r="J19" s="87">
        <f t="shared" si="32"/>
        <v>5.7451059466984233</v>
      </c>
      <c r="K19" s="87">
        <f t="shared" si="32"/>
        <v>6.5166047213639793</v>
      </c>
      <c r="L19" s="87">
        <f t="shared" si="32"/>
        <v>5.5851259096219241</v>
      </c>
      <c r="M19" s="87">
        <f t="shared" si="32"/>
        <v>5.0776612869853004</v>
      </c>
      <c r="N19" s="87">
        <f t="shared" si="32"/>
        <v>5.627725724124347</v>
      </c>
      <c r="O19" s="87">
        <f t="shared" si="32"/>
        <v>6.9514293988111815</v>
      </c>
      <c r="P19" s="87">
        <f t="shared" si="32"/>
        <v>9.4739994291178338</v>
      </c>
      <c r="Q19" s="87">
        <f t="shared" si="32"/>
        <v>8.5263267498065396</v>
      </c>
      <c r="R19" s="87">
        <f t="shared" si="32"/>
        <v>5.5596451950313828</v>
      </c>
      <c r="S19" s="87">
        <f t="shared" si="32"/>
        <v>100</v>
      </c>
    </row>
    <row r="20" spans="1:36" ht="16.5" customHeight="1">
      <c r="A20" s="393" t="s">
        <v>223</v>
      </c>
      <c r="B20" s="393"/>
      <c r="C20" s="86">
        <f>'Tabell 4.1'!C22</f>
        <v>0.40292973847361624</v>
      </c>
      <c r="D20" s="87">
        <f>D17</f>
        <v>8.0854257541392922</v>
      </c>
      <c r="E20" s="87">
        <f t="shared" ref="E20:S20" si="33">E17</f>
        <v>6.1827473003152669</v>
      </c>
      <c r="F20" s="87">
        <f t="shared" si="33"/>
        <v>6.7784209094844261</v>
      </c>
      <c r="G20" s="87">
        <f t="shared" si="33"/>
        <v>7.8899029762660717</v>
      </c>
      <c r="H20" s="87">
        <f t="shared" si="33"/>
        <v>7.7653659873856089</v>
      </c>
      <c r="I20" s="87">
        <f t="shared" si="33"/>
        <v>6.0064860600392249</v>
      </c>
      <c r="J20" s="87">
        <f t="shared" si="33"/>
        <v>11.869468262712445</v>
      </c>
      <c r="K20" s="87">
        <f t="shared" si="33"/>
        <v>13.995309457081003</v>
      </c>
      <c r="L20" s="87">
        <f t="shared" si="33"/>
        <v>4.9460701503038376</v>
      </c>
      <c r="M20" s="87">
        <f t="shared" si="33"/>
        <v>0.79359302915033836</v>
      </c>
      <c r="N20" s="87">
        <f t="shared" si="33"/>
        <v>1.1996470649826918</v>
      </c>
      <c r="O20" s="87">
        <f t="shared" si="33"/>
        <v>6.8591111345536762</v>
      </c>
      <c r="P20" s="87">
        <f t="shared" si="33"/>
        <v>4.6876158724892116</v>
      </c>
      <c r="Q20" s="87">
        <f t="shared" si="33"/>
        <v>7.583702480062934</v>
      </c>
      <c r="R20" s="87">
        <f t="shared" si="33"/>
        <v>5.3571335610339785</v>
      </c>
      <c r="S20" s="87">
        <f t="shared" si="33"/>
        <v>100.00000000000003</v>
      </c>
    </row>
    <row r="21" spans="1:36" ht="16.5" customHeight="1" thickBot="1">
      <c r="A21" s="394" t="s">
        <v>225</v>
      </c>
      <c r="B21" s="394"/>
      <c r="C21" s="219" t="s">
        <v>217</v>
      </c>
      <c r="D21" s="219">
        <f>SUMPRODUCT($C19:$C20,D19:D20)</f>
        <v>8.8942117267718874</v>
      </c>
      <c r="E21" s="219">
        <f t="shared" ref="E21" si="34">SUMPRODUCT($C19:$C20,E19:E20)</f>
        <v>8.4547425895950425</v>
      </c>
      <c r="F21" s="219">
        <f t="shared" ref="F21" si="35">SUMPRODUCT($C19:$C20,F19:F20)</f>
        <v>7.173516928786654</v>
      </c>
      <c r="G21" s="219">
        <f t="shared" ref="G21" si="36">SUMPRODUCT($C19:$C20,G19:G20)</f>
        <v>5.4583190988576966</v>
      </c>
      <c r="H21" s="219">
        <f t="shared" ref="H21" si="37">SUMPRODUCT($C19:$C20,H19:H20)</f>
        <v>5.8536072409546227</v>
      </c>
      <c r="I21" s="219">
        <f t="shared" ref="I21" si="38">SUMPRODUCT($C19:$C20,I19:I20)</f>
        <v>5.815958811644852</v>
      </c>
      <c r="J21" s="219">
        <f t="shared" ref="J21" si="39">SUMPRODUCT($C19:$C20,J19:J20)</f>
        <v>8.2127936530076244</v>
      </c>
      <c r="K21" s="219">
        <f t="shared" ref="K21" si="40">SUMPRODUCT($C19:$C20,K19:K20)</f>
        <v>9.5299972646478341</v>
      </c>
      <c r="L21" s="219">
        <f t="shared" ref="L21" si="41">SUMPRODUCT($C19:$C20,L19:L20)</f>
        <v>5.3276313396498294</v>
      </c>
      <c r="M21" s="219">
        <f t="shared" ref="M21" si="42">SUMPRODUCT($C19:$C20,M19:M20)</f>
        <v>3.3514827842527382</v>
      </c>
      <c r="N21" s="219">
        <f t="shared" ref="N21" si="43">SUMPRODUCT($C19:$C20,N19:N20)</f>
        <v>3.8435211480557987</v>
      </c>
      <c r="O21" s="219">
        <f t="shared" ref="O21" si="44">SUMPRODUCT($C19:$C20,O19:O20)</f>
        <v>6.9142316247375666</v>
      </c>
      <c r="P21" s="219">
        <f t="shared" ref="P21" si="45">SUMPRODUCT($C19:$C20,P19:P20)</f>
        <v>7.5454231544110453</v>
      </c>
      <c r="Q21" s="219">
        <f t="shared" ref="Q21" si="46">SUMPRODUCT($C19:$C20,Q19:Q20)</f>
        <v>8.1465153993198651</v>
      </c>
      <c r="R21" s="219">
        <f t="shared" ref="R21" si="47">SUMPRODUCT($C19:$C20,R19:R20)</f>
        <v>5.4780472353069438</v>
      </c>
      <c r="S21" s="219">
        <f t="shared" ref="S21" si="48">SUM(D21:R21)</f>
        <v>100</v>
      </c>
      <c r="U21" s="90"/>
      <c r="V21" s="90"/>
      <c r="W21" s="90"/>
      <c r="X21" s="90"/>
      <c r="Y21" s="90"/>
      <c r="Z21" s="90"/>
      <c r="AA21" s="90"/>
      <c r="AB21" s="90"/>
      <c r="AC21" s="90"/>
      <c r="AD21" s="90"/>
      <c r="AE21" s="90"/>
      <c r="AF21" s="90"/>
      <c r="AG21" s="90"/>
      <c r="AH21" s="90"/>
      <c r="AI21" s="90"/>
      <c r="AJ21" s="90"/>
    </row>
    <row r="22" spans="1:36" ht="16.5" customHeight="1" thickBot="1">
      <c r="A22" s="388"/>
      <c r="B22" s="388"/>
      <c r="C22" s="88"/>
      <c r="D22" s="89"/>
      <c r="E22" s="89"/>
      <c r="F22" s="89"/>
      <c r="G22" s="89"/>
      <c r="H22" s="89"/>
      <c r="I22" s="89"/>
      <c r="J22" s="89"/>
      <c r="K22" s="89"/>
      <c r="L22" s="89"/>
      <c r="M22" s="89"/>
      <c r="N22" s="89"/>
      <c r="O22" s="89"/>
      <c r="P22" s="89"/>
      <c r="Q22" s="89"/>
      <c r="R22" s="89"/>
      <c r="S22" s="89"/>
    </row>
    <row r="23" spans="1:36" ht="16.5" customHeight="1">
      <c r="A23" s="373" t="str">
        <f>'Tabell 2.1'!A24</f>
        <v xml:space="preserve">FO2B  Barnevern </v>
      </c>
      <c r="B23" s="373"/>
      <c r="C23" s="180"/>
      <c r="D23" s="181"/>
      <c r="E23" s="181"/>
      <c r="F23" s="181"/>
      <c r="G23" s="181"/>
      <c r="H23" s="181"/>
      <c r="I23" s="181"/>
      <c r="J23" s="181"/>
      <c r="K23" s="181"/>
      <c r="L23" s="181"/>
      <c r="M23" s="181"/>
      <c r="N23" s="181"/>
      <c r="O23" s="181"/>
      <c r="P23" s="181"/>
      <c r="Q23" s="181"/>
      <c r="R23" s="181"/>
      <c r="S23" s="181"/>
    </row>
    <row r="24" spans="1:36" ht="16.5" customHeight="1">
      <c r="A24" s="395" t="s">
        <v>226</v>
      </c>
      <c r="B24" s="395"/>
      <c r="C24" s="91">
        <f>'Tabell 4.1'!C26</f>
        <v>0.01</v>
      </c>
      <c r="D24" s="92">
        <f>'Tabell 4.1'!D26/'Tabell 4.1'!$S26*100</f>
        <v>8.6957660867742614</v>
      </c>
      <c r="E24" s="92">
        <f>'Tabell 4.1'!E26/'Tabell 4.1'!$S26*100</f>
        <v>8.2765667574931889</v>
      </c>
      <c r="F24" s="92">
        <f>'Tabell 4.1'!F26/'Tabell 4.1'!$S26*100</f>
        <v>6.2198700482079223</v>
      </c>
      <c r="G24" s="92">
        <f>'Tabell 4.1'!G26/'Tabell 4.1'!$S26*100</f>
        <v>3.9561936700901281</v>
      </c>
      <c r="H24" s="92">
        <f>'Tabell 4.1'!H26/'Tabell 4.1'!$S26*100</f>
        <v>5.0827918675330119</v>
      </c>
      <c r="I24" s="92">
        <f>'Tabell 4.1'!I26/'Tabell 4.1'!$S26*100</f>
        <v>5.1692517291972333</v>
      </c>
      <c r="J24" s="92">
        <f>'Tabell 4.1'!J26/'Tabell 4.1'!$S26*100</f>
        <v>8.9551456717669247</v>
      </c>
      <c r="K24" s="92">
        <f>'Tabell 4.1'!K26/'Tabell 4.1'!$S26*100</f>
        <v>8.1010270383567384</v>
      </c>
      <c r="L24" s="92">
        <f>'Tabell 4.1'!L26/'Tabell 4.1'!$S26*100</f>
        <v>6.0862502619995809</v>
      </c>
      <c r="M24" s="92">
        <f>'Tabell 4.1'!M26/'Tabell 4.1'!$S26*100</f>
        <v>4.0164535736742817</v>
      </c>
      <c r="N24" s="92">
        <f>'Tabell 4.1'!N26/'Tabell 4.1'!$S26*100</f>
        <v>5.0932718507650385</v>
      </c>
      <c r="O24" s="92">
        <f>'Tabell 4.1'!O26/'Tabell 4.1'!$S26*100</f>
        <v>7.7263676378117792</v>
      </c>
      <c r="P24" s="92">
        <f>'Tabell 4.1'!P26/'Tabell 4.1'!$S26*100</f>
        <v>7.9936072102284639</v>
      </c>
      <c r="Q24" s="92">
        <f>'Tabell 4.1'!Q26/'Tabell 4.1'!$S26*100</f>
        <v>8.1455669670928526</v>
      </c>
      <c r="R24" s="92">
        <f>'Tabell 4.1'!R26/'Tabell 4.1'!$S26*100</f>
        <v>6.4818696290085933</v>
      </c>
      <c r="S24" s="92">
        <f>'Tabell 4.1'!S26/'Tabell 4.1'!$S26*100</f>
        <v>100</v>
      </c>
    </row>
    <row r="25" spans="1:36" ht="16.5" customHeight="1">
      <c r="A25" s="395" t="s">
        <v>227</v>
      </c>
      <c r="B25" s="395"/>
      <c r="C25" s="91">
        <f>'Tabell 4.1'!C27</f>
        <v>0.03</v>
      </c>
      <c r="D25" s="94">
        <f>'Tabell 4.1'!D27/'Tabell 4.1'!$S27*100</f>
        <v>6.6877532865473963</v>
      </c>
      <c r="E25" s="94">
        <f>'Tabell 4.1'!E27/'Tabell 4.1'!$S27*100</f>
        <v>5.7704853217356922</v>
      </c>
      <c r="F25" s="94">
        <f>'Tabell 4.1'!F27/'Tabell 4.1'!$S27*100</f>
        <v>4.0664228526242958</v>
      </c>
      <c r="G25" s="94">
        <f>'Tabell 4.1'!G27/'Tabell 4.1'!$S27*100</f>
        <v>3.0760106751013145</v>
      </c>
      <c r="H25" s="94">
        <f>'Tabell 4.1'!H27/'Tabell 4.1'!$S27*100</f>
        <v>4.6140160126519714</v>
      </c>
      <c r="I25" s="94">
        <f>'Tabell 4.1'!I27/'Tabell 4.1'!$S27*100</f>
        <v>5.6241968963131361</v>
      </c>
      <c r="J25" s="94">
        <f>'Tabell 4.1'!J27/'Tabell 4.1'!$S27*100</f>
        <v>9.6352673717505191</v>
      </c>
      <c r="K25" s="94">
        <f>'Tabell 4.1'!K27/'Tabell 4.1'!$S27*100</f>
        <v>9.5502619353563318</v>
      </c>
      <c r="L25" s="94">
        <f>'Tabell 4.1'!L27/'Tabell 4.1'!$S27*100</f>
        <v>6.1223682909953547</v>
      </c>
      <c r="M25" s="94">
        <f>'Tabell 4.1'!M27/'Tabell 4.1'!$S27*100</f>
        <v>4.4202826924977758</v>
      </c>
      <c r="N25" s="94">
        <f>'Tabell 4.1'!N27/'Tabell 4.1'!$S27*100</f>
        <v>5.7665315805080564</v>
      </c>
      <c r="O25" s="94">
        <f>'Tabell 4.1'!O27/'Tabell 4.1'!$S27*100</f>
        <v>8.3641395670653367</v>
      </c>
      <c r="P25" s="94">
        <f>'Tabell 4.1'!P27/'Tabell 4.1'!$S27*100</f>
        <v>9.3505980033606804</v>
      </c>
      <c r="Q25" s="94">
        <f>'Tabell 4.1'!Q27/'Tabell 4.1'!$S27*100</f>
        <v>9.3762973213403189</v>
      </c>
      <c r="R25" s="94">
        <f>'Tabell 4.1'!R27/'Tabell 4.1'!$S27*100</f>
        <v>7.5753681921518243</v>
      </c>
      <c r="S25" s="94">
        <f>'Tabell 4.1'!S27/'Tabell 4.1'!$S27*100</f>
        <v>100</v>
      </c>
    </row>
    <row r="26" spans="1:36" ht="16.5" customHeight="1">
      <c r="A26" s="395" t="s">
        <v>228</v>
      </c>
      <c r="B26" s="395"/>
      <c r="C26" s="91">
        <f>'Tabell 4.1'!C28</f>
        <v>0.06</v>
      </c>
      <c r="D26" s="94">
        <f>'Tabell 4.1'!D28/'Tabell 4.1'!$S28*100</f>
        <v>5.6300663227708183</v>
      </c>
      <c r="E26" s="94">
        <f>'Tabell 4.1'!E28/'Tabell 4.1'!$S28*100</f>
        <v>4.6927044952100223</v>
      </c>
      <c r="F26" s="94">
        <f>'Tabell 4.1'!F28/'Tabell 4.1'!$S28*100</f>
        <v>2.9859985261606483</v>
      </c>
      <c r="G26" s="94">
        <f>'Tabell 4.1'!G28/'Tabell 4.1'!$S28*100</f>
        <v>2.8120854826823876</v>
      </c>
      <c r="H26" s="94">
        <f>'Tabell 4.1'!H28/'Tabell 4.1'!$S28*100</f>
        <v>4.8931466470154756</v>
      </c>
      <c r="I26" s="94">
        <f>'Tabell 4.1'!I28/'Tabell 4.1'!$S28*100</f>
        <v>5.8364038319823139</v>
      </c>
      <c r="J26" s="94">
        <f>'Tabell 4.1'!J28/'Tabell 4.1'!$S28*100</f>
        <v>9.9395725865880618</v>
      </c>
      <c r="K26" s="94">
        <f>'Tabell 4.1'!K28/'Tabell 4.1'!$S28*100</f>
        <v>9.7214443625644815</v>
      </c>
      <c r="L26" s="94">
        <f>'Tabell 4.1'!L28/'Tabell 4.1'!$S28*100</f>
        <v>5.9602063375092111</v>
      </c>
      <c r="M26" s="94">
        <f>'Tabell 4.1'!M28/'Tabell 4.1'!$S28*100</f>
        <v>4.7074428887251285</v>
      </c>
      <c r="N26" s="94">
        <f>'Tabell 4.1'!N28/'Tabell 4.1'!$S28*100</f>
        <v>7.0361090641120114</v>
      </c>
      <c r="O26" s="94">
        <f>'Tabell 4.1'!O28/'Tabell 4.1'!$S28*100</f>
        <v>8.4362564480471622</v>
      </c>
      <c r="P26" s="94">
        <f>'Tabell 4.1'!P28/'Tabell 4.1'!$S28*100</f>
        <v>8.937361827560796</v>
      </c>
      <c r="Q26" s="94">
        <f>'Tabell 4.1'!Q28/'Tabell 4.1'!$S28*100</f>
        <v>9.8098747236551205</v>
      </c>
      <c r="R26" s="94">
        <f>'Tabell 4.1'!R28/'Tabell 4.1'!$S28*100</f>
        <v>8.6013264554163591</v>
      </c>
      <c r="S26" s="94">
        <f>'Tabell 4.1'!S28/'Tabell 4.1'!$S28*100</f>
        <v>100</v>
      </c>
    </row>
    <row r="27" spans="1:36" ht="16.5" customHeight="1">
      <c r="A27" s="395" t="s">
        <v>229</v>
      </c>
      <c r="B27" s="395"/>
      <c r="C27" s="91">
        <f>'Tabell 4.1'!C29</f>
        <v>0.24</v>
      </c>
      <c r="D27" s="94">
        <f>'Tabell 4.1'!D29/'Tabell 4.1'!$S29*100</f>
        <v>9.7694533234189347</v>
      </c>
      <c r="E27" s="94">
        <f>'Tabell 4.1'!E29/'Tabell 4.1'!$S29*100</f>
        <v>7.0292216043576783</v>
      </c>
      <c r="F27" s="94">
        <f>'Tabell 4.1'!F29/'Tabell 4.1'!$S29*100</f>
        <v>4.8677203842640822</v>
      </c>
      <c r="G27" s="94">
        <f>'Tabell 4.1'!G29/'Tabell 4.1'!$S29*100</f>
        <v>3.1088765492315145</v>
      </c>
      <c r="H27" s="94">
        <f>'Tabell 4.1'!H29/'Tabell 4.1'!$S29*100</f>
        <v>3.4880690478329015</v>
      </c>
      <c r="I27" s="94">
        <f>'Tabell 4.1'!I29/'Tabell 4.1'!$S29*100</f>
        <v>1.7787367888948884</v>
      </c>
      <c r="J27" s="94">
        <f>'Tabell 4.1'!J29/'Tabell 4.1'!$S29*100</f>
        <v>2.25689162113949</v>
      </c>
      <c r="K27" s="94">
        <f>'Tabell 4.1'!K29/'Tabell 4.1'!$S29*100</f>
        <v>2.297440493357223</v>
      </c>
      <c r="L27" s="94">
        <f>'Tabell 4.1'!L29/'Tabell 4.1'!$S29*100</f>
        <v>7.4266348668523383</v>
      </c>
      <c r="M27" s="94">
        <f>'Tabell 4.1'!M29/'Tabell 4.1'!$S29*100</f>
        <v>9.2211056311891291</v>
      </c>
      <c r="N27" s="94">
        <f>'Tabell 4.1'!N29/'Tabell 4.1'!$S29*100</f>
        <v>11.276835565369364</v>
      </c>
      <c r="O27" s="94">
        <f>'Tabell 4.1'!O29/'Tabell 4.1'!$S29*100</f>
        <v>14.419981665672719</v>
      </c>
      <c r="P27" s="94">
        <f>'Tabell 4.1'!P29/'Tabell 4.1'!$S29*100</f>
        <v>6.4053557879840435</v>
      </c>
      <c r="Q27" s="94">
        <f>'Tabell 4.1'!Q29/'Tabell 4.1'!$S29*100</f>
        <v>3.7252428785508807</v>
      </c>
      <c r="R27" s="94">
        <f>'Tabell 4.1'!R29/'Tabell 4.1'!$S29*100</f>
        <v>12.928433791884791</v>
      </c>
      <c r="S27" s="94">
        <f>'Tabell 4.1'!S29/'Tabell 4.1'!$S29*100</f>
        <v>100</v>
      </c>
    </row>
    <row r="28" spans="1:36" ht="16.5" customHeight="1">
      <c r="A28" s="395" t="s">
        <v>230</v>
      </c>
      <c r="B28" s="395"/>
      <c r="C28" s="93">
        <f>'Tabell 4.1'!C32</f>
        <v>0.08</v>
      </c>
      <c r="D28" s="94">
        <f>'Tabell 4.1'!D32/'Tabell 4.1'!$S32*100</f>
        <v>12.211784799316822</v>
      </c>
      <c r="E28" s="94">
        <f>'Tabell 4.1'!E32/'Tabell 4.1'!$S32*100</f>
        <v>8.1981212638770291</v>
      </c>
      <c r="F28" s="94">
        <f>'Tabell 4.1'!F32/'Tabell 4.1'!$S32*100</f>
        <v>5.977796754910333</v>
      </c>
      <c r="G28" s="94">
        <f>'Tabell 4.1'!G32/'Tabell 4.1'!$S32*100</f>
        <v>3.2450896669513236</v>
      </c>
      <c r="H28" s="94">
        <f>'Tabell 4.1'!H32/'Tabell 4.1'!$S32*100</f>
        <v>4.3552519214346708</v>
      </c>
      <c r="I28" s="94">
        <f>'Tabell 4.1'!I32/'Tabell 4.1'!$S32*100</f>
        <v>2.2203245089666952</v>
      </c>
      <c r="J28" s="94">
        <f>'Tabell 4.1'!J32/'Tabell 4.1'!$S32*100</f>
        <v>4.8676345004269859</v>
      </c>
      <c r="K28" s="94">
        <f>'Tabell 4.1'!K32/'Tabell 4.1'!$S32*100</f>
        <v>4.3552519214346708</v>
      </c>
      <c r="L28" s="94">
        <f>'Tabell 4.1'!L32/'Tabell 4.1'!$S32*100</f>
        <v>6.5755764304013669</v>
      </c>
      <c r="M28" s="94">
        <f>'Tabell 4.1'!M32/'Tabell 4.1'!$S32*100</f>
        <v>5.2946199829205804</v>
      </c>
      <c r="N28" s="94">
        <f>'Tabell 4.1'!N32/'Tabell 4.1'!$S32*100</f>
        <v>8.5397096498719041</v>
      </c>
      <c r="O28" s="94">
        <f>'Tabell 4.1'!O32/'Tabell 4.1'!$S32*100</f>
        <v>11.272416737830913</v>
      </c>
      <c r="P28" s="94">
        <f>'Tabell 4.1'!P32/'Tabell 4.1'!$S32*100</f>
        <v>5.3800170794193001</v>
      </c>
      <c r="Q28" s="94">
        <f>'Tabell 4.1'!Q32/'Tabell 4.1'!$S32*100</f>
        <v>4.0990606319385146</v>
      </c>
      <c r="R28" s="94">
        <f>'Tabell 4.1'!R32/'Tabell 4.1'!$S32*100</f>
        <v>13.407344150298888</v>
      </c>
      <c r="S28" s="94">
        <f>'Tabell 4.1'!S32/'Tabell 4.1'!$S32*100</f>
        <v>100</v>
      </c>
    </row>
    <row r="29" spans="1:36" ht="16.5" customHeight="1">
      <c r="A29" s="395" t="s">
        <v>231</v>
      </c>
      <c r="B29" s="395"/>
      <c r="C29" s="93">
        <f>'Tabell 4.1'!C33</f>
        <v>0.1</v>
      </c>
      <c r="D29" s="94">
        <f>'Tabell 4.1'!D33/'Tabell 4.1'!$S33*100</f>
        <v>9.197308104944895</v>
      </c>
      <c r="E29" s="94">
        <f>'Tabell 4.1'!E33/'Tabell 4.1'!$S33*100</f>
        <v>9.4899053935433528</v>
      </c>
      <c r="F29" s="94">
        <f>'Tabell 4.1'!F33/'Tabell 4.1'!$S33*100</f>
        <v>5.5008290256510284</v>
      </c>
      <c r="G29" s="94">
        <f>'Tabell 4.1'!G33/'Tabell 4.1'!$S33*100</f>
        <v>4.6035306739490887</v>
      </c>
      <c r="H29" s="94">
        <f>'Tabell 4.1'!H33/'Tabell 4.1'!$S33*100</f>
        <v>5.8129328001560516</v>
      </c>
      <c r="I29" s="94">
        <f>'Tabell 4.1'!I33/'Tabell 4.1'!$S33*100</f>
        <v>3.0917780161903834</v>
      </c>
      <c r="J29" s="94">
        <f>'Tabell 4.1'!J33/'Tabell 4.1'!$S33*100</f>
        <v>3.1307909880035107</v>
      </c>
      <c r="K29" s="94">
        <f>'Tabell 4.1'!K33/'Tabell 4.1'!$S33*100</f>
        <v>6.3883741343996885</v>
      </c>
      <c r="L29" s="94">
        <f>'Tabell 4.1'!L33/'Tabell 4.1'!$S33*100</f>
        <v>6.4664000780259441</v>
      </c>
      <c r="M29" s="94">
        <f>'Tabell 4.1'!M33/'Tabell 4.1'!$S33*100</f>
        <v>6.5736857505120456</v>
      </c>
      <c r="N29" s="94">
        <f>'Tabell 4.1'!N33/'Tabell 4.1'!$S33*100</f>
        <v>9.3045937774309966</v>
      </c>
      <c r="O29" s="94">
        <f>'Tabell 4.1'!O33/'Tabell 4.1'!$S33*100</f>
        <v>11.343021554666926</v>
      </c>
      <c r="P29" s="94">
        <f>'Tabell 4.1'!P33/'Tabell 4.1'!$S33*100</f>
        <v>5.6373744269969768</v>
      </c>
      <c r="Q29" s="94">
        <f>'Tabell 4.1'!Q33/'Tabell 4.1'!$S33*100</f>
        <v>3.2380766604896123</v>
      </c>
      <c r="R29" s="94">
        <f>'Tabell 4.1'!R33/'Tabell 4.1'!$S33*100</f>
        <v>10.221398615039501</v>
      </c>
      <c r="S29" s="94">
        <f>'Tabell 4.1'!S33/'Tabell 4.1'!$S33*100</f>
        <v>100</v>
      </c>
    </row>
    <row r="30" spans="1:36" ht="16.5" customHeight="1">
      <c r="A30" s="395" t="s">
        <v>232</v>
      </c>
      <c r="B30" s="395"/>
      <c r="C30" s="93">
        <f>'Tabell 4.1'!C34</f>
        <v>0.2</v>
      </c>
      <c r="D30" s="94">
        <f>'Tabell 4.1'!D34/'Tabell 4.1'!$S34*100</f>
        <v>10.524323301154647</v>
      </c>
      <c r="E30" s="94">
        <f>'Tabell 4.1'!E34/'Tabell 4.1'!$S34*100</f>
        <v>7.2023471512398256</v>
      </c>
      <c r="F30" s="94">
        <f>'Tabell 4.1'!F34/'Tabell 4.1'!$S34*100</f>
        <v>4.1595684270300959</v>
      </c>
      <c r="G30" s="94">
        <f>'Tabell 4.1'!G34/'Tabell 4.1'!$S34*100</f>
        <v>2.238311565398448</v>
      </c>
      <c r="H30" s="94">
        <f>'Tabell 4.1'!H34/'Tabell 4.1'!$S34*100</f>
        <v>2.9008139314783268</v>
      </c>
      <c r="I30" s="94">
        <f>'Tabell 4.1'!I34/'Tabell 4.1'!$S34*100</f>
        <v>1.7367026310808251</v>
      </c>
      <c r="J30" s="94">
        <f>'Tabell 4.1'!J34/'Tabell 4.1'!$S34*100</f>
        <v>1.9401855006625022</v>
      </c>
      <c r="K30" s="94">
        <f>'Tabell 4.1'!K34/'Tabell 4.1'!$S34*100</f>
        <v>2.4370622752224116</v>
      </c>
      <c r="L30" s="94">
        <f>'Tabell 4.1'!L34/'Tabell 4.1'!$S34*100</f>
        <v>8.058868067385955</v>
      </c>
      <c r="M30" s="94">
        <f>'Tabell 4.1'!M34/'Tabell 4.1'!$S34*100</f>
        <v>8.049403747870528</v>
      </c>
      <c r="N30" s="94">
        <f>'Tabell 4.1'!N34/'Tabell 4.1'!$S34*100</f>
        <v>12.530759038425138</v>
      </c>
      <c r="O30" s="94">
        <f>'Tabell 4.1'!O34/'Tabell 4.1'!$S34*100</f>
        <v>16.202915010410752</v>
      </c>
      <c r="P30" s="94">
        <f>'Tabell 4.1'!P34/'Tabell 4.1'!$S34*100</f>
        <v>6.6155593412833618</v>
      </c>
      <c r="Q30" s="94">
        <f>'Tabell 4.1'!Q34/'Tabell 4.1'!$S34*100</f>
        <v>2.9859928071171682</v>
      </c>
      <c r="R30" s="94">
        <f>'Tabell 4.1'!R34/'Tabell 4.1'!$S34*100</f>
        <v>12.417187204240015</v>
      </c>
      <c r="S30" s="94">
        <f>'Tabell 4.1'!S34/'Tabell 4.1'!$S34*100</f>
        <v>100</v>
      </c>
    </row>
    <row r="31" spans="1:36" ht="16.5" customHeight="1">
      <c r="A31" s="395" t="s">
        <v>233</v>
      </c>
      <c r="B31" s="395"/>
      <c r="C31" s="93">
        <f>'Tabell 4.1'!C35</f>
        <v>0.14000000000000001</v>
      </c>
      <c r="D31" s="94">
        <f>'Tabell 4.1'!D35/'Tabell 4.1'!$S35*100</f>
        <v>16.143497757847534</v>
      </c>
      <c r="E31" s="94">
        <f>'Tabell 4.1'!E35/'Tabell 4.1'!$S35*100</f>
        <v>11.846907915319637</v>
      </c>
      <c r="F31" s="94">
        <f>'Tabell 4.1'!F35/'Tabell 4.1'!$S35*100</f>
        <v>16.842215038064449</v>
      </c>
      <c r="G31" s="94">
        <f>'Tabell 4.1'!G35/'Tabell 4.1'!$S35*100</f>
        <v>3.6708728751694646</v>
      </c>
      <c r="H31" s="94">
        <f>'Tabell 4.1'!H35/'Tabell 4.1'!$S35*100</f>
        <v>4.7867348002920016</v>
      </c>
      <c r="I31" s="94">
        <f>'Tabell 4.1'!I35/'Tabell 4.1'!$S35*100</f>
        <v>2.8052977369903016</v>
      </c>
      <c r="J31" s="94">
        <f>'Tabell 4.1'!J35/'Tabell 4.1'!$S35*100</f>
        <v>3.6500156429241843</v>
      </c>
      <c r="K31" s="94">
        <f>'Tabell 4.1'!K35/'Tabell 4.1'!$S35*100</f>
        <v>3.2537282302638442</v>
      </c>
      <c r="L31" s="94">
        <f>'Tabell 4.1'!L35/'Tabell 4.1'!$S35*100</f>
        <v>3.8377307331317132</v>
      </c>
      <c r="M31" s="94">
        <f>'Tabell 4.1'!M35/'Tabell 4.1'!$S35*100</f>
        <v>4.6303055584523936</v>
      </c>
      <c r="N31" s="94">
        <f>'Tabell 4.1'!N35/'Tabell 4.1'!$S35*100</f>
        <v>5.7670247158202104</v>
      </c>
      <c r="O31" s="94">
        <f>'Tabell 4.1'!O35/'Tabell 4.1'!$S35*100</f>
        <v>7.1018875795181984</v>
      </c>
      <c r="P31" s="94">
        <f>'Tabell 4.1'!P35/'Tabell 4.1'!$S35*100</f>
        <v>6.8098863280842634</v>
      </c>
      <c r="Q31" s="94">
        <f>'Tabell 4.1'!Q35/'Tabell 4.1'!$S35*100</f>
        <v>4.0567316717071646</v>
      </c>
      <c r="R31" s="94">
        <f>'Tabell 4.1'!R35/'Tabell 4.1'!$S35*100</f>
        <v>4.7971634164146417</v>
      </c>
      <c r="S31" s="94">
        <f>'Tabell 4.1'!S35/'Tabell 4.1'!$S35*100</f>
        <v>100</v>
      </c>
    </row>
    <row r="32" spans="1:36" ht="16.5" customHeight="1">
      <c r="A32" s="424" t="s">
        <v>234</v>
      </c>
      <c r="B32" s="424"/>
      <c r="C32" s="93">
        <f>'Tabell 4.1'!C36</f>
        <v>0.06</v>
      </c>
      <c r="D32" s="94">
        <f>'Tabell 4.1'!D36/'Tabell 4.1'!$S36*100</f>
        <v>12.233452123619793</v>
      </c>
      <c r="E32" s="94">
        <f>'Tabell 4.1'!E36/'Tabell 4.1'!$S36*100</f>
        <v>8.5412163346380776</v>
      </c>
      <c r="F32" s="94">
        <f>'Tabell 4.1'!F36/'Tabell 4.1'!$S36*100</f>
        <v>5.357247181164924</v>
      </c>
      <c r="G32" s="94">
        <f>'Tabell 4.1'!G36/'Tabell 4.1'!$S36*100</f>
        <v>3.1956534439446163</v>
      </c>
      <c r="H32" s="94">
        <f>'Tabell 4.1'!H36/'Tabell 4.1'!$S36*100</f>
        <v>4.1829759887830811</v>
      </c>
      <c r="I32" s="94">
        <f>'Tabell 4.1'!I36/'Tabell 4.1'!$S36*100</f>
        <v>1.9921715253841212</v>
      </c>
      <c r="J32" s="94">
        <f>'Tabell 4.1'!J36/'Tabell 4.1'!$S36*100</f>
        <v>2.447858853771105</v>
      </c>
      <c r="K32" s="94">
        <f>'Tabell 4.1'!K36/'Tabell 4.1'!$S36*100</f>
        <v>3.2832856224805749</v>
      </c>
      <c r="L32" s="94">
        <f>'Tabell 4.1'!L36/'Tabell 4.1'!$S36*100</f>
        <v>7.2384179470701637</v>
      </c>
      <c r="M32" s="94">
        <f>'Tabell 4.1'!M36/'Tabell 4.1'!$S36*100</f>
        <v>6.1985160951101248</v>
      </c>
      <c r="N32" s="94">
        <f>'Tabell 4.1'!N36/'Tabell 4.1'!$S36*100</f>
        <v>11.392183209674593</v>
      </c>
      <c r="O32" s="94">
        <f>'Tabell 4.1'!O36/'Tabell 4.1'!$S36*100</f>
        <v>12.157504235555296</v>
      </c>
      <c r="P32" s="94">
        <f>'Tabell 4.1'!P36/'Tabell 4.1'!$S36*100</f>
        <v>5.1294035169714318</v>
      </c>
      <c r="Q32" s="94">
        <f>'Tabell 4.1'!Q36/'Tabell 4.1'!$S36*100</f>
        <v>3.3358649296021494</v>
      </c>
      <c r="R32" s="94">
        <f>'Tabell 4.1'!R36/'Tabell 4.1'!$S36*100</f>
        <v>13.314248992229945</v>
      </c>
      <c r="S32" s="94">
        <f>'Tabell 4.1'!S36/'Tabell 4.1'!$S36*100</f>
        <v>100</v>
      </c>
    </row>
    <row r="33" spans="1:38" ht="16.5" customHeight="1">
      <c r="A33" s="395" t="s">
        <v>235</v>
      </c>
      <c r="B33" s="395"/>
      <c r="C33" s="93">
        <f>'Tabell 4.1'!C37</f>
        <v>0.05</v>
      </c>
      <c r="D33" s="94">
        <f>'Tabell 4.1'!D37/'Tabell 4.1'!$S37*100</f>
        <v>8.3700440528634363</v>
      </c>
      <c r="E33" s="94">
        <f>'Tabell 4.1'!E37/'Tabell 4.1'!$S37*100</f>
        <v>5.7268722466960353</v>
      </c>
      <c r="F33" s="94">
        <f>'Tabell 4.1'!F37/'Tabell 4.1'!$S37*100</f>
        <v>4.3171806167400879</v>
      </c>
      <c r="G33" s="94">
        <f>'Tabell 4.1'!G37/'Tabell 4.1'!$S37*100</f>
        <v>3.5242290748898681</v>
      </c>
      <c r="H33" s="94">
        <f>'Tabell 4.1'!H37/'Tabell 4.1'!$S37*100</f>
        <v>4.0528634361233484</v>
      </c>
      <c r="I33" s="94">
        <f>'Tabell 4.1'!I37/'Tabell 4.1'!$S37*100</f>
        <v>2.7312775330396475</v>
      </c>
      <c r="J33" s="94">
        <f>'Tabell 4.1'!J37/'Tabell 4.1'!$S37*100</f>
        <v>4.4933920704845818</v>
      </c>
      <c r="K33" s="94">
        <f>'Tabell 4.1'!K37/'Tabell 4.1'!$S37*100</f>
        <v>4.7577092511013221</v>
      </c>
      <c r="L33" s="94">
        <f>'Tabell 4.1'!L37/'Tabell 4.1'!$S37*100</f>
        <v>6.4317180616740091</v>
      </c>
      <c r="M33" s="94">
        <f>'Tabell 4.1'!M37/'Tabell 4.1'!$S37*100</f>
        <v>6.8722466960352415</v>
      </c>
      <c r="N33" s="94">
        <f>'Tabell 4.1'!N37/'Tabell 4.1'!$S37*100</f>
        <v>10.220264317180616</v>
      </c>
      <c r="O33" s="94">
        <f>'Tabell 4.1'!O37/'Tabell 4.1'!$S37*100</f>
        <v>12.070484581497798</v>
      </c>
      <c r="P33" s="94">
        <f>'Tabell 4.1'!P37/'Tabell 4.1'!$S37*100</f>
        <v>8.8105726872246706</v>
      </c>
      <c r="Q33" s="94">
        <f>'Tabell 4.1'!Q37/'Tabell 4.1'!$S37*100</f>
        <v>5.9911894273127748</v>
      </c>
      <c r="R33" s="94">
        <f>'Tabell 4.1'!R37/'Tabell 4.1'!$S37*100</f>
        <v>11.629955947136564</v>
      </c>
      <c r="S33" s="94">
        <f>'Tabell 4.1'!S37/'Tabell 4.1'!$S37*100</f>
        <v>100</v>
      </c>
    </row>
    <row r="34" spans="1:38" ht="16.5" customHeight="1">
      <c r="A34" s="395" t="s">
        <v>236</v>
      </c>
      <c r="B34" s="395"/>
      <c r="C34" s="93">
        <f>'Tabell 4.1'!C38</f>
        <v>0.03</v>
      </c>
      <c r="D34" s="94">
        <f>'Tabell 4.1'!D38/'Tabell 4.1'!$S38*100</f>
        <v>11.574527641707489</v>
      </c>
      <c r="E34" s="94">
        <f>'Tabell 4.1'!E38/'Tabell 4.1'!$S38*100</f>
        <v>11.350594821553534</v>
      </c>
      <c r="F34" s="94">
        <f>'Tabell 4.1'!F38/'Tabell 4.1'!$S38*100</f>
        <v>8.481455563331</v>
      </c>
      <c r="G34" s="94">
        <f>'Tabell 4.1'!G38/'Tabell 4.1'!$S38*100</f>
        <v>7.9776067179846049</v>
      </c>
      <c r="H34" s="94">
        <f>'Tabell 4.1'!H38/'Tabell 4.1'!$S38*100</f>
        <v>8.1315605318404476</v>
      </c>
      <c r="I34" s="94">
        <f>'Tabell 4.1'!I38/'Tabell 4.1'!$S38*100</f>
        <v>2.7011896431070679</v>
      </c>
      <c r="J34" s="94">
        <f>'Tabell 4.1'!J38/'Tabell 4.1'!$S38*100</f>
        <v>4.4786564030790759</v>
      </c>
      <c r="K34" s="94">
        <f>'Tabell 4.1'!K38/'Tabell 4.1'!$S38*100</f>
        <v>5.206438068579426</v>
      </c>
      <c r="L34" s="94">
        <f>'Tabell 4.1'!L38/'Tabell 4.1'!$S38*100</f>
        <v>4.8705388383484953</v>
      </c>
      <c r="M34" s="94">
        <f>'Tabell 4.1'!M38/'Tabell 4.1'!$S38*100</f>
        <v>5.1364590622813155</v>
      </c>
      <c r="N34" s="94">
        <f>'Tabell 4.1'!N38/'Tabell 4.1'!$S38*100</f>
        <v>5.3044086773967809</v>
      </c>
      <c r="O34" s="94">
        <f>'Tabell 4.1'!O38/'Tabell 4.1'!$S38*100</f>
        <v>8.6494051784464663</v>
      </c>
      <c r="P34" s="94">
        <f>'Tabell 4.1'!P38/'Tabell 4.1'!$S38*100</f>
        <v>5.7802659202239326</v>
      </c>
      <c r="Q34" s="94">
        <f>'Tabell 4.1'!Q38/'Tabell 4.1'!$S38*100</f>
        <v>4.6606018194541639</v>
      </c>
      <c r="R34" s="94">
        <f>'Tabell 4.1'!R38/'Tabell 4.1'!$S38*100</f>
        <v>5.6962911126661995</v>
      </c>
      <c r="S34" s="94">
        <f>'Tabell 4.1'!S38/'Tabell 4.1'!$S38*100</f>
        <v>100</v>
      </c>
    </row>
    <row r="35" spans="1:38" ht="16.5" customHeight="1">
      <c r="A35" s="396" t="s">
        <v>237</v>
      </c>
      <c r="B35" s="396"/>
      <c r="C35" s="221" t="s">
        <v>217</v>
      </c>
      <c r="D35" s="222">
        <f>SUMPRODUCT($C24:$C34,D24:D34)</f>
        <v>10.731436136531963</v>
      </c>
      <c r="E35" s="222">
        <f t="shared" ref="E35:R35" si="49">SUMPRODUCT($C24:$C34,E24:E34)</f>
        <v>8.0676668979023525</v>
      </c>
      <c r="F35" s="222">
        <f t="shared" si="49"/>
        <v>6.5414721521536281</v>
      </c>
      <c r="G35" s="222">
        <f t="shared" si="49"/>
        <v>3.3355213760055848</v>
      </c>
      <c r="H35" s="222">
        <f t="shared" si="49"/>
        <v>4.1975614085110049</v>
      </c>
      <c r="I35" s="222">
        <f t="shared" si="49"/>
        <v>2.5615153126345014</v>
      </c>
      <c r="J35" s="222">
        <f t="shared" si="49"/>
        <v>3.6240677979582103</v>
      </c>
      <c r="K35" s="222">
        <f t="shared" si="49"/>
        <v>4.0234582250013062</v>
      </c>
      <c r="L35" s="222">
        <f t="shared" si="49"/>
        <v>6.6082874830536715</v>
      </c>
      <c r="M35" s="222">
        <f t="shared" si="49"/>
        <v>6.8769637151396763</v>
      </c>
      <c r="N35" s="222">
        <f t="shared" si="49"/>
        <v>9.6333836318523804</v>
      </c>
      <c r="O35" s="222">
        <f t="shared" si="49"/>
        <v>12.158558246303825</v>
      </c>
      <c r="P35" s="222">
        <f t="shared" si="49"/>
        <v>6.6263166972008731</v>
      </c>
      <c r="Q35" s="222">
        <f t="shared" si="49"/>
        <v>4.3017982973745283</v>
      </c>
      <c r="R35" s="222">
        <f t="shared" si="49"/>
        <v>10.711992622376497</v>
      </c>
      <c r="S35" s="222">
        <f>SUM(D35:R35)</f>
        <v>100.00000000000001</v>
      </c>
      <c r="U35" s="90"/>
    </row>
    <row r="36" spans="1:38" ht="16.5" customHeight="1">
      <c r="A36" s="397"/>
      <c r="B36" s="397"/>
      <c r="C36" s="85"/>
      <c r="D36" s="18"/>
      <c r="E36" s="18"/>
      <c r="F36" s="18"/>
      <c r="G36" s="18"/>
      <c r="H36" s="18"/>
      <c r="I36" s="18"/>
      <c r="J36" s="18"/>
      <c r="K36" s="18"/>
      <c r="L36" s="18"/>
      <c r="M36" s="18"/>
      <c r="N36" s="18"/>
      <c r="O36" s="18"/>
      <c r="P36" s="18"/>
      <c r="Q36" s="18"/>
      <c r="R36" s="18"/>
      <c r="S36" s="18"/>
    </row>
    <row r="37" spans="1:38" ht="16.5" customHeight="1">
      <c r="A37" s="398" t="str">
        <f>'Tabell 4.1'!A41</f>
        <v>Kriterienøkkel FO2B Barnevern</v>
      </c>
      <c r="B37" s="398"/>
      <c r="C37" s="95">
        <f>'Tabell 4.1'!C41</f>
        <v>0.8</v>
      </c>
      <c r="D37" s="96">
        <f>'Tabell 4.1'!D41</f>
        <v>10.731436136531961</v>
      </c>
      <c r="E37" s="96">
        <f>'Tabell 4.1'!E41</f>
        <v>8.0676668979023525</v>
      </c>
      <c r="F37" s="96">
        <f>'Tabell 4.1'!F41</f>
        <v>6.5414721521536281</v>
      </c>
      <c r="G37" s="96">
        <f>'Tabell 4.1'!G41</f>
        <v>3.3355213760055853</v>
      </c>
      <c r="H37" s="96">
        <f>'Tabell 4.1'!H41</f>
        <v>4.1975614085110049</v>
      </c>
      <c r="I37" s="96">
        <f>'Tabell 4.1'!I41</f>
        <v>2.5615153126345014</v>
      </c>
      <c r="J37" s="96">
        <f>'Tabell 4.1'!J41</f>
        <v>3.6240677979582094</v>
      </c>
      <c r="K37" s="96">
        <f>'Tabell 4.1'!K41</f>
        <v>4.0234582250013062</v>
      </c>
      <c r="L37" s="96">
        <f>'Tabell 4.1'!L41</f>
        <v>6.6082874830536698</v>
      </c>
      <c r="M37" s="96">
        <f>'Tabell 4.1'!M41</f>
        <v>6.8769637151396763</v>
      </c>
      <c r="N37" s="96">
        <f>'Tabell 4.1'!N41</f>
        <v>9.6333836318523787</v>
      </c>
      <c r="O37" s="96">
        <f>'Tabell 4.1'!O41</f>
        <v>12.158558246303826</v>
      </c>
      <c r="P37" s="96">
        <f>'Tabell 4.1'!P41</f>
        <v>6.6263166972008722</v>
      </c>
      <c r="Q37" s="96">
        <f>'Tabell 4.1'!Q41</f>
        <v>4.3017982973745283</v>
      </c>
      <c r="R37" s="96">
        <f>'Tabell 4.1'!R41</f>
        <v>10.711992622376497</v>
      </c>
      <c r="S37" s="96">
        <v>100.00000000000001</v>
      </c>
    </row>
    <row r="38" spans="1:38" ht="16.5" customHeight="1">
      <c r="A38" s="395" t="str">
        <f>'Tabell 4.1'!A42</f>
        <v>Regnskapsandeler 2021 FO2B Barnevern</v>
      </c>
      <c r="B38" s="395"/>
      <c r="C38" s="95">
        <f>'Tabell 4.1'!C42</f>
        <v>0.2</v>
      </c>
      <c r="D38" s="96">
        <f>'Tabell 4.1'!D42</f>
        <v>11.82142914548553</v>
      </c>
      <c r="E38" s="96">
        <f>'Tabell 4.1'!E42</f>
        <v>8.0932007591189521</v>
      </c>
      <c r="F38" s="96">
        <f>'Tabell 4.1'!F42</f>
        <v>6.5218947032383348</v>
      </c>
      <c r="G38" s="96">
        <f>'Tabell 4.1'!G42</f>
        <v>3.8514453007852794</v>
      </c>
      <c r="H38" s="96">
        <f>'Tabell 4.1'!H42</f>
        <v>3.6009902253573536</v>
      </c>
      <c r="I38" s="96">
        <f>'Tabell 4.1'!I42</f>
        <v>2.0150722030605568</v>
      </c>
      <c r="J38" s="96">
        <f>'Tabell 4.1'!J42</f>
        <v>2.4746123352859279</v>
      </c>
      <c r="K38" s="96">
        <f>'Tabell 4.1'!K42</f>
        <v>2.680767067536193</v>
      </c>
      <c r="L38" s="96">
        <f>'Tabell 4.1'!L42</f>
        <v>4.1337740518362667</v>
      </c>
      <c r="M38" s="96">
        <f>'Tabell 4.1'!M42</f>
        <v>7.1626648159455879</v>
      </c>
      <c r="N38" s="96">
        <f>'Tabell 4.1'!N42</f>
        <v>7.9752150563889863</v>
      </c>
      <c r="O38" s="96">
        <f>'Tabell 4.1'!O42</f>
        <v>12.8640836380028</v>
      </c>
      <c r="P38" s="96">
        <f>'Tabell 4.1'!P42</f>
        <v>7.8635194447823205</v>
      </c>
      <c r="Q38" s="96">
        <f>'Tabell 4.1'!Q42</f>
        <v>4.9002895966553695</v>
      </c>
      <c r="R38" s="96">
        <f>'Tabell 4.1'!R42</f>
        <v>14.041041656520555</v>
      </c>
      <c r="S38" s="96">
        <f t="shared" ref="S38" si="50">S35</f>
        <v>100.00000000000001</v>
      </c>
      <c r="W38" s="90"/>
      <c r="X38" s="90"/>
      <c r="Y38" s="90"/>
      <c r="Z38" s="90"/>
      <c r="AA38" s="90"/>
      <c r="AB38" s="90"/>
      <c r="AC38" s="90"/>
      <c r="AD38" s="90"/>
      <c r="AE38" s="90"/>
      <c r="AF38" s="90"/>
      <c r="AG38" s="90"/>
      <c r="AH38" s="90"/>
      <c r="AI38" s="90"/>
      <c r="AJ38" s="90"/>
      <c r="AK38" s="90"/>
      <c r="AL38" s="90"/>
    </row>
    <row r="39" spans="1:38" ht="16.5" customHeight="1" thickBot="1">
      <c r="A39" s="399" t="s">
        <v>238</v>
      </c>
      <c r="B39" s="399"/>
      <c r="C39" s="223" t="s">
        <v>217</v>
      </c>
      <c r="D39" s="224">
        <f>SUMPRODUCT($C37:$C38,D37:D38)</f>
        <v>10.949434738322676</v>
      </c>
      <c r="E39" s="224">
        <f t="shared" ref="E39:R39" si="51">SUMPRODUCT($C37:$C38,E37:E38)</f>
        <v>8.072773670145672</v>
      </c>
      <c r="F39" s="224">
        <f t="shared" si="51"/>
        <v>6.5375566623705703</v>
      </c>
      <c r="G39" s="224">
        <f t="shared" si="51"/>
        <v>3.4387061609615244</v>
      </c>
      <c r="H39" s="224">
        <f t="shared" si="51"/>
        <v>4.0782471718802746</v>
      </c>
      <c r="I39" s="224">
        <f t="shared" si="51"/>
        <v>2.4522266907197126</v>
      </c>
      <c r="J39" s="224">
        <f t="shared" si="51"/>
        <v>3.3941767054237535</v>
      </c>
      <c r="K39" s="224">
        <f t="shared" si="51"/>
        <v>3.7549199935082838</v>
      </c>
      <c r="L39" s="224">
        <f t="shared" si="51"/>
        <v>6.1133847968101893</v>
      </c>
      <c r="M39" s="224">
        <f t="shared" si="51"/>
        <v>6.9341039353008593</v>
      </c>
      <c r="N39" s="224">
        <f t="shared" si="51"/>
        <v>9.3017499167597002</v>
      </c>
      <c r="O39" s="224">
        <f t="shared" si="51"/>
        <v>12.299663324643623</v>
      </c>
      <c r="P39" s="224">
        <f t="shared" si="51"/>
        <v>6.8737572467171617</v>
      </c>
      <c r="Q39" s="224">
        <f t="shared" si="51"/>
        <v>4.4214965572306966</v>
      </c>
      <c r="R39" s="224">
        <f t="shared" si="51"/>
        <v>11.37780242920531</v>
      </c>
      <c r="S39" s="224">
        <f>SUM(D39:R39)</f>
        <v>100</v>
      </c>
      <c r="U39" s="90"/>
      <c r="V39" s="90"/>
      <c r="W39" s="90"/>
      <c r="X39" s="90"/>
      <c r="Y39" s="90"/>
      <c r="Z39" s="90"/>
      <c r="AA39" s="90"/>
      <c r="AB39" s="90"/>
      <c r="AC39" s="90"/>
      <c r="AD39" s="90"/>
      <c r="AE39" s="90"/>
      <c r="AF39" s="90"/>
      <c r="AG39" s="90"/>
      <c r="AH39" s="90"/>
      <c r="AI39" s="90"/>
      <c r="AJ39" s="90"/>
      <c r="AK39" s="90"/>
      <c r="AL39" s="90"/>
    </row>
    <row r="40" spans="1:38" ht="16.5" customHeight="1" thickBot="1">
      <c r="A40" s="400"/>
      <c r="B40" s="400"/>
      <c r="C40" s="97"/>
      <c r="D40" s="98"/>
      <c r="E40" s="98"/>
      <c r="F40" s="98"/>
      <c r="G40" s="98"/>
      <c r="H40" s="98"/>
      <c r="I40" s="98"/>
      <c r="J40" s="98"/>
      <c r="K40" s="98"/>
      <c r="L40" s="98"/>
      <c r="M40" s="98"/>
      <c r="N40" s="98"/>
      <c r="O40" s="98"/>
      <c r="P40" s="98"/>
      <c r="Q40" s="98"/>
      <c r="R40" s="98"/>
      <c r="S40" s="98"/>
      <c r="W40" s="90"/>
      <c r="X40" s="90"/>
      <c r="Y40" s="90"/>
      <c r="Z40" s="90"/>
      <c r="AA40" s="90"/>
      <c r="AB40" s="90"/>
      <c r="AC40" s="90"/>
      <c r="AD40" s="90"/>
      <c r="AE40" s="90"/>
      <c r="AF40" s="90"/>
      <c r="AG40" s="90"/>
      <c r="AH40" s="90"/>
      <c r="AI40" s="90"/>
      <c r="AJ40" s="90"/>
      <c r="AK40" s="90"/>
      <c r="AL40" s="90"/>
    </row>
    <row r="41" spans="1:38" ht="16.5" customHeight="1">
      <c r="A41" s="373" t="str">
        <f>'Tabell 2.1'!A30</f>
        <v>FO2C Aktivitetstilbud for barn og unge, helsestasjon og skolehelsetjeneste</v>
      </c>
      <c r="B41" s="373"/>
      <c r="C41" s="180"/>
      <c r="D41" s="181"/>
      <c r="E41" s="181"/>
      <c r="F41" s="181"/>
      <c r="G41" s="181"/>
      <c r="H41" s="181"/>
      <c r="I41" s="181"/>
      <c r="J41" s="181"/>
      <c r="K41" s="181"/>
      <c r="L41" s="181"/>
      <c r="M41" s="181"/>
      <c r="N41" s="181"/>
      <c r="O41" s="181"/>
      <c r="P41" s="181"/>
      <c r="Q41" s="181"/>
      <c r="R41" s="181"/>
      <c r="S41" s="181"/>
      <c r="W41" s="90"/>
      <c r="X41" s="90"/>
      <c r="Y41" s="90"/>
      <c r="Z41" s="90"/>
      <c r="AA41" s="90"/>
      <c r="AB41" s="90"/>
      <c r="AC41" s="90"/>
      <c r="AD41" s="90"/>
      <c r="AE41" s="90"/>
      <c r="AF41" s="90"/>
      <c r="AG41" s="90"/>
      <c r="AH41" s="90"/>
      <c r="AI41" s="90"/>
      <c r="AJ41" s="90"/>
      <c r="AK41" s="90"/>
      <c r="AL41" s="90"/>
    </row>
    <row r="42" spans="1:38" ht="16.5" customHeight="1">
      <c r="A42" s="395" t="str">
        <f>'Tabell 4.1'!A46:B46</f>
        <v>1. Fødte 2021</v>
      </c>
      <c r="B42" s="395"/>
      <c r="C42" s="91">
        <f>'Tabell 4.1'!C46</f>
        <v>0.28000000000000003</v>
      </c>
      <c r="D42" s="92">
        <f>'Tabell 4.1'!D46/'Tabell 4.1'!$S46*100</f>
        <v>10.97854526425955</v>
      </c>
      <c r="E42" s="92">
        <f>'Tabell 4.1'!E46/'Tabell 4.1'!$S46*100</f>
        <v>12.51700680272109</v>
      </c>
      <c r="F42" s="92">
        <f>'Tabell 4.1'!F46/'Tabell 4.1'!$S46*100</f>
        <v>9.9947671376242795</v>
      </c>
      <c r="G42" s="92">
        <f>'Tabell 4.1'!G46/'Tabell 4.1'!$S46*100</f>
        <v>5.7352171637885929</v>
      </c>
      <c r="H42" s="92">
        <f>'Tabell 4.1'!H46/'Tabell 4.1'!$S46*100</f>
        <v>6.6038723181580323</v>
      </c>
      <c r="I42" s="92">
        <f>'Tabell 4.1'!I46/'Tabell 4.1'!$S46*100</f>
        <v>4.4060701203558343</v>
      </c>
      <c r="J42" s="92">
        <f>'Tabell 4.1'!J46/'Tabell 4.1'!$S46*100</f>
        <v>6.8655154369440083</v>
      </c>
      <c r="K42" s="92">
        <f>'Tabell 4.1'!K46/'Tabell 4.1'!$S46*100</f>
        <v>6.2899005756148609</v>
      </c>
      <c r="L42" s="92">
        <f>'Tabell 4.1'!L46/'Tabell 4.1'!$S46*100</f>
        <v>5.6933542647828368</v>
      </c>
      <c r="M42" s="92">
        <f>'Tabell 4.1'!M46/'Tabell 4.1'!$S46*100</f>
        <v>3.3385661957090527</v>
      </c>
      <c r="N42" s="92">
        <f>'Tabell 4.1'!N46/'Tabell 4.1'!$S46*100</f>
        <v>3.7571951857666144</v>
      </c>
      <c r="O42" s="92">
        <f>'Tabell 4.1'!O46/'Tabell 4.1'!$S46*100</f>
        <v>5.9863945578231288</v>
      </c>
      <c r="P42" s="92">
        <f>'Tabell 4.1'!P46/'Tabell 4.1'!$S46*100</f>
        <v>6.9283097854526421</v>
      </c>
      <c r="Q42" s="92">
        <f>'Tabell 4.1'!Q46/'Tabell 4.1'!$S46*100</f>
        <v>6.1957090528519103</v>
      </c>
      <c r="R42" s="92">
        <f>'Tabell 4.1'!R46/'Tabell 4.1'!$S46*100</f>
        <v>4.7095761381475674</v>
      </c>
      <c r="S42" s="92">
        <f>'Tabell 4.1'!S46/'Tabell 4.1'!$S46*100</f>
        <v>100</v>
      </c>
      <c r="W42" s="90"/>
      <c r="X42" s="90"/>
      <c r="Y42" s="90"/>
      <c r="Z42" s="90"/>
      <c r="AA42" s="90"/>
      <c r="AB42" s="90"/>
      <c r="AC42" s="90"/>
      <c r="AD42" s="90"/>
      <c r="AE42" s="90"/>
      <c r="AF42" s="90"/>
      <c r="AG42" s="90"/>
      <c r="AH42" s="90"/>
      <c r="AI42" s="90"/>
      <c r="AJ42" s="90"/>
      <c r="AK42" s="90"/>
      <c r="AL42" s="90"/>
    </row>
    <row r="43" spans="1:38" ht="16.5" customHeight="1">
      <c r="A43" s="395" t="s">
        <v>239</v>
      </c>
      <c r="B43" s="395"/>
      <c r="C43" s="91">
        <f>'Tabell 4.1'!C47</f>
        <v>0.12</v>
      </c>
      <c r="D43" s="94">
        <f>'Tabell 4.1'!D47/'Tabell 4.1'!$S47*100</f>
        <v>8.6957660867742614</v>
      </c>
      <c r="E43" s="94">
        <f>'Tabell 4.1'!E47/'Tabell 4.1'!$S47*100</f>
        <v>8.2765667574931889</v>
      </c>
      <c r="F43" s="94">
        <f>'Tabell 4.1'!F47/'Tabell 4.1'!$S47*100</f>
        <v>6.2198700482079223</v>
      </c>
      <c r="G43" s="94">
        <f>'Tabell 4.1'!G47/'Tabell 4.1'!$S47*100</f>
        <v>3.9561936700901281</v>
      </c>
      <c r="H43" s="94">
        <f>'Tabell 4.1'!H47/'Tabell 4.1'!$S47*100</f>
        <v>5.0827918675330119</v>
      </c>
      <c r="I43" s="94">
        <f>'Tabell 4.1'!I47/'Tabell 4.1'!$S47*100</f>
        <v>5.1692517291972333</v>
      </c>
      <c r="J43" s="94">
        <f>'Tabell 4.1'!J47/'Tabell 4.1'!$S47*100</f>
        <v>8.9551456717669247</v>
      </c>
      <c r="K43" s="94">
        <f>'Tabell 4.1'!K47/'Tabell 4.1'!$S47*100</f>
        <v>8.1010270383567384</v>
      </c>
      <c r="L43" s="94">
        <f>'Tabell 4.1'!L47/'Tabell 4.1'!$S47*100</f>
        <v>6.0862502619995809</v>
      </c>
      <c r="M43" s="94">
        <f>'Tabell 4.1'!M47/'Tabell 4.1'!$S47*100</f>
        <v>4.0164535736742817</v>
      </c>
      <c r="N43" s="94">
        <f>'Tabell 4.1'!N47/'Tabell 4.1'!$S47*100</f>
        <v>5.0932718507650385</v>
      </c>
      <c r="O43" s="94">
        <f>'Tabell 4.1'!O47/'Tabell 4.1'!$S47*100</f>
        <v>7.7263676378117792</v>
      </c>
      <c r="P43" s="94">
        <f>'Tabell 4.1'!P47/'Tabell 4.1'!$S47*100</f>
        <v>7.9936072102284639</v>
      </c>
      <c r="Q43" s="94">
        <f>'Tabell 4.1'!Q47/'Tabell 4.1'!$S47*100</f>
        <v>8.1455669670928526</v>
      </c>
      <c r="R43" s="94">
        <f>'Tabell 4.1'!R47/'Tabell 4.1'!$S47*100</f>
        <v>6.4818696290085933</v>
      </c>
      <c r="S43" s="94">
        <f>'Tabell 4.1'!S47/'Tabell 4.1'!$S47*100</f>
        <v>100</v>
      </c>
      <c r="W43" s="90"/>
      <c r="X43" s="90"/>
      <c r="Y43" s="90"/>
      <c r="Z43" s="90"/>
      <c r="AA43" s="90"/>
      <c r="AB43" s="90"/>
      <c r="AC43" s="90"/>
      <c r="AD43" s="90"/>
      <c r="AE43" s="90"/>
      <c r="AF43" s="90"/>
      <c r="AG43" s="90"/>
      <c r="AH43" s="90"/>
      <c r="AI43" s="90"/>
      <c r="AJ43" s="90"/>
      <c r="AK43" s="90"/>
      <c r="AL43" s="90"/>
    </row>
    <row r="44" spans="1:38" ht="16.5" customHeight="1">
      <c r="A44" s="395" t="s">
        <v>240</v>
      </c>
      <c r="B44" s="395"/>
      <c r="C44" s="91">
        <f>'Tabell 4.1'!C48</f>
        <v>0.16</v>
      </c>
      <c r="D44" s="94">
        <f>'Tabell 4.1'!D48/'Tabell 4.1'!$S48*100</f>
        <v>6.6877532865473963</v>
      </c>
      <c r="E44" s="94">
        <f>'Tabell 4.1'!E48/'Tabell 4.1'!$S48*100</f>
        <v>5.7704853217356922</v>
      </c>
      <c r="F44" s="94">
        <f>'Tabell 4.1'!F48/'Tabell 4.1'!$S48*100</f>
        <v>4.0664228526242958</v>
      </c>
      <c r="G44" s="94">
        <f>'Tabell 4.1'!G48/'Tabell 4.1'!$S48*100</f>
        <v>3.0760106751013145</v>
      </c>
      <c r="H44" s="94">
        <f>'Tabell 4.1'!H48/'Tabell 4.1'!$S48*100</f>
        <v>4.6140160126519714</v>
      </c>
      <c r="I44" s="94">
        <f>'Tabell 4.1'!I48/'Tabell 4.1'!$S48*100</f>
        <v>5.6241968963131361</v>
      </c>
      <c r="J44" s="94">
        <f>'Tabell 4.1'!J48/'Tabell 4.1'!$S48*100</f>
        <v>9.6352673717505191</v>
      </c>
      <c r="K44" s="94">
        <f>'Tabell 4.1'!K48/'Tabell 4.1'!$S48*100</f>
        <v>9.5502619353563318</v>
      </c>
      <c r="L44" s="94">
        <f>'Tabell 4.1'!L48/'Tabell 4.1'!$S48*100</f>
        <v>6.1223682909953547</v>
      </c>
      <c r="M44" s="94">
        <f>'Tabell 4.1'!M48/'Tabell 4.1'!$S48*100</f>
        <v>4.4202826924977758</v>
      </c>
      <c r="N44" s="94">
        <f>'Tabell 4.1'!N48/'Tabell 4.1'!$S48*100</f>
        <v>5.7665315805080564</v>
      </c>
      <c r="O44" s="94">
        <f>'Tabell 4.1'!O48/'Tabell 4.1'!$S48*100</f>
        <v>8.3641395670653367</v>
      </c>
      <c r="P44" s="94">
        <f>'Tabell 4.1'!P48/'Tabell 4.1'!$S48*100</f>
        <v>9.3505980033606804</v>
      </c>
      <c r="Q44" s="94">
        <f>'Tabell 4.1'!Q48/'Tabell 4.1'!$S48*100</f>
        <v>9.3762973213403189</v>
      </c>
      <c r="R44" s="94">
        <f>'Tabell 4.1'!R48/'Tabell 4.1'!$S48*100</f>
        <v>7.5753681921518243</v>
      </c>
      <c r="S44" s="94">
        <f>'Tabell 4.1'!S48/'Tabell 4.1'!$S48*100</f>
        <v>100</v>
      </c>
      <c r="W44" s="90"/>
      <c r="X44" s="90"/>
      <c r="Y44" s="90"/>
      <c r="Z44" s="90"/>
      <c r="AA44" s="90"/>
      <c r="AB44" s="90"/>
      <c r="AC44" s="90"/>
      <c r="AD44" s="90"/>
      <c r="AE44" s="90"/>
      <c r="AF44" s="90"/>
      <c r="AG44" s="90"/>
      <c r="AH44" s="90"/>
      <c r="AI44" s="90"/>
      <c r="AJ44" s="90"/>
      <c r="AK44" s="90"/>
      <c r="AL44" s="90"/>
    </row>
    <row r="45" spans="1:38" ht="16.5" customHeight="1">
      <c r="A45" s="395" t="s">
        <v>241</v>
      </c>
      <c r="B45" s="395"/>
      <c r="C45" s="91">
        <f>'Tabell 4.1'!C49</f>
        <v>0.28999999999999998</v>
      </c>
      <c r="D45" s="94">
        <f>'Tabell 4.1'!D49/'Tabell 4.1'!$S49*100</f>
        <v>5.6300663227708183</v>
      </c>
      <c r="E45" s="94">
        <f>'Tabell 4.1'!E49/'Tabell 4.1'!$S49*100</f>
        <v>4.6927044952100223</v>
      </c>
      <c r="F45" s="94">
        <f>'Tabell 4.1'!F49/'Tabell 4.1'!$S49*100</f>
        <v>2.9859985261606483</v>
      </c>
      <c r="G45" s="94">
        <f>'Tabell 4.1'!G49/'Tabell 4.1'!$S49*100</f>
        <v>2.8120854826823876</v>
      </c>
      <c r="H45" s="94">
        <f>'Tabell 4.1'!H49/'Tabell 4.1'!$S49*100</f>
        <v>4.8931466470154756</v>
      </c>
      <c r="I45" s="94">
        <f>'Tabell 4.1'!I49/'Tabell 4.1'!$S49*100</f>
        <v>5.8364038319823139</v>
      </c>
      <c r="J45" s="94">
        <f>'Tabell 4.1'!J49/'Tabell 4.1'!$S49*100</f>
        <v>9.9395725865880618</v>
      </c>
      <c r="K45" s="94">
        <f>'Tabell 4.1'!K49/'Tabell 4.1'!$S49*100</f>
        <v>9.7214443625644815</v>
      </c>
      <c r="L45" s="94">
        <f>'Tabell 4.1'!L49/'Tabell 4.1'!$S49*100</f>
        <v>5.9602063375092111</v>
      </c>
      <c r="M45" s="94">
        <f>'Tabell 4.1'!M49/'Tabell 4.1'!$S49*100</f>
        <v>4.7074428887251285</v>
      </c>
      <c r="N45" s="94">
        <f>'Tabell 4.1'!N49/'Tabell 4.1'!$S49*100</f>
        <v>7.0361090641120114</v>
      </c>
      <c r="O45" s="94">
        <f>'Tabell 4.1'!O49/'Tabell 4.1'!$S49*100</f>
        <v>8.4362564480471622</v>
      </c>
      <c r="P45" s="94">
        <f>'Tabell 4.1'!P49/'Tabell 4.1'!$S49*100</f>
        <v>8.937361827560796</v>
      </c>
      <c r="Q45" s="94">
        <f>'Tabell 4.1'!Q49/'Tabell 4.1'!$S49*100</f>
        <v>9.8098747236551205</v>
      </c>
      <c r="R45" s="94">
        <f>'Tabell 4.1'!R49/'Tabell 4.1'!$S49*100</f>
        <v>8.6013264554163591</v>
      </c>
      <c r="S45" s="94">
        <f>'Tabell 4.1'!S49/'Tabell 4.1'!$S49*100</f>
        <v>100</v>
      </c>
      <c r="W45" s="90"/>
      <c r="X45" s="90"/>
      <c r="Y45" s="90"/>
      <c r="Z45" s="90"/>
      <c r="AA45" s="90"/>
      <c r="AB45" s="90"/>
      <c r="AC45" s="90"/>
      <c r="AD45" s="90"/>
      <c r="AE45" s="90"/>
      <c r="AF45" s="90"/>
      <c r="AG45" s="90"/>
      <c r="AH45" s="90"/>
      <c r="AI45" s="90"/>
      <c r="AJ45" s="90"/>
      <c r="AK45" s="90"/>
      <c r="AL45" s="90"/>
    </row>
    <row r="46" spans="1:38" ht="16.5" customHeight="1">
      <c r="A46" s="395" t="s">
        <v>242</v>
      </c>
      <c r="B46" s="395"/>
      <c r="C46" s="91">
        <f>'Tabell 4.1'!C50</f>
        <v>0.06</v>
      </c>
      <c r="D46" s="94">
        <f>'Tabell 4.1'!D50/'Tabell 4.1'!$S50*100</f>
        <v>9.7694533234189347</v>
      </c>
      <c r="E46" s="94">
        <f>'Tabell 4.1'!E50/'Tabell 4.1'!$S50*100</f>
        <v>7.0292216043576783</v>
      </c>
      <c r="F46" s="94">
        <f>'Tabell 4.1'!F50/'Tabell 4.1'!$S50*100</f>
        <v>4.8677203842640822</v>
      </c>
      <c r="G46" s="94">
        <f>'Tabell 4.1'!G50/'Tabell 4.1'!$S50*100</f>
        <v>3.1088765492315145</v>
      </c>
      <c r="H46" s="94">
        <f>'Tabell 4.1'!H50/'Tabell 4.1'!$S50*100</f>
        <v>3.4880690478329015</v>
      </c>
      <c r="I46" s="94">
        <f>'Tabell 4.1'!I50/'Tabell 4.1'!$S50*100</f>
        <v>1.7787367888948884</v>
      </c>
      <c r="J46" s="94">
        <f>'Tabell 4.1'!J50/'Tabell 4.1'!$S50*100</f>
        <v>2.25689162113949</v>
      </c>
      <c r="K46" s="94">
        <f>'Tabell 4.1'!K50/'Tabell 4.1'!$S50*100</f>
        <v>2.297440493357223</v>
      </c>
      <c r="L46" s="94">
        <f>'Tabell 4.1'!L50/'Tabell 4.1'!$S50*100</f>
        <v>7.4266348668523383</v>
      </c>
      <c r="M46" s="94">
        <f>'Tabell 4.1'!M50/'Tabell 4.1'!$S50*100</f>
        <v>9.2211056311891291</v>
      </c>
      <c r="N46" s="94">
        <f>'Tabell 4.1'!N50/'Tabell 4.1'!$S50*100</f>
        <v>11.276835565369364</v>
      </c>
      <c r="O46" s="94">
        <f>'Tabell 4.1'!O50/'Tabell 4.1'!$S50*100</f>
        <v>14.419981665672719</v>
      </c>
      <c r="P46" s="94">
        <f>'Tabell 4.1'!P50/'Tabell 4.1'!$S50*100</f>
        <v>6.4053557879840435</v>
      </c>
      <c r="Q46" s="94">
        <f>'Tabell 4.1'!Q50/'Tabell 4.1'!$S50*100</f>
        <v>3.7252428785508807</v>
      </c>
      <c r="R46" s="94">
        <f>'Tabell 4.1'!R50/'Tabell 4.1'!$S50*100</f>
        <v>12.928433791884791</v>
      </c>
      <c r="S46" s="94">
        <f>'Tabell 4.1'!S50/'Tabell 4.1'!$S50*100</f>
        <v>100</v>
      </c>
    </row>
    <row r="47" spans="1:38" ht="16.5" customHeight="1">
      <c r="A47" s="395" t="s">
        <v>231</v>
      </c>
      <c r="B47" s="395"/>
      <c r="C47" s="93">
        <f>'Tabell 4.1'!C53</f>
        <v>0.04</v>
      </c>
      <c r="D47" s="94">
        <f>'Tabell 4.1'!D53/'Tabell 4.1'!$S53*100</f>
        <v>9.197308104944895</v>
      </c>
      <c r="E47" s="94">
        <f>'Tabell 4.1'!E53/'Tabell 4.1'!$S53*100</f>
        <v>9.4899053935433528</v>
      </c>
      <c r="F47" s="94">
        <f>'Tabell 4.1'!F53/'Tabell 4.1'!$S53*100</f>
        <v>5.5008290256510284</v>
      </c>
      <c r="G47" s="94">
        <f>'Tabell 4.1'!G53/'Tabell 4.1'!$S53*100</f>
        <v>4.6035306739490887</v>
      </c>
      <c r="H47" s="94">
        <f>'Tabell 4.1'!H53/'Tabell 4.1'!$S53*100</f>
        <v>5.8129328001560516</v>
      </c>
      <c r="I47" s="94">
        <f>'Tabell 4.1'!I53/'Tabell 4.1'!$S53*100</f>
        <v>3.0917780161903834</v>
      </c>
      <c r="J47" s="94">
        <f>'Tabell 4.1'!J53/'Tabell 4.1'!$S53*100</f>
        <v>3.1307909880035107</v>
      </c>
      <c r="K47" s="94">
        <f>'Tabell 4.1'!K53/'Tabell 4.1'!$S53*100</f>
        <v>6.3883741343996885</v>
      </c>
      <c r="L47" s="94">
        <f>'Tabell 4.1'!L53/'Tabell 4.1'!$S53*100</f>
        <v>6.4664000780259441</v>
      </c>
      <c r="M47" s="94">
        <f>'Tabell 4.1'!M53/'Tabell 4.1'!$S53*100</f>
        <v>6.5736857505120456</v>
      </c>
      <c r="N47" s="94">
        <f>'Tabell 4.1'!N53/'Tabell 4.1'!$S53*100</f>
        <v>9.3045937774309966</v>
      </c>
      <c r="O47" s="94">
        <f>'Tabell 4.1'!O53/'Tabell 4.1'!$S53*100</f>
        <v>11.343021554666926</v>
      </c>
      <c r="P47" s="94">
        <f>'Tabell 4.1'!P53/'Tabell 4.1'!$S53*100</f>
        <v>5.6373744269969768</v>
      </c>
      <c r="Q47" s="94">
        <f>'Tabell 4.1'!Q53/'Tabell 4.1'!$S53*100</f>
        <v>3.2380766604896123</v>
      </c>
      <c r="R47" s="94">
        <f>'Tabell 4.1'!R53/'Tabell 4.1'!$S53*100</f>
        <v>10.221398615039501</v>
      </c>
      <c r="S47" s="94">
        <f>'Tabell 4.1'!S53/'Tabell 4.1'!$S53*100</f>
        <v>100</v>
      </c>
    </row>
    <row r="48" spans="1:38" ht="16.5" customHeight="1">
      <c r="A48" s="424" t="s">
        <v>243</v>
      </c>
      <c r="B48" s="424"/>
      <c r="C48" s="93">
        <f>'Tabell 4.1'!C54</f>
        <v>0.02</v>
      </c>
      <c r="D48" s="94">
        <f>'Tabell 4.1'!D54/'Tabell 4.1'!$S54*100</f>
        <v>12.233452123619793</v>
      </c>
      <c r="E48" s="94">
        <f>'Tabell 4.1'!E54/'Tabell 4.1'!$S54*100</f>
        <v>8.5412163346380776</v>
      </c>
      <c r="F48" s="94">
        <f>'Tabell 4.1'!F54/'Tabell 4.1'!$S54*100</f>
        <v>5.357247181164924</v>
      </c>
      <c r="G48" s="94">
        <f>'Tabell 4.1'!G54/'Tabell 4.1'!$S54*100</f>
        <v>3.1956534439446163</v>
      </c>
      <c r="H48" s="94">
        <f>'Tabell 4.1'!H54/'Tabell 4.1'!$S54*100</f>
        <v>4.1829759887830811</v>
      </c>
      <c r="I48" s="94">
        <f>'Tabell 4.1'!I54/'Tabell 4.1'!$S54*100</f>
        <v>1.9921715253841212</v>
      </c>
      <c r="J48" s="94">
        <f>'Tabell 4.1'!J54/'Tabell 4.1'!$S54*100</f>
        <v>2.447858853771105</v>
      </c>
      <c r="K48" s="94">
        <f>'Tabell 4.1'!K54/'Tabell 4.1'!$S54*100</f>
        <v>3.2832856224805749</v>
      </c>
      <c r="L48" s="94">
        <f>'Tabell 4.1'!L54/'Tabell 4.1'!$S54*100</f>
        <v>7.2384179470701637</v>
      </c>
      <c r="M48" s="94">
        <f>'Tabell 4.1'!M54/'Tabell 4.1'!$S54*100</f>
        <v>6.1985160951101248</v>
      </c>
      <c r="N48" s="94">
        <f>'Tabell 4.1'!N54/'Tabell 4.1'!$S54*100</f>
        <v>11.392183209674593</v>
      </c>
      <c r="O48" s="94">
        <f>'Tabell 4.1'!O54/'Tabell 4.1'!$S54*100</f>
        <v>12.157504235555296</v>
      </c>
      <c r="P48" s="94">
        <f>'Tabell 4.1'!P54/'Tabell 4.1'!$S54*100</f>
        <v>5.1294035169714318</v>
      </c>
      <c r="Q48" s="94">
        <f>'Tabell 4.1'!Q54/'Tabell 4.1'!$S54*100</f>
        <v>3.3358649296021494</v>
      </c>
      <c r="R48" s="94">
        <f>'Tabell 4.1'!R54/'Tabell 4.1'!$S54*100</f>
        <v>13.314248992229945</v>
      </c>
      <c r="S48" s="94">
        <f>'Tabell 4.1'!S54/'Tabell 4.1'!$S54*100</f>
        <v>100</v>
      </c>
    </row>
    <row r="49" spans="1:38" ht="16.5" customHeight="1">
      <c r="A49" s="395" t="s">
        <v>244</v>
      </c>
      <c r="B49" s="395"/>
      <c r="C49" s="93">
        <f>'Tabell 4.1'!C55</f>
        <v>0.03</v>
      </c>
      <c r="D49" s="94">
        <f>'Tabell 4.1'!D55/'Tabell 4.1'!$S55*100</f>
        <v>8.3700440528634363</v>
      </c>
      <c r="E49" s="94">
        <f>'Tabell 4.1'!E55/'Tabell 4.1'!$S55*100</f>
        <v>5.7268722466960353</v>
      </c>
      <c r="F49" s="94">
        <f>'Tabell 4.1'!F55/'Tabell 4.1'!$S55*100</f>
        <v>4.3171806167400879</v>
      </c>
      <c r="G49" s="94">
        <f>'Tabell 4.1'!G55/'Tabell 4.1'!$S55*100</f>
        <v>3.5242290748898681</v>
      </c>
      <c r="H49" s="94">
        <f>'Tabell 4.1'!H55/'Tabell 4.1'!$S55*100</f>
        <v>4.0528634361233484</v>
      </c>
      <c r="I49" s="94">
        <f>'Tabell 4.1'!I55/'Tabell 4.1'!$S55*100</f>
        <v>2.7312775330396475</v>
      </c>
      <c r="J49" s="94">
        <f>'Tabell 4.1'!J55/'Tabell 4.1'!$S55*100</f>
        <v>4.4933920704845818</v>
      </c>
      <c r="K49" s="94">
        <f>'Tabell 4.1'!K55/'Tabell 4.1'!$S55*100</f>
        <v>4.7577092511013221</v>
      </c>
      <c r="L49" s="94">
        <f>'Tabell 4.1'!L55/'Tabell 4.1'!$S55*100</f>
        <v>6.4317180616740091</v>
      </c>
      <c r="M49" s="94">
        <f>'Tabell 4.1'!M55/'Tabell 4.1'!$S55*100</f>
        <v>6.8722466960352415</v>
      </c>
      <c r="N49" s="94">
        <f>'Tabell 4.1'!N55/'Tabell 4.1'!$S55*100</f>
        <v>10.220264317180616</v>
      </c>
      <c r="O49" s="94">
        <f>'Tabell 4.1'!O55/'Tabell 4.1'!$S55*100</f>
        <v>12.070484581497798</v>
      </c>
      <c r="P49" s="94">
        <f>'Tabell 4.1'!P55/'Tabell 4.1'!$S55*100</f>
        <v>8.8105726872246706</v>
      </c>
      <c r="Q49" s="94">
        <f>'Tabell 4.1'!Q55/'Tabell 4.1'!$S55*100</f>
        <v>5.9911894273127748</v>
      </c>
      <c r="R49" s="94">
        <f>'Tabell 4.1'!R55/'Tabell 4.1'!$S55*100</f>
        <v>11.629955947136564</v>
      </c>
      <c r="S49" s="94">
        <f>'Tabell 4.1'!S55/'Tabell 4.1'!$S55*100</f>
        <v>100</v>
      </c>
    </row>
    <row r="50" spans="1:38" ht="16.5" customHeight="1" thickBot="1">
      <c r="A50" s="399" t="s">
        <v>245</v>
      </c>
      <c r="B50" s="399"/>
      <c r="C50" s="223" t="s">
        <v>217</v>
      </c>
      <c r="D50" s="224">
        <f>SUMPRODUCT($C42:$C49,D42:D49)</f>
        <v>8.2700742515179382</v>
      </c>
      <c r="E50" s="224">
        <f t="shared" ref="E50:R50" si="52">SUMPRODUCT($C42:$C49,E42:E49)</f>
        <v>7.9260918768465425</v>
      </c>
      <c r="F50" s="224">
        <f t="shared" si="52"/>
        <v>5.8102431795336109</v>
      </c>
      <c r="G50" s="224">
        <f t="shared" si="52"/>
        <v>3.9285843053031666</v>
      </c>
      <c r="H50" s="224">
        <f t="shared" si="52"/>
        <v>5.2633212405825915</v>
      </c>
      <c r="I50" s="224">
        <f t="shared" si="52"/>
        <v>4.7986155403684547</v>
      </c>
      <c r="J50" s="224">
        <f t="shared" si="52"/>
        <v>7.8654847085254431</v>
      </c>
      <c r="K50" s="224">
        <f t="shared" si="52"/>
        <v>7.6823345655357542</v>
      </c>
      <c r="L50" s="224">
        <f t="shared" si="52"/>
        <v>6.0745019859398752</v>
      </c>
      <c r="M50" s="224">
        <f t="shared" si="52"/>
        <v>4.6355281228444696</v>
      </c>
      <c r="N50" s="224">
        <f t="shared" si="52"/>
        <v>6.2095694343085412</v>
      </c>
      <c r="O50" s="224">
        <f t="shared" si="52"/>
        <v>8.3123156776751017</v>
      </c>
      <c r="P50" s="224">
        <f t="shared" si="52"/>
        <v>7.9638117909995856</v>
      </c>
      <c r="Q50" s="224">
        <f t="shared" si="52"/>
        <v>7.6568284326681777</v>
      </c>
      <c r="R50" s="224">
        <f t="shared" si="52"/>
        <v>7.6026948873507489</v>
      </c>
      <c r="S50" s="224">
        <f>SUM(D50:R50)</f>
        <v>100</v>
      </c>
      <c r="U50" s="90"/>
      <c r="V50" s="90"/>
      <c r="W50" s="90"/>
      <c r="X50" s="90"/>
      <c r="Y50" s="90"/>
      <c r="Z50" s="90"/>
      <c r="AA50" s="90"/>
      <c r="AB50" s="90"/>
      <c r="AC50" s="90"/>
      <c r="AD50" s="90"/>
      <c r="AE50" s="90"/>
      <c r="AF50" s="90"/>
      <c r="AG50" s="90"/>
      <c r="AH50" s="90"/>
      <c r="AI50" s="90"/>
      <c r="AJ50" s="90"/>
      <c r="AK50" s="90"/>
      <c r="AL50" s="90"/>
    </row>
    <row r="51" spans="1:38" ht="16.5" customHeight="1" thickBot="1">
      <c r="A51" s="385"/>
      <c r="B51" s="385"/>
      <c r="C51" s="85"/>
      <c r="D51" s="18"/>
      <c r="E51" s="18"/>
      <c r="F51" s="18"/>
      <c r="G51" s="18"/>
      <c r="H51" s="18"/>
      <c r="I51" s="18"/>
      <c r="J51" s="18"/>
      <c r="K51" s="18"/>
      <c r="L51" s="18"/>
      <c r="M51" s="18"/>
      <c r="N51" s="18"/>
      <c r="O51" s="18"/>
      <c r="P51" s="18"/>
      <c r="Q51" s="18"/>
      <c r="R51" s="18"/>
      <c r="S51" s="18"/>
    </row>
    <row r="52" spans="1:38" ht="16.5" customHeight="1">
      <c r="A52" s="401" t="str">
        <f>'Tabell 2.1'!A36</f>
        <v>FO3 Helse og omsorg</v>
      </c>
      <c r="B52" s="401"/>
      <c r="C52" s="225"/>
      <c r="D52" s="226"/>
      <c r="E52" s="226"/>
      <c r="F52" s="226"/>
      <c r="G52" s="226"/>
      <c r="H52" s="226"/>
      <c r="I52" s="226"/>
      <c r="J52" s="226"/>
      <c r="K52" s="226"/>
      <c r="L52" s="226"/>
      <c r="M52" s="226"/>
      <c r="N52" s="226"/>
      <c r="O52" s="226"/>
      <c r="P52" s="226"/>
      <c r="Q52" s="226"/>
      <c r="R52" s="226"/>
      <c r="S52" s="226"/>
    </row>
    <row r="53" spans="1:38" ht="16.5" customHeight="1">
      <c r="A53" s="395" t="s">
        <v>246</v>
      </c>
      <c r="B53" s="395"/>
      <c r="C53" s="91">
        <f>'Tabell 4.1'!C59</f>
        <v>4.9000000000000002E-2</v>
      </c>
      <c r="D53" s="92">
        <f>'Tabell 4.1'!D59/'Tabell 4.1'!$S59*100</f>
        <v>6.8533221897200169</v>
      </c>
      <c r="E53" s="92">
        <f>'Tabell 4.1'!E59/'Tabell 4.1'!$S59*100</f>
        <v>5.0146259924780612</v>
      </c>
      <c r="F53" s="92">
        <f>'Tabell 4.1'!F59/'Tabell 4.1'!$S59*100</f>
        <v>3.8863351441704976</v>
      </c>
      <c r="G53" s="92">
        <f>'Tabell 4.1'!G59/'Tabell 4.1'!$S59*100</f>
        <v>2.4655244463017136</v>
      </c>
      <c r="H53" s="92">
        <f>'Tabell 4.1'!H59/'Tabell 4.1'!$S59*100</f>
        <v>3.5520267446719602</v>
      </c>
      <c r="I53" s="92">
        <f>'Tabell 4.1'!I59/'Tabell 4.1'!$S59*100</f>
        <v>3.5938152946092767</v>
      </c>
      <c r="J53" s="92">
        <f>'Tabell 4.1'!J59/'Tabell 4.1'!$S59*100</f>
        <v>6.268282490597576</v>
      </c>
      <c r="K53" s="92">
        <f>'Tabell 4.1'!K59/'Tabell 4.1'!$S59*100</f>
        <v>7.3129962390305057</v>
      </c>
      <c r="L53" s="92">
        <f>'Tabell 4.1'!L59/'Tabell 4.1'!$S59*100</f>
        <v>6.2264939406602586</v>
      </c>
      <c r="M53" s="92">
        <f>'Tabell 4.1'!M59/'Tabell 4.1'!$S59*100</f>
        <v>5.8921855411617212</v>
      </c>
      <c r="N53" s="92">
        <f>'Tabell 4.1'!N59/'Tabell 4.1'!$S59*100</f>
        <v>8.3577099874634353</v>
      </c>
      <c r="O53" s="92">
        <f>'Tabell 4.1'!O59/'Tabell 4.1'!$S59*100</f>
        <v>12.202256581696615</v>
      </c>
      <c r="P53" s="92">
        <f>'Tabell 4.1'!P59/'Tabell 4.1'!$S59*100</f>
        <v>9.486000835770998</v>
      </c>
      <c r="Q53" s="92">
        <f>'Tabell 4.1'!Q59/'Tabell 4.1'!$S59*100</f>
        <v>8.8173840367739249</v>
      </c>
      <c r="R53" s="92">
        <f>'Tabell 4.1'!R59/'Tabell 4.1'!$S59*100</f>
        <v>10.07104053489344</v>
      </c>
      <c r="S53" s="92">
        <f>'Tabell 4.1'!S59/'Tabell 4.1'!$S59*100</f>
        <v>100</v>
      </c>
    </row>
    <row r="54" spans="1:38" ht="16.5" customHeight="1">
      <c r="A54" s="395" t="s">
        <v>247</v>
      </c>
      <c r="B54" s="395"/>
      <c r="C54" s="91">
        <f>'Tabell 4.1'!C60</f>
        <v>0.121</v>
      </c>
      <c r="D54" s="94">
        <f>'Tabell 4.1'!D60/'Tabell 4.1'!$S60*100</f>
        <v>9.9449467144805297</v>
      </c>
      <c r="E54" s="94">
        <f>'Tabell 4.1'!E60/'Tabell 4.1'!$S60*100</f>
        <v>9.0762159705035614</v>
      </c>
      <c r="F54" s="94">
        <f>'Tabell 4.1'!F60/'Tabell 4.1'!$S60*100</f>
        <v>7.1670286378099899</v>
      </c>
      <c r="G54" s="94">
        <f>'Tabell 4.1'!G60/'Tabell 4.1'!$S60*100</f>
        <v>5.3891610687408456</v>
      </c>
      <c r="H54" s="94">
        <f>'Tabell 4.1'!H60/'Tabell 4.1'!$S60*100</f>
        <v>7.2781453608768114</v>
      </c>
      <c r="I54" s="94">
        <f>'Tabell 4.1'!I60/'Tabell 4.1'!$S60*100</f>
        <v>3.0910652053133996</v>
      </c>
      <c r="J54" s="94">
        <f>'Tabell 4.1'!J60/'Tabell 4.1'!$S60*100</f>
        <v>4.2375877569574216</v>
      </c>
      <c r="K54" s="94">
        <f>'Tabell 4.1'!K60/'Tabell 4.1'!$S60*100</f>
        <v>5.2729935855346231</v>
      </c>
      <c r="L54" s="94">
        <f>'Tabell 4.1'!L60/'Tabell 4.1'!$S60*100</f>
        <v>4.8689327743825439</v>
      </c>
      <c r="M54" s="94">
        <f>'Tabell 4.1'!M60/'Tabell 4.1'!$S60*100</f>
        <v>6.5811404616394773</v>
      </c>
      <c r="N54" s="94">
        <f>'Tabell 4.1'!N60/'Tabell 4.1'!$S60*100</f>
        <v>6.0558614071417747</v>
      </c>
      <c r="O54" s="94">
        <f>'Tabell 4.1'!O60/'Tabell 4.1'!$S60*100</f>
        <v>9.7782716298802974</v>
      </c>
      <c r="P54" s="94">
        <f>'Tabell 4.1'!P60/'Tabell 4.1'!$S60*100</f>
        <v>8.0408101419263609</v>
      </c>
      <c r="Q54" s="94">
        <f>'Tabell 4.1'!Q60/'Tabell 4.1'!$S60*100</f>
        <v>6.6114450224758832</v>
      </c>
      <c r="R54" s="94">
        <f>'Tabell 4.1'!R60/'Tabell 4.1'!$S60*100</f>
        <v>6.6063942623364822</v>
      </c>
      <c r="S54" s="94">
        <f>'Tabell 4.1'!S60/'Tabell 4.1'!$S60*100</f>
        <v>100</v>
      </c>
    </row>
    <row r="55" spans="1:38" ht="16.5" customHeight="1">
      <c r="A55" s="395" t="s">
        <v>248</v>
      </c>
      <c r="B55" s="395"/>
      <c r="C55" s="91">
        <f>'Tabell 4.1'!C61</f>
        <v>4.4999999999999998E-2</v>
      </c>
      <c r="D55" s="94">
        <f>'Tabell 4.1'!D61/'Tabell 4.1'!$S61*100</f>
        <v>7.7694235588972429</v>
      </c>
      <c r="E55" s="94">
        <f>'Tabell 4.1'!E61/'Tabell 4.1'!$S61*100</f>
        <v>4.7619047619047619</v>
      </c>
      <c r="F55" s="94">
        <f>'Tabell 4.1'!F61/'Tabell 4.1'!$S61*100</f>
        <v>3.070175438596491</v>
      </c>
      <c r="G55" s="94">
        <f>'Tabell 4.1'!G61/'Tabell 4.1'!$S61*100</f>
        <v>2.0050125313283207</v>
      </c>
      <c r="H55" s="94">
        <f>'Tabell 4.1'!H61/'Tabell 4.1'!$S61*100</f>
        <v>4.3859649122807012</v>
      </c>
      <c r="I55" s="94">
        <f>'Tabell 4.1'!I61/'Tabell 4.1'!$S61*100</f>
        <v>3.6340852130325811</v>
      </c>
      <c r="J55" s="94">
        <f>'Tabell 4.1'!J61/'Tabell 4.1'!$S61*100</f>
        <v>5.8270676691729317</v>
      </c>
      <c r="K55" s="94">
        <f>'Tabell 4.1'!K61/'Tabell 4.1'!$S61*100</f>
        <v>4.4486215538847116</v>
      </c>
      <c r="L55" s="94">
        <f>'Tabell 4.1'!L61/'Tabell 4.1'!$S61*100</f>
        <v>6.3909774436090219</v>
      </c>
      <c r="M55" s="94">
        <f>'Tabell 4.1'!M61/'Tabell 4.1'!$S61*100</f>
        <v>7.2055137844611528</v>
      </c>
      <c r="N55" s="94">
        <f>'Tabell 4.1'!N61/'Tabell 4.1'!$S61*100</f>
        <v>10.025062656641603</v>
      </c>
      <c r="O55" s="94">
        <f>'Tabell 4.1'!O61/'Tabell 4.1'!$S61*100</f>
        <v>12.719298245614036</v>
      </c>
      <c r="P55" s="94">
        <f>'Tabell 4.1'!P61/'Tabell 4.1'!$S61*100</f>
        <v>7.2681704260651623</v>
      </c>
      <c r="Q55" s="94">
        <f>'Tabell 4.1'!Q61/'Tabell 4.1'!$S61*100</f>
        <v>7.7694235588972429</v>
      </c>
      <c r="R55" s="94">
        <f>'Tabell 4.1'!R61/'Tabell 4.1'!$S61*100</f>
        <v>12.719298245614036</v>
      </c>
      <c r="S55" s="94">
        <f>'Tabell 4.1'!S61/'Tabell 4.1'!$S61*100</f>
        <v>100</v>
      </c>
    </row>
    <row r="56" spans="1:38" ht="16.5" customHeight="1">
      <c r="A56" s="395" t="s">
        <v>249</v>
      </c>
      <c r="B56" s="395"/>
      <c r="C56" s="91">
        <f>'Tabell 4.1'!C62</f>
        <v>2.5000000000000001E-2</v>
      </c>
      <c r="D56" s="94">
        <f>'Tabell 4.1'!D62/'Tabell 4.1'!$S62*100</f>
        <v>10.482852728416706</v>
      </c>
      <c r="E56" s="94">
        <f>'Tabell 4.1'!E62/'Tabell 4.1'!$S62*100</f>
        <v>9.3920510316009693</v>
      </c>
      <c r="F56" s="94">
        <f>'Tabell 4.1'!F62/'Tabell 4.1'!$S62*100</f>
        <v>7.3918020884019695</v>
      </c>
      <c r="G56" s="94">
        <f>'Tabell 4.1'!G62/'Tabell 4.1'!$S62*100</f>
        <v>4.8502429641127272</v>
      </c>
      <c r="H56" s="94">
        <f>'Tabell 4.1'!H62/'Tabell 4.1'!$S62*100</f>
        <v>7.2005725677134595</v>
      </c>
      <c r="I56" s="94">
        <f>'Tabell 4.1'!I62/'Tabell 4.1'!$S62*100</f>
        <v>3.9952850887056197</v>
      </c>
      <c r="J56" s="94">
        <f>'Tabell 4.1'!J62/'Tabell 4.1'!$S62*100</f>
        <v>5.3164337451508059</v>
      </c>
      <c r="K56" s="94">
        <f>'Tabell 4.1'!K62/'Tabell 4.1'!$S62*100</f>
        <v>4.9849696621056632</v>
      </c>
      <c r="L56" s="94">
        <f>'Tabell 4.1'!L62/'Tabell 4.1'!$S62*100</f>
        <v>4.9919822113738945</v>
      </c>
      <c r="M56" s="94">
        <f>'Tabell 4.1'!M62/'Tabell 4.1'!$S62*100</f>
        <v>6.5578205267667053</v>
      </c>
      <c r="N56" s="94">
        <f>'Tabell 4.1'!N62/'Tabell 4.1'!$S62*100</f>
        <v>5.4185507311094696</v>
      </c>
      <c r="O56" s="94">
        <f>'Tabell 4.1'!O62/'Tabell 4.1'!$S62*100</f>
        <v>8.5729950070434082</v>
      </c>
      <c r="P56" s="94">
        <f>'Tabell 4.1'!P62/'Tabell 4.1'!$S62*100</f>
        <v>7.9084564876577721</v>
      </c>
      <c r="Q56" s="94">
        <f>'Tabell 4.1'!Q62/'Tabell 4.1'!$S62*100</f>
        <v>6.8188594287152311</v>
      </c>
      <c r="R56" s="94">
        <f>'Tabell 4.1'!R62/'Tabell 4.1'!$S62*100</f>
        <v>6.1171257311255953</v>
      </c>
      <c r="S56" s="94">
        <f>'Tabell 4.1'!S62/'Tabell 4.1'!$S62*100</f>
        <v>100</v>
      </c>
    </row>
    <row r="57" spans="1:38" ht="16.5" customHeight="1">
      <c r="A57" s="395" t="s">
        <v>250</v>
      </c>
      <c r="B57" s="395"/>
      <c r="C57" s="93">
        <f>'Tabell 4.1'!C65</f>
        <v>0.13</v>
      </c>
      <c r="D57" s="94">
        <f>'Tabell 4.1'!D65/'Tabell 4.1'!$S65*100</f>
        <v>6.4253393665158365</v>
      </c>
      <c r="E57" s="94">
        <f>'Tabell 4.1'!E65/'Tabell 4.1'!$S65*100</f>
        <v>4.4343891402714934</v>
      </c>
      <c r="F57" s="94">
        <f>'Tabell 4.1'!F65/'Tabell 4.1'!$S65*100</f>
        <v>5.5203619909502262</v>
      </c>
      <c r="G57" s="94">
        <f>'Tabell 4.1'!G65/'Tabell 4.1'!$S65*100</f>
        <v>1.5384615384615385</v>
      </c>
      <c r="H57" s="94">
        <f>'Tabell 4.1'!H65/'Tabell 4.1'!$S65*100</f>
        <v>4.4343891402714934</v>
      </c>
      <c r="I57" s="94">
        <f>'Tabell 4.1'!I65/'Tabell 4.1'!$S65*100</f>
        <v>6.6968325791855206</v>
      </c>
      <c r="J57" s="94">
        <f>'Tabell 4.1'!J65/'Tabell 4.1'!$S65*100</f>
        <v>7.7828054298642533</v>
      </c>
      <c r="K57" s="94">
        <f>'Tabell 4.1'!K65/'Tabell 4.1'!$S65*100</f>
        <v>8.4162895927601813</v>
      </c>
      <c r="L57" s="94">
        <f>'Tabell 4.1'!L65/'Tabell 4.1'!$S65*100</f>
        <v>5.4298642533936654</v>
      </c>
      <c r="M57" s="94">
        <f>'Tabell 4.1'!M65/'Tabell 4.1'!$S65*100</f>
        <v>6.3348416289592757</v>
      </c>
      <c r="N57" s="94">
        <f>'Tabell 4.1'!N65/'Tabell 4.1'!$S65*100</f>
        <v>7.6018099547511309</v>
      </c>
      <c r="O57" s="94">
        <f>'Tabell 4.1'!O65/'Tabell 4.1'!$S65*100</f>
        <v>8.8687782805429869</v>
      </c>
      <c r="P57" s="94">
        <f>'Tabell 4.1'!P65/'Tabell 4.1'!$S65*100</f>
        <v>7.6923076923076925</v>
      </c>
      <c r="Q57" s="94">
        <f>'Tabell 4.1'!Q65/'Tabell 4.1'!$S65*100</f>
        <v>7.6018099547511309</v>
      </c>
      <c r="R57" s="94">
        <f>'Tabell 4.1'!R65/'Tabell 4.1'!$S65*100</f>
        <v>11.221719457013576</v>
      </c>
      <c r="S57" s="94">
        <f>'Tabell 4.1'!S65/'Tabell 4.1'!$S65*100</f>
        <v>100</v>
      </c>
    </row>
    <row r="58" spans="1:38" ht="16.5" customHeight="1">
      <c r="A58" s="395" t="s">
        <v>251</v>
      </c>
      <c r="B58" s="395"/>
      <c r="C58" s="93">
        <f>'Tabell 4.1'!C66</f>
        <v>0.09</v>
      </c>
      <c r="D58" s="94">
        <f>'Tabell 4.1'!D66/'Tabell 4.1'!$S66*100</f>
        <v>10.384346610761705</v>
      </c>
      <c r="E58" s="94">
        <f>'Tabell 4.1'!E66/'Tabell 4.1'!$S66*100</f>
        <v>10.831586303284418</v>
      </c>
      <c r="F58" s="94">
        <f>'Tabell 4.1'!F66/'Tabell 4.1'!$S66*100</f>
        <v>7.8266946191474496</v>
      </c>
      <c r="G58" s="94">
        <f>'Tabell 4.1'!G66/'Tabell 4.1'!$S66*100</f>
        <v>7.4772886093640816</v>
      </c>
      <c r="H58" s="94">
        <f>'Tabell 4.1'!H66/'Tabell 4.1'!$S66*100</f>
        <v>8.050314465408805</v>
      </c>
      <c r="I58" s="94">
        <f>'Tabell 4.1'!I66/'Tabell 4.1'!$S66*100</f>
        <v>3.0258560447239695</v>
      </c>
      <c r="J58" s="94">
        <f>'Tabell 4.1'!J66/'Tabell 4.1'!$S66*100</f>
        <v>4.7589098532494756</v>
      </c>
      <c r="K58" s="94">
        <f>'Tabell 4.1'!K66/'Tabell 4.1'!$S66*100</f>
        <v>5.7023060796645701</v>
      </c>
      <c r="L58" s="94">
        <f>'Tabell 4.1'!L66/'Tabell 4.1'!$S66*100</f>
        <v>4.4234800838574424</v>
      </c>
      <c r="M58" s="94">
        <f>'Tabell 4.1'!M66/'Tabell 4.1'!$S66*100</f>
        <v>5.2061495457721874</v>
      </c>
      <c r="N58" s="94">
        <f>'Tabell 4.1'!N66/'Tabell 4.1'!$S66*100</f>
        <v>5.4647099930118799</v>
      </c>
      <c r="O58" s="94">
        <f>'Tabell 4.1'!O66/'Tabell 4.1'!$S66*100</f>
        <v>8.6932215234102017</v>
      </c>
      <c r="P58" s="94">
        <f>'Tabell 4.1'!P66/'Tabell 4.1'!$S66*100</f>
        <v>6.6247379454926616</v>
      </c>
      <c r="Q58" s="94">
        <f>'Tabell 4.1'!Q66/'Tabell 4.1'!$S66*100</f>
        <v>5.2830188679245289</v>
      </c>
      <c r="R58" s="94">
        <f>'Tabell 4.1'!R66/'Tabell 4.1'!$S66*100</f>
        <v>6.2473794549266248</v>
      </c>
      <c r="S58" s="94">
        <f>'Tabell 4.1'!S66/'Tabell 4.1'!$S66*100</f>
        <v>100</v>
      </c>
    </row>
    <row r="59" spans="1:38" ht="16.5" customHeight="1">
      <c r="A59" s="395" t="s">
        <v>252</v>
      </c>
      <c r="B59" s="395"/>
      <c r="C59" s="93">
        <f>'Tabell 4.1'!C67</f>
        <v>4.8000000000000001E-2</v>
      </c>
      <c r="D59" s="94">
        <f>'Tabell 4.1'!D67/'Tabell 4.1'!$S67*100</f>
        <v>8.3554480536522462</v>
      </c>
      <c r="E59" s="94">
        <f>'Tabell 4.1'!E67/'Tabell 4.1'!$S67*100</f>
        <v>7.4645372789822817</v>
      </c>
      <c r="F59" s="94">
        <f>'Tabell 4.1'!F67/'Tabell 4.1'!$S67*100</f>
        <v>7.2977862751729434</v>
      </c>
      <c r="G59" s="94">
        <f>'Tabell 4.1'!G67/'Tabell 4.1'!$S67*100</f>
        <v>4.315459477354441</v>
      </c>
      <c r="H59" s="94">
        <f>'Tabell 4.1'!H67/'Tabell 4.1'!$S67*100</f>
        <v>8.6889419833085366</v>
      </c>
      <c r="I59" s="94">
        <f>'Tabell 4.1'!I67/'Tabell 4.1'!$S67*100</f>
        <v>5.7102681986858288</v>
      </c>
      <c r="J59" s="94">
        <f>'Tabell 4.1'!J67/'Tabell 4.1'!$S67*100</f>
        <v>7.1539447239678591</v>
      </c>
      <c r="K59" s="94">
        <f>'Tabell 4.1'!K67/'Tabell 4.1'!$S67*100</f>
        <v>5.2273440468318402</v>
      </c>
      <c r="L59" s="94">
        <f>'Tabell 4.1'!L67/'Tabell 4.1'!$S67*100</f>
        <v>4.3625130891356934</v>
      </c>
      <c r="M59" s="94">
        <f>'Tabell 4.1'!M67/'Tabell 4.1'!$S67*100</f>
        <v>5.8882735816822649</v>
      </c>
      <c r="N59" s="94">
        <f>'Tabell 4.1'!N67/'Tabell 4.1'!$S67*100</f>
        <v>5.7749626989854468</v>
      </c>
      <c r="O59" s="94">
        <f>'Tabell 4.1'!O67/'Tabell 4.1'!$S67*100</f>
        <v>9.3526305023421301</v>
      </c>
      <c r="P59" s="94">
        <f>'Tabell 4.1'!P67/'Tabell 4.1'!$S67*100</f>
        <v>7.2983893411323111</v>
      </c>
      <c r="Q59" s="94">
        <f>'Tabell 4.1'!Q67/'Tabell 4.1'!$S67*100</f>
        <v>7.6805957900665911</v>
      </c>
      <c r="R59" s="94">
        <f>'Tabell 4.1'!R67/'Tabell 4.1'!$S67*100</f>
        <v>5.4289049586996008</v>
      </c>
      <c r="S59" s="94">
        <f>'Tabell 4.1'!S67/'Tabell 4.1'!$S67*100</f>
        <v>100</v>
      </c>
    </row>
    <row r="60" spans="1:38" ht="16.5" customHeight="1">
      <c r="A60" s="395" t="s">
        <v>253</v>
      </c>
      <c r="B60" s="395"/>
      <c r="C60" s="93">
        <f>'Tabell 4.1'!C71</f>
        <v>3.7999999999999999E-2</v>
      </c>
      <c r="D60" s="94">
        <f>'Tabell 4.1'!D71/'Tabell 4.1'!$S71*100</f>
        <v>6.982443306510608</v>
      </c>
      <c r="E60" s="94">
        <f>'Tabell 4.1'!E71/'Tabell 4.1'!$S71*100</f>
        <v>6.1777615215801021</v>
      </c>
      <c r="F60" s="94">
        <f>'Tabell 4.1'!F71/'Tabell 4.1'!$S71*100</f>
        <v>5.9583028529626922</v>
      </c>
      <c r="G60" s="94">
        <f>'Tabell 4.1'!G71/'Tabell 4.1'!$S71*100</f>
        <v>5.2596927578639354</v>
      </c>
      <c r="H60" s="94">
        <f>'Tabell 4.1'!H71/'Tabell 4.1'!$S71*100</f>
        <v>10.811997073884418</v>
      </c>
      <c r="I60" s="94">
        <f>'Tabell 4.1'!I71/'Tabell 4.1'!$S71*100</f>
        <v>6.503291880029261</v>
      </c>
      <c r="J60" s="94">
        <f>'Tabell 4.1'!J71/'Tabell 4.1'!$S71*100</f>
        <v>8.0504754937820042</v>
      </c>
      <c r="K60" s="94">
        <f>'Tabell 4.1'!K71/'Tabell 4.1'!$S71*100</f>
        <v>6.8653986832479879</v>
      </c>
      <c r="L60" s="94">
        <f>'Tabell 4.1'!L71/'Tabell 4.1'!$S71*100</f>
        <v>4.1111923920994879</v>
      </c>
      <c r="M60" s="94">
        <f>'Tabell 4.1'!M71/'Tabell 4.1'!$S71*100</f>
        <v>4.6122896854425752</v>
      </c>
      <c r="N60" s="94">
        <f>'Tabell 4.1'!N71/'Tabell 4.1'!$S71*100</f>
        <v>5.1170446232626192</v>
      </c>
      <c r="O60" s="94">
        <f>'Tabell 4.1'!O71/'Tabell 4.1'!$S71*100</f>
        <v>8.412582297000732</v>
      </c>
      <c r="P60" s="94">
        <f>'Tabell 4.1'!P71/'Tabell 4.1'!$S71*100</f>
        <v>7.81272860277981</v>
      </c>
      <c r="Q60" s="94">
        <f>'Tabell 4.1'!Q71/'Tabell 4.1'!$S71*100</f>
        <v>8.269934162399414</v>
      </c>
      <c r="R60" s="94">
        <f>'Tabell 4.1'!R71/'Tabell 4.1'!$S71*100</f>
        <v>5.0548646671543525</v>
      </c>
      <c r="S60" s="94">
        <f>'Tabell 4.1'!S71/'Tabell 4.1'!$S71*100</f>
        <v>100</v>
      </c>
    </row>
    <row r="61" spans="1:38" ht="16.5" customHeight="1">
      <c r="A61" s="395" t="s">
        <v>254</v>
      </c>
      <c r="B61" s="395"/>
      <c r="C61" s="93">
        <f>'Tabell 4.1'!C74</f>
        <v>0.127</v>
      </c>
      <c r="D61" s="94">
        <f>'Tabell 4.1'!D74/'Tabell 4.1'!$S74*100</f>
        <v>3.4341149863111533</v>
      </c>
      <c r="E61" s="94">
        <f>'Tabell 4.1'!E74/'Tabell 4.1'!$S74*100</f>
        <v>3.1008213307939529</v>
      </c>
      <c r="F61" s="94">
        <f>'Tabell 4.1'!F74/'Tabell 4.1'!$S74*100</f>
        <v>2.9520295202952029</v>
      </c>
      <c r="G61" s="94">
        <f>'Tabell 4.1'!G74/'Tabell 4.1'!$S74*100</f>
        <v>3.4341149863111533</v>
      </c>
      <c r="H61" s="94">
        <f>'Tabell 4.1'!H74/'Tabell 4.1'!$S74*100</f>
        <v>10.653493631710511</v>
      </c>
      <c r="I61" s="94">
        <f>'Tabell 4.1'!I74/'Tabell 4.1'!$S74*100</f>
        <v>8.3085346982502077</v>
      </c>
      <c r="J61" s="94">
        <f>'Tabell 4.1'!J74/'Tabell 4.1'!$S74*100</f>
        <v>10.570170217831212</v>
      </c>
      <c r="K61" s="94">
        <f>'Tabell 4.1'!K74/'Tabell 4.1'!$S74*100</f>
        <v>8.9989286989644093</v>
      </c>
      <c r="L61" s="94">
        <f>'Tabell 4.1'!L74/'Tabell 4.1'!$S74*100</f>
        <v>4.4816093322223551</v>
      </c>
      <c r="M61" s="94">
        <f>'Tabell 4.1'!M74/'Tabell 4.1'!$S74*100</f>
        <v>4.4935126770622542</v>
      </c>
      <c r="N61" s="94">
        <f>'Tabell 4.1'!N74/'Tabell 4.1'!$S74*100</f>
        <v>6.1004642304487557</v>
      </c>
      <c r="O61" s="94">
        <f>'Tabell 4.1'!O74/'Tabell 4.1'!$S74*100</f>
        <v>8.0764194738721589</v>
      </c>
      <c r="P61" s="94">
        <f>'Tabell 4.1'!P74/'Tabell 4.1'!$S74*100</f>
        <v>11.195095821925962</v>
      </c>
      <c r="Q61" s="94">
        <f>'Tabell 4.1'!Q74/'Tabell 4.1'!$S74*100</f>
        <v>10.64754195929056</v>
      </c>
      <c r="R61" s="94">
        <f>'Tabell 4.1'!R74/'Tabell 4.1'!$S74*100</f>
        <v>3.5531484347101538</v>
      </c>
      <c r="S61" s="94">
        <f>'Tabell 4.1'!S74/'Tabell 4.1'!$S74*100</f>
        <v>100</v>
      </c>
    </row>
    <row r="62" spans="1:38" ht="16.5" customHeight="1">
      <c r="A62" s="395" t="s">
        <v>255</v>
      </c>
      <c r="B62" s="395"/>
      <c r="C62" s="93">
        <f>'Tabell 4.1'!C77</f>
        <v>7.0000000000000007E-2</v>
      </c>
      <c r="D62" s="94">
        <f>'Tabell 4.1'!D77/'Tabell 4.1'!$S77*100</f>
        <v>3.9367002051382243</v>
      </c>
      <c r="E62" s="94">
        <f>'Tabell 4.1'!E77/'Tabell 4.1'!$S77*100</f>
        <v>3.6338771124352838</v>
      </c>
      <c r="F62" s="94">
        <f>'Tabell 4.1'!F77/'Tabell 4.1'!$S77*100</f>
        <v>3.7901729022174466</v>
      </c>
      <c r="G62" s="94">
        <f>'Tabell 4.1'!G77/'Tabell 4.1'!$S77*100</f>
        <v>3.8976262576926839</v>
      </c>
      <c r="H62" s="94">
        <f>'Tabell 4.1'!H77/'Tabell 4.1'!$S77*100</f>
        <v>10.862557389860312</v>
      </c>
      <c r="I62" s="94">
        <f>'Tabell 4.1'!I77/'Tabell 4.1'!$S77*100</f>
        <v>7.5021979095438116</v>
      </c>
      <c r="J62" s="94">
        <f>'Tabell 4.1'!J77/'Tabell 4.1'!$S77*100</f>
        <v>9.1042297548109801</v>
      </c>
      <c r="K62" s="94">
        <f>'Tabell 4.1'!K77/'Tabell 4.1'!$S77*100</f>
        <v>8.2739083715932402</v>
      </c>
      <c r="L62" s="94">
        <f>'Tabell 4.1'!L77/'Tabell 4.1'!$S77*100</f>
        <v>4.7084106671876524</v>
      </c>
      <c r="M62" s="94">
        <f>'Tabell 4.1'!M77/'Tabell 4.1'!$S77*100</f>
        <v>5.0014652730292077</v>
      </c>
      <c r="N62" s="94">
        <f>'Tabell 4.1'!N77/'Tabell 4.1'!$S77*100</f>
        <v>5.7927127088014068</v>
      </c>
      <c r="O62" s="94">
        <f>'Tabell 4.1'!O77/'Tabell 4.1'!$S77*100</f>
        <v>8.4302041613754035</v>
      </c>
      <c r="P62" s="94">
        <f>'Tabell 4.1'!P77/'Tabell 4.1'!$S77*100</f>
        <v>11.780795154830518</v>
      </c>
      <c r="Q62" s="94">
        <f>'Tabell 4.1'!Q77/'Tabell 4.1'!$S77*100</f>
        <v>9.8759402168604087</v>
      </c>
      <c r="R62" s="94">
        <f>'Tabell 4.1'!R77/'Tabell 4.1'!$S77*100</f>
        <v>3.4092019146234249</v>
      </c>
      <c r="S62" s="94">
        <f>'Tabell 4.1'!S77/'Tabell 4.1'!$S77*100</f>
        <v>100</v>
      </c>
    </row>
    <row r="63" spans="1:38" ht="16.5" customHeight="1">
      <c r="A63" s="395" t="s">
        <v>256</v>
      </c>
      <c r="B63" s="395"/>
      <c r="C63" s="93">
        <f>'Tabell 4.1'!C80</f>
        <v>0.16</v>
      </c>
      <c r="D63" s="94">
        <f>'Tabell 4.1'!D80/'Tabell 4.1'!$S80*100</f>
        <v>3.4333881578947367</v>
      </c>
      <c r="E63" s="94">
        <f>'Tabell 4.1'!E80/'Tabell 4.1'!$S80*100</f>
        <v>3.1661184210526314</v>
      </c>
      <c r="F63" s="94">
        <f>'Tabell 4.1'!F80/'Tabell 4.1'!$S80*100</f>
        <v>2.6726973684210527</v>
      </c>
      <c r="G63" s="94">
        <f>'Tabell 4.1'!G80/'Tabell 4.1'!$S80*100</f>
        <v>3.0222039473684208</v>
      </c>
      <c r="H63" s="94">
        <f>'Tabell 4.1'!H80/'Tabell 4.1'!$S80*100</f>
        <v>9.3338815789473681</v>
      </c>
      <c r="I63" s="94">
        <f>'Tabell 4.1'!I80/'Tabell 4.1'!$S80*100</f>
        <v>7.9152960526315788</v>
      </c>
      <c r="J63" s="94">
        <f>'Tabell 4.1'!J80/'Tabell 4.1'!$S80*100</f>
        <v>10.999177631578947</v>
      </c>
      <c r="K63" s="94">
        <f>'Tabell 4.1'!K80/'Tabell 4.1'!$S80*100</f>
        <v>10.012335526315789</v>
      </c>
      <c r="L63" s="94">
        <f>'Tabell 4.1'!L80/'Tabell 4.1'!$S80*100</f>
        <v>5.6126644736842106</v>
      </c>
      <c r="M63" s="94">
        <f>'Tabell 4.1'!M80/'Tabell 4.1'!$S80*100</f>
        <v>4.0296052631578947</v>
      </c>
      <c r="N63" s="94">
        <f>'Tabell 4.1'!N80/'Tabell 4.1'!$S80*100</f>
        <v>4.0090460526315788</v>
      </c>
      <c r="O63" s="94">
        <f>'Tabell 4.1'!O80/'Tabell 4.1'!$S80*100</f>
        <v>6.990131578947369</v>
      </c>
      <c r="P63" s="94">
        <f>'Tabell 4.1'!P80/'Tabell 4.1'!$S80*100</f>
        <v>13.260690789473683</v>
      </c>
      <c r="Q63" s="94">
        <f>'Tabell 4.1'!Q80/'Tabell 4.1'!$S80*100</f>
        <v>12.726151315789474</v>
      </c>
      <c r="R63" s="94">
        <f>'Tabell 4.1'!R80/'Tabell 4.1'!$S80*100</f>
        <v>2.8166118421052633</v>
      </c>
      <c r="S63" s="94">
        <f>'Tabell 4.1'!S80/'Tabell 4.1'!$S80*100</f>
        <v>100</v>
      </c>
    </row>
    <row r="64" spans="1:38" ht="16.5" customHeight="1">
      <c r="A64" s="395" t="s">
        <v>257</v>
      </c>
      <c r="B64" s="395"/>
      <c r="C64" s="93">
        <f>'Tabell 4.1'!C83</f>
        <v>6.7000000000000004E-2</v>
      </c>
      <c r="D64" s="94">
        <f>'Tabell 4.1'!D83/'Tabell 4.1'!$S83*100</f>
        <v>6.7605633802816891</v>
      </c>
      <c r="E64" s="94">
        <f>'Tabell 4.1'!E83/'Tabell 4.1'!$S83*100</f>
        <v>6.0192735359525571</v>
      </c>
      <c r="F64" s="94">
        <f>'Tabell 4.1'!F83/'Tabell 4.1'!$S83*100</f>
        <v>5.3372868791697554</v>
      </c>
      <c r="G64" s="94">
        <f>'Tabell 4.1'!G83/'Tabell 4.1'!$S83*100</f>
        <v>2.5500370644922166</v>
      </c>
      <c r="H64" s="94">
        <f>'Tabell 4.1'!H83/'Tabell 4.1'!$S83*100</f>
        <v>4.0029651593773163</v>
      </c>
      <c r="I64" s="94">
        <f>'Tabell 4.1'!I83/'Tabell 4.1'!$S83*100</f>
        <v>2.3869532987398072</v>
      </c>
      <c r="J64" s="94">
        <f>'Tabell 4.1'!J83/'Tabell 4.1'!$S83*100</f>
        <v>3.1801334321719792</v>
      </c>
      <c r="K64" s="94">
        <f>'Tabell 4.1'!K83/'Tabell 4.1'!$S83*100</f>
        <v>4.3587842846553002</v>
      </c>
      <c r="L64" s="94">
        <f>'Tabell 4.1'!L83/'Tabell 4.1'!$S83*100</f>
        <v>5.7079318013343219</v>
      </c>
      <c r="M64" s="94">
        <f>'Tabell 4.1'!M83/'Tabell 4.1'!$S83*100</f>
        <v>8.3543365455893248</v>
      </c>
      <c r="N64" s="94">
        <f>'Tabell 4.1'!N83/'Tabell 4.1'!$S83*100</f>
        <v>11.00074128984433</v>
      </c>
      <c r="O64" s="94">
        <f>'Tabell 4.1'!O83/'Tabell 4.1'!$S83*100</f>
        <v>13.958487768717568</v>
      </c>
      <c r="P64" s="94">
        <f>'Tabell 4.1'!P83/'Tabell 4.1'!$S83*100</f>
        <v>11.371386212008895</v>
      </c>
      <c r="Q64" s="94">
        <f>'Tabell 4.1'!Q83/'Tabell 4.1'!$S83*100</f>
        <v>7.6278724981467763</v>
      </c>
      <c r="R64" s="94">
        <f>'Tabell 4.1'!R83/'Tabell 4.1'!$S83*100</f>
        <v>7.3832468495181613</v>
      </c>
      <c r="S64" s="94">
        <f>'Tabell 4.1'!S83/'Tabell 4.1'!$S83*100</f>
        <v>100</v>
      </c>
    </row>
    <row r="65" spans="1:38" ht="16.5" customHeight="1">
      <c r="A65" s="395" t="s">
        <v>258</v>
      </c>
      <c r="B65" s="395"/>
      <c r="C65" s="93">
        <f>'Tabell 4.1'!C84</f>
        <v>0.01</v>
      </c>
      <c r="D65" s="94">
        <f>'Tabell 4.1'!D84/'Tabell 4.1'!$S84*100</f>
        <v>5.2197802197802199</v>
      </c>
      <c r="E65" s="94">
        <f>'Tabell 4.1'!E84/'Tabell 4.1'!$S84*100</f>
        <v>4.5054945054945055</v>
      </c>
      <c r="F65" s="94">
        <f>'Tabell 4.1'!F84/'Tabell 4.1'!$S84*100</f>
        <v>4.4505494505494507</v>
      </c>
      <c r="G65" s="94">
        <f>'Tabell 4.1'!G84/'Tabell 4.1'!$S84*100</f>
        <v>4.2857142857142856</v>
      </c>
      <c r="H65" s="94">
        <f>'Tabell 4.1'!H84/'Tabell 4.1'!$S84*100</f>
        <v>10.274725274725274</v>
      </c>
      <c r="I65" s="94">
        <f>'Tabell 4.1'!I84/'Tabell 4.1'!$S84*100</f>
        <v>7.0329670329670328</v>
      </c>
      <c r="J65" s="94">
        <f>'Tabell 4.1'!J84/'Tabell 4.1'!$S84*100</f>
        <v>8.4615384615384617</v>
      </c>
      <c r="K65" s="94">
        <f>'Tabell 4.1'!K84/'Tabell 4.1'!$S84*100</f>
        <v>7.0879120879120876</v>
      </c>
      <c r="L65" s="94">
        <f>'Tabell 4.1'!L84/'Tabell 4.1'!$S84*100</f>
        <v>4.2307692307692308</v>
      </c>
      <c r="M65" s="94">
        <f>'Tabell 4.1'!M84/'Tabell 4.1'!$S84*100</f>
        <v>5.4395604395604398</v>
      </c>
      <c r="N65" s="94">
        <f>'Tabell 4.1'!N84/'Tabell 4.1'!$S84*100</f>
        <v>6.7582417582417582</v>
      </c>
      <c r="O65" s="94">
        <f>'Tabell 4.1'!O84/'Tabell 4.1'!$S84*100</f>
        <v>8.6263736263736259</v>
      </c>
      <c r="P65" s="94">
        <f>'Tabell 4.1'!P84/'Tabell 4.1'!$S84*100</f>
        <v>8.7362637362637354</v>
      </c>
      <c r="Q65" s="94">
        <f>'Tabell 4.1'!Q84/'Tabell 4.1'!$S84*100</f>
        <v>9.1758241758241752</v>
      </c>
      <c r="R65" s="94">
        <f>'Tabell 4.1'!R84/'Tabell 4.1'!$S84*100</f>
        <v>5.7142857142857144</v>
      </c>
      <c r="S65" s="94">
        <f>'Tabell 4.1'!S84/'Tabell 4.1'!$S84*100</f>
        <v>100</v>
      </c>
    </row>
    <row r="66" spans="1:38" ht="16.5" customHeight="1">
      <c r="A66" s="395" t="s">
        <v>259</v>
      </c>
      <c r="B66" s="395"/>
      <c r="C66" s="93">
        <f>'Tabell 4.1'!C85</f>
        <v>0.01</v>
      </c>
      <c r="D66" s="94">
        <f>'Tabell 4.1'!D85/'Tabell 4.1'!$S85*100</f>
        <v>4.4274869838241724</v>
      </c>
      <c r="E66" s="94">
        <f>'Tabell 4.1'!E85/'Tabell 4.1'!$S85*100</f>
        <v>3.9624816183776481</v>
      </c>
      <c r="F66" s="94">
        <f>'Tabell 4.1'!F85/'Tabell 4.1'!$S85*100</f>
        <v>3.9624816183776481</v>
      </c>
      <c r="G66" s="94">
        <f>'Tabell 4.1'!G85/'Tabell 4.1'!$S85*100</f>
        <v>3.8790191168872461</v>
      </c>
      <c r="H66" s="94">
        <f>'Tabell 4.1'!H85/'Tabell 4.1'!$S85*100</f>
        <v>10.424863876634474</v>
      </c>
      <c r="I66" s="94">
        <f>'Tabell 4.1'!I85/'Tabell 4.1'!$S85*100</f>
        <v>8.0600930010730885</v>
      </c>
      <c r="J66" s="94">
        <f>'Tabell 4.1'!J85/'Tabell 4.1'!$S85*100</f>
        <v>9.8167799372044033</v>
      </c>
      <c r="K66" s="94">
        <f>'Tabell 4.1'!K85/'Tabell 4.1'!$S85*100</f>
        <v>8.2548388378840265</v>
      </c>
      <c r="L66" s="94">
        <f>'Tabell 4.1'!L85/'Tabell 4.1'!$S85*100</f>
        <v>4.3003060291721313</v>
      </c>
      <c r="M66" s="94">
        <f>'Tabell 4.1'!M85/'Tabell 4.1'!$S85*100</f>
        <v>4.4910774611501925</v>
      </c>
      <c r="N66" s="94">
        <f>'Tabell 4.1'!N85/'Tabell 4.1'!$S85*100</f>
        <v>6.0013512976431782</v>
      </c>
      <c r="O66" s="94">
        <f>'Tabell 4.1'!O85/'Tabell 4.1'!$S85*100</f>
        <v>8.0481697865744604</v>
      </c>
      <c r="P66" s="94">
        <f>'Tabell 4.1'!P85/'Tabell 4.1'!$S85*100</f>
        <v>9.6339573148920934</v>
      </c>
      <c r="Q66" s="94">
        <f>'Tabell 4.1'!Q85/'Tabell 4.1'!$S85*100</f>
        <v>10.357298994475578</v>
      </c>
      <c r="R66" s="94">
        <f>'Tabell 4.1'!R85/'Tabell 4.1'!$S85*100</f>
        <v>4.3797941258296573</v>
      </c>
      <c r="S66" s="94">
        <f>'Tabell 4.1'!S85/'Tabell 4.1'!$S85*100</f>
        <v>100</v>
      </c>
    </row>
    <row r="67" spans="1:38" ht="16.5" customHeight="1">
      <c r="A67" s="395" t="s">
        <v>260</v>
      </c>
      <c r="B67" s="395"/>
      <c r="C67" s="93">
        <f>'Tabell 4.1'!C86</f>
        <v>0.01</v>
      </c>
      <c r="D67" s="94">
        <f>'Tabell 4.1'!D86/'Tabell 4.1'!$S86*100</f>
        <v>5.1291512915129154</v>
      </c>
      <c r="E67" s="94">
        <f>'Tabell 4.1'!E86/'Tabell 4.1'!$S86*100</f>
        <v>6.0516605166051658</v>
      </c>
      <c r="F67" s="94">
        <f>'Tabell 4.1'!F86/'Tabell 4.1'!$S86*100</f>
        <v>5.2398523985239853</v>
      </c>
      <c r="G67" s="94">
        <f>'Tabell 4.1'!G86/'Tabell 4.1'!$S86*100</f>
        <v>4.6863468634686347</v>
      </c>
      <c r="H67" s="94">
        <f>'Tabell 4.1'!H86/'Tabell 4.1'!$S86*100</f>
        <v>9.7785977859778583</v>
      </c>
      <c r="I67" s="94">
        <f>'Tabell 4.1'!I86/'Tabell 4.1'!$S86*100</f>
        <v>6.3837638376383756</v>
      </c>
      <c r="J67" s="94">
        <f>'Tabell 4.1'!J86/'Tabell 4.1'!$S86*100</f>
        <v>9.3726937269372694</v>
      </c>
      <c r="K67" s="94">
        <f>'Tabell 4.1'!K86/'Tabell 4.1'!$S86*100</f>
        <v>7.084870848708487</v>
      </c>
      <c r="L67" s="94">
        <f>'Tabell 4.1'!L86/'Tabell 4.1'!$S86*100</f>
        <v>3.8007380073800738</v>
      </c>
      <c r="M67" s="94">
        <f>'Tabell 4.1'!M86/'Tabell 4.1'!$S86*100</f>
        <v>4.7232472324723247</v>
      </c>
      <c r="N67" s="94">
        <f>'Tabell 4.1'!N86/'Tabell 4.1'!$S86*100</f>
        <v>6.8265682656826572</v>
      </c>
      <c r="O67" s="94">
        <f>'Tabell 4.1'!O86/'Tabell 4.1'!$S86*100</f>
        <v>9.7416974169741692</v>
      </c>
      <c r="P67" s="94">
        <f>'Tabell 4.1'!P86/'Tabell 4.1'!$S86*100</f>
        <v>7.3431734317343178</v>
      </c>
      <c r="Q67" s="94">
        <f>'Tabell 4.1'!Q86/'Tabell 4.1'!$S86*100</f>
        <v>7.9335793357933575</v>
      </c>
      <c r="R67" s="94">
        <f>'Tabell 4.1'!R86/'Tabell 4.1'!$S86*100</f>
        <v>5.9040590405904059</v>
      </c>
      <c r="S67" s="94">
        <f>'Tabell 4.1'!S86/'Tabell 4.1'!$S86*100</f>
        <v>100</v>
      </c>
    </row>
    <row r="68" spans="1:38" ht="16.5" customHeight="1" thickBot="1">
      <c r="A68" s="403" t="s">
        <v>261</v>
      </c>
      <c r="B68" s="403"/>
      <c r="C68" s="309" t="s">
        <v>217</v>
      </c>
      <c r="D68" s="307">
        <f>SUMPRODUCT($C53:$C67,D53:D67)</f>
        <v>6.4488920372619374</v>
      </c>
      <c r="E68" s="307">
        <f t="shared" ref="E68:R68" si="53">SUMPRODUCT($C53:$C67,E53:E67)</f>
        <v>5.6406342264434963</v>
      </c>
      <c r="F68" s="307">
        <f t="shared" si="53"/>
        <v>4.9413311451129021</v>
      </c>
      <c r="G68" s="307">
        <f t="shared" si="53"/>
        <v>3.7562295386142606</v>
      </c>
      <c r="H68" s="307">
        <f t="shared" si="53"/>
        <v>7.7407859247296846</v>
      </c>
      <c r="I68" s="307">
        <f t="shared" si="53"/>
        <v>5.6991442838794368</v>
      </c>
      <c r="J68" s="307">
        <f t="shared" si="53"/>
        <v>7.5335520403279492</v>
      </c>
      <c r="K68" s="307">
        <f t="shared" si="53"/>
        <v>7.2806300892871088</v>
      </c>
      <c r="L68" s="307">
        <f t="shared" si="53"/>
        <v>5.0787831197534956</v>
      </c>
      <c r="M68" s="307">
        <f t="shared" si="53"/>
        <v>5.5950106527875185</v>
      </c>
      <c r="N68" s="307">
        <f t="shared" si="53"/>
        <v>6.4351912011398582</v>
      </c>
      <c r="O68" s="307">
        <f t="shared" si="53"/>
        <v>9.205331946836246</v>
      </c>
      <c r="P68" s="307">
        <f t="shared" si="53"/>
        <v>9.5931241174365915</v>
      </c>
      <c r="Q68" s="307">
        <f t="shared" si="53"/>
        <v>8.7642376366882022</v>
      </c>
      <c r="R68" s="307">
        <f t="shared" si="53"/>
        <v>6.2871220397013188</v>
      </c>
      <c r="S68" s="307">
        <f>SUM(D68:R68)</f>
        <v>100</v>
      </c>
      <c r="U68" s="90"/>
      <c r="V68" s="90"/>
      <c r="W68" s="90"/>
      <c r="X68" s="90"/>
      <c r="Y68" s="90"/>
      <c r="Z68" s="90"/>
      <c r="AA68" s="90"/>
      <c r="AB68" s="90"/>
      <c r="AC68" s="90"/>
      <c r="AD68" s="90"/>
      <c r="AE68" s="90"/>
      <c r="AF68" s="90"/>
      <c r="AG68" s="90"/>
      <c r="AH68" s="90"/>
      <c r="AI68" s="90"/>
      <c r="AJ68" s="90"/>
      <c r="AK68" s="90"/>
      <c r="AL68" s="90"/>
    </row>
    <row r="69" spans="1:38" ht="16.5" customHeight="1" thickBot="1">
      <c r="A69" s="385"/>
      <c r="B69" s="385"/>
      <c r="C69" s="85"/>
      <c r="D69" s="18"/>
      <c r="E69" s="18"/>
      <c r="F69" s="18"/>
      <c r="G69" s="18"/>
      <c r="H69" s="18"/>
      <c r="I69" s="18"/>
      <c r="J69" s="18"/>
      <c r="K69" s="18"/>
      <c r="L69" s="18"/>
      <c r="M69" s="18"/>
      <c r="N69" s="18"/>
      <c r="O69" s="18"/>
      <c r="P69" s="18"/>
      <c r="Q69" s="18"/>
      <c r="R69" s="18"/>
      <c r="S69" s="18"/>
    </row>
    <row r="70" spans="1:38" ht="16.5" customHeight="1">
      <c r="A70" s="402" t="s">
        <v>262</v>
      </c>
      <c r="B70" s="402"/>
      <c r="C70" s="227">
        <f>SUM(C53:C58)</f>
        <v>0.45999999999999996</v>
      </c>
      <c r="D70" s="227">
        <f>SUMPRODUCT($C$53:$C$58,D53:D58)/$C70</f>
        <v>8.5233305015757193</v>
      </c>
      <c r="E70" s="227">
        <f t="shared" ref="E70:S70" si="54">SUMPRODUCT($C$53:$C$58,E53:E58)/$C70</f>
        <v>7.2703025036282307</v>
      </c>
      <c r="F70" s="227">
        <f t="shared" si="54"/>
        <v>6.092703062463162</v>
      </c>
      <c r="G70" s="227">
        <f t="shared" si="54"/>
        <v>4.0376886957430136</v>
      </c>
      <c r="H70" s="227">
        <f t="shared" si="54"/>
        <v>5.9414924446142932</v>
      </c>
      <c r="I70" s="227">
        <f t="shared" si="54"/>
        <v>4.2531458269612124</v>
      </c>
      <c r="J70" s="227">
        <f t="shared" si="54"/>
        <v>5.7719335696684499</v>
      </c>
      <c r="K70" s="227">
        <f t="shared" si="54"/>
        <v>6.3663183592788535</v>
      </c>
      <c r="L70" s="227">
        <f t="shared" si="54"/>
        <v>5.2404960207124782</v>
      </c>
      <c r="M70" s="227">
        <f t="shared" si="54"/>
        <v>6.2289382428900524</v>
      </c>
      <c r="N70" s="227">
        <f t="shared" si="54"/>
        <v>6.9759517412286707</v>
      </c>
      <c r="O70" s="227">
        <f t="shared" si="54"/>
        <v>9.7893605424453796</v>
      </c>
      <c r="P70" s="227">
        <f t="shared" si="54"/>
        <v>7.7364294882273592</v>
      </c>
      <c r="Q70" s="227">
        <f t="shared" si="54"/>
        <v>6.9909547904796003</v>
      </c>
      <c r="R70" s="227">
        <f t="shared" si="54"/>
        <v>8.7809542100835341</v>
      </c>
      <c r="S70" s="227">
        <f t="shared" si="54"/>
        <v>100.00000000000001</v>
      </c>
    </row>
    <row r="71" spans="1:38" ht="16.5" customHeight="1" thickBot="1">
      <c r="A71" s="404" t="s">
        <v>263</v>
      </c>
      <c r="B71" s="404"/>
      <c r="C71" s="308">
        <f>SUM(C59:C67)</f>
        <v>0.54</v>
      </c>
      <c r="D71" s="308">
        <f>SUMPRODUCT($C$59:$C$67,D59:D67)/$C71</f>
        <v>4.6817777898835313</v>
      </c>
      <c r="E71" s="308">
        <f t="shared" ref="E71:S71" si="55">SUMPRODUCT($C$59:$C$67,E59:E67)/$C71</f>
        <v>4.2523982866194645</v>
      </c>
      <c r="F71" s="308">
        <f t="shared" si="55"/>
        <v>3.960532845147867</v>
      </c>
      <c r="G71" s="308">
        <f t="shared" si="55"/>
        <v>3.5164680343934713</v>
      </c>
      <c r="H71" s="308">
        <f t="shared" si="55"/>
        <v>9.2735174077909441</v>
      </c>
      <c r="I71" s="308">
        <f t="shared" si="55"/>
        <v>6.9309207471801475</v>
      </c>
      <c r="J71" s="308">
        <f t="shared" si="55"/>
        <v>9.0341899968156696</v>
      </c>
      <c r="K71" s="308">
        <f t="shared" si="55"/>
        <v>8.0594882296645096</v>
      </c>
      <c r="L71" s="308">
        <f t="shared" si="55"/>
        <v>4.9410276856032516</v>
      </c>
      <c r="M71" s="308">
        <f t="shared" si="55"/>
        <v>5.0549982612186923</v>
      </c>
      <c r="N71" s="308">
        <f t="shared" si="55"/>
        <v>5.9745433336567961</v>
      </c>
      <c r="O71" s="308">
        <f t="shared" si="55"/>
        <v>8.7078261061321669</v>
      </c>
      <c r="P71" s="308">
        <f t="shared" si="55"/>
        <v>11.174752875651858</v>
      </c>
      <c r="Q71" s="308">
        <f t="shared" si="55"/>
        <v>10.27481191308812</v>
      </c>
      <c r="R71" s="308">
        <f t="shared" si="55"/>
        <v>4.1627464871535036</v>
      </c>
      <c r="S71" s="308">
        <f t="shared" si="55"/>
        <v>100</v>
      </c>
    </row>
    <row r="72" spans="1:38" ht="16.5" customHeight="1" thickBot="1">
      <c r="A72" s="385"/>
      <c r="B72" s="385"/>
      <c r="C72" s="85"/>
      <c r="D72" s="18"/>
      <c r="E72" s="18"/>
      <c r="F72" s="18"/>
      <c r="G72" s="18"/>
      <c r="H72" s="18"/>
      <c r="I72" s="18"/>
      <c r="J72" s="18"/>
      <c r="K72" s="18"/>
      <c r="L72" s="18"/>
      <c r="M72" s="18"/>
      <c r="N72" s="18"/>
      <c r="O72" s="18"/>
      <c r="P72" s="18"/>
      <c r="Q72" s="18"/>
      <c r="R72" s="18"/>
      <c r="S72" s="18"/>
    </row>
    <row r="73" spans="1:38" ht="16.5" customHeight="1">
      <c r="A73" s="405" t="str">
        <f>'Tabell 2.1'!A42</f>
        <v>FO4A Sosiale tjenester</v>
      </c>
      <c r="B73" s="405"/>
      <c r="C73" s="228"/>
      <c r="D73" s="229"/>
      <c r="E73" s="229"/>
      <c r="F73" s="229"/>
      <c r="G73" s="229"/>
      <c r="H73" s="229"/>
      <c r="I73" s="229"/>
      <c r="J73" s="229"/>
      <c r="K73" s="229"/>
      <c r="L73" s="229"/>
      <c r="M73" s="229"/>
      <c r="N73" s="229"/>
      <c r="O73" s="229"/>
      <c r="P73" s="229"/>
      <c r="Q73" s="229"/>
      <c r="R73" s="229"/>
      <c r="S73" s="229"/>
    </row>
    <row r="74" spans="1:38" ht="16.5" customHeight="1">
      <c r="A74" s="395" t="s">
        <v>264</v>
      </c>
      <c r="B74" s="395"/>
      <c r="C74" s="91">
        <f>'Tabell 4.1'!C90</f>
        <v>0.26</v>
      </c>
      <c r="D74" s="92">
        <f>'Tabell 4.1'!D90/'Tabell 4.1'!$S90*100</f>
        <v>12.883901828423264</v>
      </c>
      <c r="E74" s="92">
        <f>'Tabell 4.1'!E90/'Tabell 4.1'!$S90*100</f>
        <v>11.073360454200008</v>
      </c>
      <c r="F74" s="92">
        <f>'Tabell 4.1'!F90/'Tabell 4.1'!$S90*100</f>
        <v>7.1393446287272564</v>
      </c>
      <c r="G74" s="92">
        <f>'Tabell 4.1'!G90/'Tabell 4.1'!$S90*100</f>
        <v>5.2840985292145382</v>
      </c>
      <c r="H74" s="92">
        <f>'Tabell 4.1'!H90/'Tabell 4.1'!$S90*100</f>
        <v>6.2541910679958876</v>
      </c>
      <c r="I74" s="92">
        <f>'Tabell 4.1'!I90/'Tabell 4.1'!$S90*100</f>
        <v>2.0340650006705707</v>
      </c>
      <c r="J74" s="92">
        <f>'Tabell 4.1'!J90/'Tabell 4.1'!$S90*100</f>
        <v>2.6956949349546249</v>
      </c>
      <c r="K74" s="92">
        <f>'Tabell 4.1'!K90/'Tabell 4.1'!$S90*100</f>
        <v>3.6881398363807056</v>
      </c>
      <c r="L74" s="92">
        <f>'Tabell 4.1'!L90/'Tabell 4.1'!$S90*100</f>
        <v>6.5939469801958071</v>
      </c>
      <c r="M74" s="92">
        <f>'Tabell 4.1'!M90/'Tabell 4.1'!$S90*100</f>
        <v>6.0172560239617328</v>
      </c>
      <c r="N74" s="92">
        <f>'Tabell 4.1'!N90/'Tabell 4.1'!$S90*100</f>
        <v>9.0124726183557602</v>
      </c>
      <c r="O74" s="92">
        <f>'Tabell 4.1'!O90/'Tabell 4.1'!$S90*100</f>
        <v>9.9780946846081626</v>
      </c>
      <c r="P74" s="92">
        <f>'Tabell 4.1'!P90/'Tabell 4.1'!$S90*100</f>
        <v>4.7252894630962494</v>
      </c>
      <c r="Q74" s="92">
        <f>'Tabell 4.1'!Q90/'Tabell 4.1'!$S90*100</f>
        <v>3.7328445616701686</v>
      </c>
      <c r="R74" s="92">
        <f>'Tabell 4.1'!R90/'Tabell 4.1'!$S90*100</f>
        <v>8.8872993875452639</v>
      </c>
      <c r="S74" s="92">
        <f>'Tabell 4.1'!S90/'Tabell 4.1'!$S90*100</f>
        <v>100</v>
      </c>
    </row>
    <row r="75" spans="1:38" ht="16.5" customHeight="1">
      <c r="A75" s="395" t="s">
        <v>265</v>
      </c>
      <c r="B75" s="395"/>
      <c r="C75" s="91">
        <f>'Tabell 4.1'!C91</f>
        <v>0.21</v>
      </c>
      <c r="D75" s="92">
        <f>'Tabell 4.1'!D91/'Tabell 4.1'!$S91*100</f>
        <v>12.695359461408993</v>
      </c>
      <c r="E75" s="92">
        <f>'Tabell 4.1'!E91/'Tabell 4.1'!$S91*100</f>
        <v>7.9706660254868957</v>
      </c>
      <c r="F75" s="92">
        <f>'Tabell 4.1'!F91/'Tabell 4.1'!$S91*100</f>
        <v>5.2256151318425905</v>
      </c>
      <c r="G75" s="92">
        <f>'Tabell 4.1'!G91/'Tabell 4.1'!$S91*100</f>
        <v>2.8853089685020437</v>
      </c>
      <c r="H75" s="92">
        <f>'Tabell 4.1'!H91/'Tabell 4.1'!$S91*100</f>
        <v>3.2620020838342549</v>
      </c>
      <c r="I75" s="92">
        <f>'Tabell 4.1'!I91/'Tabell 4.1'!$S91*100</f>
        <v>1.5308167027330288</v>
      </c>
      <c r="J75" s="92">
        <f>'Tabell 4.1'!J91/'Tabell 4.1'!$S91*100</f>
        <v>1.8153402260158693</v>
      </c>
      <c r="K75" s="92">
        <f>'Tabell 4.1'!K91/'Tabell 4.1'!$S91*100</f>
        <v>2.7330287729422134</v>
      </c>
      <c r="L75" s="92">
        <f>'Tabell 4.1'!L91/'Tabell 4.1'!$S91*100</f>
        <v>7.2813977719002967</v>
      </c>
      <c r="M75" s="92">
        <f>'Tabell 4.1'!M91/'Tabell 4.1'!$S91*100</f>
        <v>6.7724613288450755</v>
      </c>
      <c r="N75" s="92">
        <f>'Tabell 4.1'!N91/'Tabell 4.1'!$S91*100</f>
        <v>12.967860863989742</v>
      </c>
      <c r="O75" s="92">
        <f>'Tabell 4.1'!O91/'Tabell 4.1'!$S91*100</f>
        <v>13.116133685982206</v>
      </c>
      <c r="P75" s="92">
        <f>'Tabell 4.1'!P91/'Tabell 4.1'!$S91*100</f>
        <v>5.0973791776869444</v>
      </c>
      <c r="Q75" s="92">
        <f>'Tabell 4.1'!Q91/'Tabell 4.1'!$S91*100</f>
        <v>2.8292057385589486</v>
      </c>
      <c r="R75" s="92">
        <f>'Tabell 4.1'!R91/'Tabell 4.1'!$S91*100</f>
        <v>13.8174240602709</v>
      </c>
      <c r="S75" s="92">
        <f>'Tabell 4.1'!S91/'Tabell 4.1'!$S91*100</f>
        <v>100</v>
      </c>
    </row>
    <row r="76" spans="1:38" ht="16.5" customHeight="1">
      <c r="A76" s="395" t="s">
        <v>266</v>
      </c>
      <c r="B76" s="395"/>
      <c r="C76" s="91">
        <f>'Tabell 4.1'!C92</f>
        <v>0.21</v>
      </c>
      <c r="D76" s="94">
        <f>'Tabell 4.1'!D92/'Tabell 4.1'!$S92*100</f>
        <v>10.526838768655974</v>
      </c>
      <c r="E76" s="94">
        <f>'Tabell 4.1'!E92/'Tabell 4.1'!$S92*100</f>
        <v>9.506349490252191</v>
      </c>
      <c r="F76" s="94">
        <f>'Tabell 4.1'!F92/'Tabell 4.1'!$S92*100</f>
        <v>5.303165802182078</v>
      </c>
      <c r="G76" s="94">
        <f>'Tabell 4.1'!G92/'Tabell 4.1'!$S92*100</f>
        <v>4.4973071801903854</v>
      </c>
      <c r="H76" s="94">
        <f>'Tabell 4.1'!H92/'Tabell 4.1'!$S92*100</f>
        <v>5.8775015401736921</v>
      </c>
      <c r="I76" s="94">
        <f>'Tabell 4.1'!I92/'Tabell 4.1'!$S92*100</f>
        <v>2.6014030485502495</v>
      </c>
      <c r="J76" s="94">
        <f>'Tabell 4.1'!J92/'Tabell 4.1'!$S92*100</f>
        <v>2.9611081301297721</v>
      </c>
      <c r="K76" s="94">
        <f>'Tabell 4.1'!K92/'Tabell 4.1'!$S92*100</f>
        <v>4.2161012738726926</v>
      </c>
      <c r="L76" s="94">
        <f>'Tabell 4.1'!L92/'Tabell 4.1'!$S92*100</f>
        <v>6.8711619865259639</v>
      </c>
      <c r="M76" s="94">
        <f>'Tabell 4.1'!M92/'Tabell 4.1'!$S92*100</f>
        <v>6.9814582960710663</v>
      </c>
      <c r="N76" s="94">
        <f>'Tabell 4.1'!N92/'Tabell 4.1'!$S92*100</f>
        <v>9.2678709831276471</v>
      </c>
      <c r="O76" s="94">
        <f>'Tabell 4.1'!O92/'Tabell 4.1'!$S92*100</f>
        <v>12.695005862596634</v>
      </c>
      <c r="P76" s="94">
        <f>'Tabell 4.1'!P92/'Tabell 4.1'!$S92*100</f>
        <v>5.7443510403624876</v>
      </c>
      <c r="Q76" s="94">
        <f>'Tabell 4.1'!Q92/'Tabell 4.1'!$S92*100</f>
        <v>3.4847671853574194</v>
      </c>
      <c r="R76" s="94">
        <f>'Tabell 4.1'!R92/'Tabell 4.1'!$S92*100</f>
        <v>9.465609411951748</v>
      </c>
      <c r="S76" s="94">
        <f>'Tabell 4.1'!S92/'Tabell 4.1'!$S92*100</f>
        <v>100</v>
      </c>
    </row>
    <row r="77" spans="1:38" ht="16.5" customHeight="1">
      <c r="A77" s="395" t="s">
        <v>267</v>
      </c>
      <c r="B77" s="395"/>
      <c r="C77" s="91">
        <f>'Tabell 4.1'!C93</f>
        <v>0.05</v>
      </c>
      <c r="D77" s="94">
        <f>'Tabell 4.1'!D93/'Tabell 4.1'!$S93*100</f>
        <v>11.816244376035993</v>
      </c>
      <c r="E77" s="94">
        <f>'Tabell 4.1'!E93/'Tabell 4.1'!$S93*100</f>
        <v>9.0930618044044529</v>
      </c>
      <c r="F77" s="94">
        <f>'Tabell 4.1'!F93/'Tabell 4.1'!$S93*100</f>
        <v>5.4700449917120526</v>
      </c>
      <c r="G77" s="94">
        <f>'Tabell 4.1'!G93/'Tabell 4.1'!$S93*100</f>
        <v>3.5993369642434292</v>
      </c>
      <c r="H77" s="94">
        <f>'Tabell 4.1'!H93/'Tabell 4.1'!$S93*100</f>
        <v>4.8898887047122894</v>
      </c>
      <c r="I77" s="94">
        <f>'Tabell 4.1'!I93/'Tabell 4.1'!$S93*100</f>
        <v>2.2259057542031733</v>
      </c>
      <c r="J77" s="94">
        <f>'Tabell 4.1'!J93/'Tabell 4.1'!$S93*100</f>
        <v>2.8060620412029365</v>
      </c>
      <c r="K77" s="94">
        <f>'Tabell 4.1'!K93/'Tabell 4.1'!$S93*100</f>
        <v>3.6822164338148236</v>
      </c>
      <c r="L77" s="94">
        <f>'Tabell 4.1'!L93/'Tabell 4.1'!$S93*100</f>
        <v>7.3052332465072229</v>
      </c>
      <c r="M77" s="94">
        <f>'Tabell 4.1'!M93/'Tabell 4.1'!$S93*100</f>
        <v>6.3343594600994546</v>
      </c>
      <c r="N77" s="94">
        <f>'Tabell 4.1'!N93/'Tabell 4.1'!$S93*100</f>
        <v>10.229694529955008</v>
      </c>
      <c r="O77" s="94">
        <f>'Tabell 4.1'!O93/'Tabell 4.1'!$S93*100</f>
        <v>11.437366800852475</v>
      </c>
      <c r="P77" s="94">
        <f>'Tabell 4.1'!P93/'Tabell 4.1'!$S93*100</f>
        <v>5.5292446128344785</v>
      </c>
      <c r="Q77" s="94">
        <f>'Tabell 4.1'!Q93/'Tabell 4.1'!$S93*100</f>
        <v>3.7295761307127631</v>
      </c>
      <c r="R77" s="94">
        <f>'Tabell 4.1'!R93/'Tabell 4.1'!$S93*100</f>
        <v>11.851764148709448</v>
      </c>
      <c r="S77" s="94">
        <f>'Tabell 4.1'!S93/'Tabell 4.1'!$S93*100</f>
        <v>100</v>
      </c>
    </row>
    <row r="78" spans="1:38" ht="16.5" customHeight="1">
      <c r="A78" s="395" t="s">
        <v>268</v>
      </c>
      <c r="B78" s="395"/>
      <c r="C78" s="91">
        <f>'Tabell 4.1'!C94</f>
        <v>0.02</v>
      </c>
      <c r="D78" s="94">
        <f>'Tabell 4.1'!D94/'Tabell 4.1'!$S94*100</f>
        <v>14.768460575719649</v>
      </c>
      <c r="E78" s="94">
        <f>'Tabell 4.1'!E94/'Tabell 4.1'!$S94*100</f>
        <v>11.756883604505632</v>
      </c>
      <c r="F78" s="94">
        <f>'Tabell 4.1'!F94/'Tabell 4.1'!$S94*100</f>
        <v>17.021276595744681</v>
      </c>
      <c r="G78" s="94">
        <f>'Tabell 4.1'!G94/'Tabell 4.1'!$S94*100</f>
        <v>3.7234042553191489</v>
      </c>
      <c r="H78" s="94">
        <f>'Tabell 4.1'!H94/'Tabell 4.1'!$S94*100</f>
        <v>5.2565707133917394</v>
      </c>
      <c r="I78" s="94">
        <f>'Tabell 4.1'!I94/'Tabell 4.1'!$S94*100</f>
        <v>2.690863579474343</v>
      </c>
      <c r="J78" s="94">
        <f>'Tabell 4.1'!J94/'Tabell 4.1'!$S94*100</f>
        <v>4.7403003754693369</v>
      </c>
      <c r="K78" s="94">
        <f>'Tabell 4.1'!K94/'Tabell 4.1'!$S94*100</f>
        <v>3.9737171464330414</v>
      </c>
      <c r="L78" s="94">
        <f>'Tabell 4.1'!L94/'Tabell 4.1'!$S94*100</f>
        <v>3.8172715894868583</v>
      </c>
      <c r="M78" s="94">
        <f>'Tabell 4.1'!M94/'Tabell 4.1'!$S94*100</f>
        <v>4.9515018773466837</v>
      </c>
      <c r="N78" s="94">
        <f>'Tabell 4.1'!N94/'Tabell 4.1'!$S94*100</f>
        <v>4.7324780976220273</v>
      </c>
      <c r="O78" s="94">
        <f>'Tabell 4.1'!O94/'Tabell 4.1'!$S94*100</f>
        <v>6.7975594493116391</v>
      </c>
      <c r="P78" s="94">
        <f>'Tabell 4.1'!P94/'Tabell 4.1'!$S94*100</f>
        <v>7.0400500625782225</v>
      </c>
      <c r="Q78" s="94">
        <f>'Tabell 4.1'!Q94/'Tabell 4.1'!$S94*100</f>
        <v>4.07540675844806</v>
      </c>
      <c r="R78" s="94">
        <f>'Tabell 4.1'!R94/'Tabell 4.1'!$S94*100</f>
        <v>4.6542553191489358</v>
      </c>
      <c r="S78" s="94">
        <f>'Tabell 4.1'!S94/'Tabell 4.1'!$S94*100</f>
        <v>100</v>
      </c>
    </row>
    <row r="79" spans="1:38" ht="16.5" customHeight="1">
      <c r="A79" s="395" t="s">
        <v>269</v>
      </c>
      <c r="B79" s="395"/>
      <c r="C79" s="91">
        <f>'Tabell 4.1'!C95</f>
        <v>7.0000000000000007E-2</v>
      </c>
      <c r="D79" s="94">
        <f>'Tabell 4.1'!D95/'Tabell 4.1'!$S95*100</f>
        <v>11.145131659522352</v>
      </c>
      <c r="E79" s="94">
        <f>'Tabell 4.1'!E95/'Tabell 4.1'!$S95*100</f>
        <v>12.018779342723004</v>
      </c>
      <c r="F79" s="94">
        <f>'Tabell 4.1'!F95/'Tabell 4.1'!$S95*100</f>
        <v>6.7483159828536436</v>
      </c>
      <c r="G79" s="94">
        <f>'Tabell 4.1'!G95/'Tabell 4.1'!$S95*100</f>
        <v>6.8381302306593188</v>
      </c>
      <c r="H79" s="94">
        <f>'Tabell 4.1'!H95/'Tabell 4.1'!$S95*100</f>
        <v>8.0628699734639717</v>
      </c>
      <c r="I79" s="94">
        <f>'Tabell 4.1'!I95/'Tabell 4.1'!$S95*100</f>
        <v>2.4372320881812617</v>
      </c>
      <c r="J79" s="94">
        <f>'Tabell 4.1'!J95/'Tabell 4.1'!$S95*100</f>
        <v>3.2537252500510307</v>
      </c>
      <c r="K79" s="94">
        <f>'Tabell 4.1'!K95/'Tabell 4.1'!$S95*100</f>
        <v>4.3151663604817303</v>
      </c>
      <c r="L79" s="94">
        <f>'Tabell 4.1'!L95/'Tabell 4.1'!$S95*100</f>
        <v>5.8093488467034087</v>
      </c>
      <c r="M79" s="94">
        <f>'Tabell 4.1'!M95/'Tabell 4.1'!$S95*100</f>
        <v>5.3398652786282907</v>
      </c>
      <c r="N79" s="94">
        <f>'Tabell 4.1'!N95/'Tabell 4.1'!$S95*100</f>
        <v>7.1728924270259231</v>
      </c>
      <c r="O79" s="94">
        <f>'Tabell 4.1'!O95/'Tabell 4.1'!$S95*100</f>
        <v>9.4917330067360677</v>
      </c>
      <c r="P79" s="94">
        <f>'Tabell 4.1'!P95/'Tabell 4.1'!$S95*100</f>
        <v>5.0132680138803831</v>
      </c>
      <c r="Q79" s="94">
        <f>'Tabell 4.1'!Q95/'Tabell 4.1'!$S95*100</f>
        <v>4.6825882833231276</v>
      </c>
      <c r="R79" s="94">
        <f>'Tabell 4.1'!R95/'Tabell 4.1'!$S95*100</f>
        <v>7.6709532557664826</v>
      </c>
      <c r="S79" s="94">
        <f>'Tabell 4.1'!S95/'Tabell 4.1'!$S95*100</f>
        <v>100</v>
      </c>
    </row>
    <row r="80" spans="1:38" ht="16.5" customHeight="1">
      <c r="A80" s="395" t="s">
        <v>270</v>
      </c>
      <c r="B80" s="395"/>
      <c r="C80" s="91">
        <f>'Tabell 4.1'!C96</f>
        <v>0.13</v>
      </c>
      <c r="D80" s="94">
        <f>'Tabell 4.1'!D96/'Tabell 4.1'!$S96*100</f>
        <v>12.479474548440066</v>
      </c>
      <c r="E80" s="94">
        <f>'Tabell 4.1'!E96/'Tabell 4.1'!$S96*100</f>
        <v>14.559386973180077</v>
      </c>
      <c r="F80" s="94">
        <f>'Tabell 4.1'!F96/'Tabell 4.1'!$S96*100</f>
        <v>7.6765188834154356</v>
      </c>
      <c r="G80" s="94">
        <f>'Tabell 4.1'!G96/'Tabell 4.1'!$S96*100</f>
        <v>10.946907498631637</v>
      </c>
      <c r="H80" s="94">
        <f>'Tabell 4.1'!H96/'Tabell 4.1'!$S96*100</f>
        <v>12.725779967159278</v>
      </c>
      <c r="I80" s="94">
        <f>'Tabell 4.1'!I96/'Tabell 4.1'!$S96*100</f>
        <v>2.7230432402846194</v>
      </c>
      <c r="J80" s="94">
        <f>'Tabell 4.1'!J96/'Tabell 4.1'!$S96*100</f>
        <v>3.6398467432950192</v>
      </c>
      <c r="K80" s="94">
        <f>'Tabell 4.1'!K96/'Tabell 4.1'!$S96*100</f>
        <v>6.486042692939245</v>
      </c>
      <c r="L80" s="94">
        <f>'Tabell 4.1'!L96/'Tabell 4.1'!$S96*100</f>
        <v>4.4471811713191016</v>
      </c>
      <c r="M80" s="94">
        <f>'Tabell 4.1'!M96/'Tabell 4.1'!$S96*100</f>
        <v>3.1882868089764642</v>
      </c>
      <c r="N80" s="94">
        <f>'Tabell 4.1'!N96/'Tabell 4.1'!$S96*100</f>
        <v>3.6808976464148877</v>
      </c>
      <c r="O80" s="94">
        <f>'Tabell 4.1'!O96/'Tabell 4.1'!$S96*100</f>
        <v>5.5145046524356864</v>
      </c>
      <c r="P80" s="94">
        <f>'Tabell 4.1'!P96/'Tabell 4.1'!$S96*100</f>
        <v>3.9272030651340994</v>
      </c>
      <c r="Q80" s="94">
        <f>'Tabell 4.1'!Q96/'Tabell 4.1'!$S96*100</f>
        <v>3.954570333880679</v>
      </c>
      <c r="R80" s="94">
        <f>'Tabell 4.1'!R96/'Tabell 4.1'!$S96*100</f>
        <v>4.0503557744937053</v>
      </c>
      <c r="S80" s="94">
        <f>'Tabell 4.1'!S96/'Tabell 4.1'!$S96*100</f>
        <v>100</v>
      </c>
    </row>
    <row r="81" spans="1:38" ht="16.5" customHeight="1">
      <c r="A81" s="395" t="s">
        <v>271</v>
      </c>
      <c r="B81" s="395"/>
      <c r="C81" s="91">
        <f>'Tabell 4.1'!C97</f>
        <v>0.05</v>
      </c>
      <c r="D81" s="94">
        <f>'Tabell 4.1'!D97/'Tabell 4.1'!$S97*100</f>
        <v>14.111922141119221</v>
      </c>
      <c r="E81" s="94">
        <f>'Tabell 4.1'!E97/'Tabell 4.1'!$S97*100</f>
        <v>9.2457420924574212</v>
      </c>
      <c r="F81" s="94">
        <f>'Tabell 4.1'!F97/'Tabell 4.1'!$S97*100</f>
        <v>7.664233576642336</v>
      </c>
      <c r="G81" s="94">
        <f>'Tabell 4.1'!G97/'Tabell 4.1'!$S97*100</f>
        <v>2.6763990267639901</v>
      </c>
      <c r="H81" s="94">
        <f>'Tabell 4.1'!H97/'Tabell 4.1'!$S97*100</f>
        <v>4.6228710462287106</v>
      </c>
      <c r="I81" s="94">
        <f>'Tabell 4.1'!I97/'Tabell 4.1'!$S97*100</f>
        <v>1.2165450121654502</v>
      </c>
      <c r="J81" s="94">
        <f>'Tabell 4.1'!J97/'Tabell 4.1'!$S97*100</f>
        <v>2.3114355231143553</v>
      </c>
      <c r="K81" s="94">
        <f>'Tabell 4.1'!K97/'Tabell 4.1'!$S97*100</f>
        <v>2.6763990267639901</v>
      </c>
      <c r="L81" s="94">
        <f>'Tabell 4.1'!L97/'Tabell 4.1'!$S97*100</f>
        <v>6.9343065693430654</v>
      </c>
      <c r="M81" s="94">
        <f>'Tabell 4.1'!M97/'Tabell 4.1'!$S97*100</f>
        <v>5.3527980535279802</v>
      </c>
      <c r="N81" s="94">
        <f>'Tabell 4.1'!N97/'Tabell 4.1'!$S97*100</f>
        <v>9.7323600973236015</v>
      </c>
      <c r="O81" s="94">
        <f>'Tabell 4.1'!O97/'Tabell 4.1'!$S97*100</f>
        <v>11.070559610705596</v>
      </c>
      <c r="P81" s="94">
        <f>'Tabell 4.1'!P97/'Tabell 4.1'!$S97*100</f>
        <v>4.7445255474452548</v>
      </c>
      <c r="Q81" s="94">
        <f>'Tabell 4.1'!Q97/'Tabell 4.1'!$S97*100</f>
        <v>2.5547445255474455</v>
      </c>
      <c r="R81" s="94">
        <f>'Tabell 4.1'!R97/'Tabell 4.1'!$S97*100</f>
        <v>15.085158150851582</v>
      </c>
      <c r="S81" s="94">
        <f>'Tabell 4.1'!S97/'Tabell 4.1'!$S97*100</f>
        <v>100</v>
      </c>
    </row>
    <row r="82" spans="1:38" ht="16.5" customHeight="1" thickBot="1">
      <c r="A82" s="406" t="s">
        <v>272</v>
      </c>
      <c r="B82" s="406"/>
      <c r="C82" s="230" t="s">
        <v>217</v>
      </c>
      <c r="D82" s="231">
        <f t="shared" ref="D82:R82" si="56">SUMPRODUCT($C74:$C81,D74:D81)</f>
        <v>12.220744548539619</v>
      </c>
      <c r="E82" s="231">
        <f t="shared" si="56"/>
        <v>10.435359703834436</v>
      </c>
      <c r="F82" s="231">
        <f t="shared" si="56"/>
        <v>6.5347426335906418</v>
      </c>
      <c r="G82" s="231">
        <f t="shared" si="56"/>
        <v>5.2142369844462086</v>
      </c>
      <c r="H82" s="231">
        <f t="shared" si="56"/>
        <v>6.3449071344086683</v>
      </c>
      <c r="I82" s="231">
        <f t="shared" si="56"/>
        <v>2.1471647252614439</v>
      </c>
      <c r="J82" s="231">
        <f t="shared" si="56"/>
        <v>2.755556567735963</v>
      </c>
      <c r="K82" s="231">
        <f t="shared" si="56"/>
        <v>3.9608859785635384</v>
      </c>
      <c r="L82" s="231">
        <f t="shared" si="56"/>
        <v>6.4595741582433979</v>
      </c>
      <c r="M82" s="231">
        <f t="shared" si="56"/>
        <v>5.9244654553616662</v>
      </c>
      <c r="N82" s="231">
        <f t="shared" si="56"/>
        <v>9.0861180259092702</v>
      </c>
      <c r="O82" s="231">
        <f t="shared" si="56"/>
        <v>10.657298348051979</v>
      </c>
      <c r="P82" s="231">
        <f t="shared" si="56"/>
        <v>5.0212932749000165</v>
      </c>
      <c r="Q82" s="231">
        <f t="shared" si="56"/>
        <v>3.53407339127576</v>
      </c>
      <c r="R82" s="231">
        <f t="shared" si="56"/>
        <v>9.7035790698773905</v>
      </c>
      <c r="S82" s="231">
        <f>SUM(D82:R82)</f>
        <v>100.00000000000001</v>
      </c>
      <c r="U82" s="90"/>
      <c r="V82" s="90"/>
      <c r="W82" s="90"/>
      <c r="X82" s="90"/>
      <c r="Y82" s="90"/>
      <c r="Z82" s="90"/>
      <c r="AA82" s="90"/>
      <c r="AB82" s="90"/>
      <c r="AC82" s="90"/>
      <c r="AD82" s="90"/>
      <c r="AE82" s="90"/>
      <c r="AF82" s="90"/>
      <c r="AG82" s="90"/>
      <c r="AH82" s="90"/>
      <c r="AI82" s="90"/>
      <c r="AJ82" s="90"/>
      <c r="AK82" s="90"/>
      <c r="AL82" s="90"/>
    </row>
    <row r="83" spans="1:38" ht="16.5" customHeight="1" thickBot="1">
      <c r="A83" s="407"/>
      <c r="B83" s="407"/>
      <c r="C83" s="100"/>
      <c r="D83" s="101"/>
      <c r="E83" s="101"/>
      <c r="F83" s="101"/>
      <c r="G83" s="101"/>
      <c r="H83" s="101"/>
      <c r="I83" s="101"/>
      <c r="J83" s="101"/>
      <c r="K83" s="101"/>
      <c r="L83" s="101"/>
      <c r="M83" s="101"/>
      <c r="N83" s="101"/>
      <c r="O83" s="101"/>
      <c r="P83" s="101"/>
      <c r="Q83" s="101"/>
      <c r="R83" s="101"/>
      <c r="S83" s="101"/>
    </row>
    <row r="84" spans="1:38" ht="16.5" customHeight="1">
      <c r="A84" s="405" t="s">
        <v>273</v>
      </c>
      <c r="B84" s="405"/>
      <c r="C84" s="228"/>
      <c r="D84" s="229"/>
      <c r="E84" s="229"/>
      <c r="F84" s="229"/>
      <c r="G84" s="229"/>
      <c r="H84" s="229"/>
      <c r="I84" s="229"/>
      <c r="J84" s="229"/>
      <c r="K84" s="229"/>
      <c r="L84" s="229"/>
      <c r="M84" s="229"/>
      <c r="N84" s="229"/>
      <c r="O84" s="229"/>
      <c r="P84" s="229"/>
      <c r="Q84" s="229"/>
      <c r="R84" s="229"/>
      <c r="S84" s="229"/>
    </row>
    <row r="85" spans="1:38" ht="16.5" customHeight="1">
      <c r="A85" s="395" t="s">
        <v>274</v>
      </c>
      <c r="B85" s="395"/>
      <c r="C85" s="91">
        <f>'Tabell 4.1'!C101</f>
        <v>0.25</v>
      </c>
      <c r="D85" s="92">
        <f>'Tabell 4.1'!D101/'Tabell 4.1'!$S101*100</f>
        <v>15.827729073032613</v>
      </c>
      <c r="E85" s="92">
        <f>'Tabell 4.1'!E101/'Tabell 4.1'!$S101*100</f>
        <v>18.544911062031584</v>
      </c>
      <c r="F85" s="92">
        <f>'Tabell 4.1'!F101/'Tabell 4.1'!$S101*100</f>
        <v>11.25580856188504</v>
      </c>
      <c r="G85" s="92">
        <f>'Tabell 4.1'!G101/'Tabell 4.1'!$S101*100</f>
        <v>11.885940829225447</v>
      </c>
      <c r="H85" s="92">
        <f>'Tabell 4.1'!H101/'Tabell 4.1'!$S101*100</f>
        <v>9.9976510843236976</v>
      </c>
      <c r="I85" s="92">
        <f>'Tabell 4.1'!I101/'Tabell 4.1'!$S101*100</f>
        <v>1.1745209446470122</v>
      </c>
      <c r="J85" s="92">
        <f>'Tabell 4.1'!J101/'Tabell 4.1'!$S101*100</f>
        <v>1.1876943968042131</v>
      </c>
      <c r="K85" s="92">
        <f>'Tabell 4.1'!K101/'Tabell 4.1'!$S101*100</f>
        <v>2.2818810144215975</v>
      </c>
      <c r="L85" s="92">
        <f>'Tabell 4.1'!L101/'Tabell 4.1'!$S101*100</f>
        <v>4.5676054271071349</v>
      </c>
      <c r="M85" s="92">
        <f>'Tabell 4.1'!M101/'Tabell 4.1'!$S101*100</f>
        <v>3.7154888211885457</v>
      </c>
      <c r="N85" s="92">
        <f>'Tabell 4.1'!N101/'Tabell 4.1'!$S101*100</f>
        <v>4.6593620607534776</v>
      </c>
      <c r="O85" s="92">
        <f>'Tabell 4.1'!O101/'Tabell 4.1'!$S101*100</f>
        <v>6.8300180379769149</v>
      </c>
      <c r="P85" s="92">
        <f>'Tabell 4.1'!P101/'Tabell 4.1'!$S101*100</f>
        <v>2.3817417225817783</v>
      </c>
      <c r="Q85" s="92">
        <f>'Tabell 4.1'!Q101/'Tabell 4.1'!$S101*100</f>
        <v>1.6306388012533246</v>
      </c>
      <c r="R85" s="92">
        <f>'Tabell 4.1'!R101/'Tabell 4.1'!$S101*100</f>
        <v>4.0590081627676202</v>
      </c>
      <c r="S85" s="92">
        <f>'Tabell 4.1'!S101/'Tabell 4.1'!$S101*100</f>
        <v>100</v>
      </c>
    </row>
    <row r="86" spans="1:38" ht="16.5" customHeight="1">
      <c r="A86" s="395" t="s">
        <v>275</v>
      </c>
      <c r="B86" s="395"/>
      <c r="C86" s="93">
        <f>'Tabell 4.1'!C105</f>
        <v>0.12</v>
      </c>
      <c r="D86" s="94">
        <f>'Tabell 4.1'!D105/'Tabell 4.1'!$S105*100</f>
        <v>13.796791443850267</v>
      </c>
      <c r="E86" s="94">
        <f>'Tabell 4.1'!E105/'Tabell 4.1'!$S105*100</f>
        <v>12.591152163344677</v>
      </c>
      <c r="F86" s="94">
        <f>'Tabell 4.1'!F105/'Tabell 4.1'!$S105*100</f>
        <v>8.4103062712688388</v>
      </c>
      <c r="G86" s="94">
        <f>'Tabell 4.1'!G105/'Tabell 4.1'!$S105*100</f>
        <v>6.9615945551774434</v>
      </c>
      <c r="H86" s="94">
        <f>'Tabell 4.1'!H105/'Tabell 4.1'!$S105*100</f>
        <v>8.3325230918813809</v>
      </c>
      <c r="I86" s="94">
        <f>'Tabell 4.1'!I105/'Tabell 4.1'!$S105*100</f>
        <v>2.4112785610111813</v>
      </c>
      <c r="J86" s="94">
        <f>'Tabell 4.1'!J105/'Tabell 4.1'!$S105*100</f>
        <v>3.2377248420029168</v>
      </c>
      <c r="K86" s="94">
        <f>'Tabell 4.1'!K105/'Tabell 4.1'!$S105*100</f>
        <v>4.7642197374817696</v>
      </c>
      <c r="L86" s="94">
        <f>'Tabell 4.1'!L105/'Tabell 4.1'!$S105*100</f>
        <v>5.9893048128342246</v>
      </c>
      <c r="M86" s="94">
        <f>'Tabell 4.1'!M105/'Tabell 4.1'!$S105*100</f>
        <v>4.6475449684005836</v>
      </c>
      <c r="N86" s="94">
        <f>'Tabell 4.1'!N105/'Tabell 4.1'!$S105*100</f>
        <v>6.232377248420029</v>
      </c>
      <c r="O86" s="94">
        <f>'Tabell 4.1'!O105/'Tabell 4.1'!$S105*100</f>
        <v>7.6033057851239665</v>
      </c>
      <c r="P86" s="94">
        <f>'Tabell 4.1'!P105/'Tabell 4.1'!$S105*100</f>
        <v>4.3169664560038896</v>
      </c>
      <c r="Q86" s="94">
        <f>'Tabell 4.1'!Q105/'Tabell 4.1'!$S105*100</f>
        <v>3.8502673796791447</v>
      </c>
      <c r="R86" s="94">
        <f>'Tabell 4.1'!R105/'Tabell 4.1'!$S105*100</f>
        <v>6.854642683519689</v>
      </c>
      <c r="S86" s="94">
        <f>'Tabell 4.1'!S105/'Tabell 4.1'!$S105*100</f>
        <v>100</v>
      </c>
    </row>
    <row r="87" spans="1:38" ht="16.5" customHeight="1">
      <c r="A87" s="395" t="s">
        <v>276</v>
      </c>
      <c r="B87" s="395"/>
      <c r="C87" s="93">
        <f>'Tabell 4.1'!C106</f>
        <v>0.25</v>
      </c>
      <c r="D87" s="94">
        <f>'Tabell 4.1'!D106/'Tabell 4.1'!$S106*100</f>
        <v>12.695359461408993</v>
      </c>
      <c r="E87" s="94">
        <f>'Tabell 4.1'!E106/'Tabell 4.1'!$S106*100</f>
        <v>7.9706660254868957</v>
      </c>
      <c r="F87" s="94">
        <f>'Tabell 4.1'!F106/'Tabell 4.1'!$S106*100</f>
        <v>5.2256151318425905</v>
      </c>
      <c r="G87" s="94">
        <f>'Tabell 4.1'!G106/'Tabell 4.1'!$S106*100</f>
        <v>2.8853089685020437</v>
      </c>
      <c r="H87" s="94">
        <f>'Tabell 4.1'!H106/'Tabell 4.1'!$S106*100</f>
        <v>3.2620020838342549</v>
      </c>
      <c r="I87" s="94">
        <f>'Tabell 4.1'!I106/'Tabell 4.1'!$S106*100</f>
        <v>1.5308167027330288</v>
      </c>
      <c r="J87" s="94">
        <f>'Tabell 4.1'!J106/'Tabell 4.1'!$S106*100</f>
        <v>1.8153402260158693</v>
      </c>
      <c r="K87" s="94">
        <f>'Tabell 4.1'!K106/'Tabell 4.1'!$S106*100</f>
        <v>2.7330287729422134</v>
      </c>
      <c r="L87" s="94">
        <f>'Tabell 4.1'!L106/'Tabell 4.1'!$S106*100</f>
        <v>7.2813977719002967</v>
      </c>
      <c r="M87" s="94">
        <f>'Tabell 4.1'!M106/'Tabell 4.1'!$S106*100</f>
        <v>6.7724613288450755</v>
      </c>
      <c r="N87" s="94">
        <f>'Tabell 4.1'!N106/'Tabell 4.1'!$S106*100</f>
        <v>12.967860863989742</v>
      </c>
      <c r="O87" s="94">
        <f>'Tabell 4.1'!O106/'Tabell 4.1'!$S106*100</f>
        <v>13.116133685982206</v>
      </c>
      <c r="P87" s="94">
        <f>'Tabell 4.1'!P106/'Tabell 4.1'!$S106*100</f>
        <v>5.0973791776869444</v>
      </c>
      <c r="Q87" s="94">
        <f>'Tabell 4.1'!Q106/'Tabell 4.1'!$S106*100</f>
        <v>2.8292057385589486</v>
      </c>
      <c r="R87" s="94">
        <f>'Tabell 4.1'!R106/'Tabell 4.1'!$S106*100</f>
        <v>13.8174240602709</v>
      </c>
      <c r="S87" s="94">
        <f>'Tabell 4.1'!S106/'Tabell 4.1'!$S106*100</f>
        <v>100</v>
      </c>
    </row>
    <row r="88" spans="1:38" ht="16.5" customHeight="1">
      <c r="A88" s="395" t="s">
        <v>277</v>
      </c>
      <c r="B88" s="395"/>
      <c r="C88" s="93">
        <f>'Tabell 4.1'!C107</f>
        <v>0.06</v>
      </c>
      <c r="D88" s="94">
        <f>'Tabell 4.1'!D107/'Tabell 4.1'!$S107*100</f>
        <v>10.526838768655974</v>
      </c>
      <c r="E88" s="94">
        <f>'Tabell 4.1'!E107/'Tabell 4.1'!$S107*100</f>
        <v>9.506349490252191</v>
      </c>
      <c r="F88" s="94">
        <f>'Tabell 4.1'!F107/'Tabell 4.1'!$S107*100</f>
        <v>5.303165802182078</v>
      </c>
      <c r="G88" s="94">
        <f>'Tabell 4.1'!G107/'Tabell 4.1'!$S107*100</f>
        <v>4.4973071801903854</v>
      </c>
      <c r="H88" s="94">
        <f>'Tabell 4.1'!H107/'Tabell 4.1'!$S107*100</f>
        <v>5.8775015401736921</v>
      </c>
      <c r="I88" s="94">
        <f>'Tabell 4.1'!I107/'Tabell 4.1'!$S107*100</f>
        <v>2.6014030485502495</v>
      </c>
      <c r="J88" s="94">
        <f>'Tabell 4.1'!J107/'Tabell 4.1'!$S107*100</f>
        <v>2.9611081301297721</v>
      </c>
      <c r="K88" s="94">
        <f>'Tabell 4.1'!K107/'Tabell 4.1'!$S107*100</f>
        <v>4.2161012738726926</v>
      </c>
      <c r="L88" s="94">
        <f>'Tabell 4.1'!L107/'Tabell 4.1'!$S107*100</f>
        <v>6.8711619865259639</v>
      </c>
      <c r="M88" s="94">
        <f>'Tabell 4.1'!M107/'Tabell 4.1'!$S107*100</f>
        <v>6.9814582960710663</v>
      </c>
      <c r="N88" s="94">
        <f>'Tabell 4.1'!N107/'Tabell 4.1'!$S107*100</f>
        <v>9.2678709831276471</v>
      </c>
      <c r="O88" s="94">
        <f>'Tabell 4.1'!O107/'Tabell 4.1'!$S107*100</f>
        <v>12.695005862596634</v>
      </c>
      <c r="P88" s="94">
        <f>'Tabell 4.1'!P107/'Tabell 4.1'!$S107*100</f>
        <v>5.7443510403624876</v>
      </c>
      <c r="Q88" s="94">
        <f>'Tabell 4.1'!Q107/'Tabell 4.1'!$S107*100</f>
        <v>3.4847671853574194</v>
      </c>
      <c r="R88" s="94">
        <f>'Tabell 4.1'!R107/'Tabell 4.1'!$S107*100</f>
        <v>9.465609411951748</v>
      </c>
      <c r="S88" s="94">
        <f>'Tabell 4.1'!S107/'Tabell 4.1'!$S107*100</f>
        <v>100</v>
      </c>
    </row>
    <row r="89" spans="1:38" ht="16.5" customHeight="1">
      <c r="A89" s="395" t="s">
        <v>278</v>
      </c>
      <c r="B89" s="395"/>
      <c r="C89" s="93">
        <f>'Tabell 4.1'!C108</f>
        <v>0.08</v>
      </c>
      <c r="D89" s="94">
        <f>'Tabell 4.1'!D108/'Tabell 4.1'!$S108*100</f>
        <v>11.816244376035993</v>
      </c>
      <c r="E89" s="94">
        <f>'Tabell 4.1'!E108/'Tabell 4.1'!$S108*100</f>
        <v>9.0930618044044529</v>
      </c>
      <c r="F89" s="94">
        <f>'Tabell 4.1'!F108/'Tabell 4.1'!$S108*100</f>
        <v>5.4700449917120526</v>
      </c>
      <c r="G89" s="94">
        <f>'Tabell 4.1'!G108/'Tabell 4.1'!$S108*100</f>
        <v>3.5993369642434292</v>
      </c>
      <c r="H89" s="94">
        <f>'Tabell 4.1'!H108/'Tabell 4.1'!$S108*100</f>
        <v>4.8898887047122894</v>
      </c>
      <c r="I89" s="94">
        <f>'Tabell 4.1'!I108/'Tabell 4.1'!$S108*100</f>
        <v>2.2259057542031733</v>
      </c>
      <c r="J89" s="94">
        <f>'Tabell 4.1'!J108/'Tabell 4.1'!$S108*100</f>
        <v>2.8060620412029365</v>
      </c>
      <c r="K89" s="94">
        <f>'Tabell 4.1'!K108/'Tabell 4.1'!$S108*100</f>
        <v>3.6822164338148236</v>
      </c>
      <c r="L89" s="94">
        <f>'Tabell 4.1'!L108/'Tabell 4.1'!$S108*100</f>
        <v>7.3052332465072229</v>
      </c>
      <c r="M89" s="94">
        <f>'Tabell 4.1'!M108/'Tabell 4.1'!$S108*100</f>
        <v>6.3343594600994546</v>
      </c>
      <c r="N89" s="94">
        <f>'Tabell 4.1'!N108/'Tabell 4.1'!$S108*100</f>
        <v>10.229694529955008</v>
      </c>
      <c r="O89" s="94">
        <f>'Tabell 4.1'!O108/'Tabell 4.1'!$S108*100</f>
        <v>11.437366800852475</v>
      </c>
      <c r="P89" s="94">
        <f>'Tabell 4.1'!P108/'Tabell 4.1'!$S108*100</f>
        <v>5.5292446128344785</v>
      </c>
      <c r="Q89" s="94">
        <f>'Tabell 4.1'!Q108/'Tabell 4.1'!$S108*100</f>
        <v>3.7295761307127631</v>
      </c>
      <c r="R89" s="94">
        <f>'Tabell 4.1'!R108/'Tabell 4.1'!$S108*100</f>
        <v>11.851764148709448</v>
      </c>
      <c r="S89" s="94">
        <f>'Tabell 4.1'!S108/'Tabell 4.1'!$S108*100</f>
        <v>100</v>
      </c>
    </row>
    <row r="90" spans="1:38" ht="16.5" customHeight="1">
      <c r="A90" s="395" t="s">
        <v>279</v>
      </c>
      <c r="B90" s="395"/>
      <c r="C90" s="93">
        <f>'Tabell 4.1'!C109</f>
        <v>0.02</v>
      </c>
      <c r="D90" s="94">
        <f>'Tabell 4.1'!D109/'Tabell 4.1'!$S109*100</f>
        <v>14.768460575719649</v>
      </c>
      <c r="E90" s="94">
        <f>'Tabell 4.1'!E109/'Tabell 4.1'!$S109*100</f>
        <v>11.756883604505632</v>
      </c>
      <c r="F90" s="94">
        <f>'Tabell 4.1'!F109/'Tabell 4.1'!$S109*100</f>
        <v>17.021276595744681</v>
      </c>
      <c r="G90" s="94">
        <f>'Tabell 4.1'!G109/'Tabell 4.1'!$S109*100</f>
        <v>3.7234042553191489</v>
      </c>
      <c r="H90" s="94">
        <f>'Tabell 4.1'!H109/'Tabell 4.1'!$S109*100</f>
        <v>5.2565707133917394</v>
      </c>
      <c r="I90" s="94">
        <f>'Tabell 4.1'!I109/'Tabell 4.1'!$S109*100</f>
        <v>2.690863579474343</v>
      </c>
      <c r="J90" s="94">
        <f>'Tabell 4.1'!J109/'Tabell 4.1'!$S109*100</f>
        <v>4.7403003754693369</v>
      </c>
      <c r="K90" s="94">
        <f>'Tabell 4.1'!K109/'Tabell 4.1'!$S109*100</f>
        <v>3.9737171464330414</v>
      </c>
      <c r="L90" s="94">
        <f>'Tabell 4.1'!L109/'Tabell 4.1'!$S109*100</f>
        <v>3.8172715894868583</v>
      </c>
      <c r="M90" s="94">
        <f>'Tabell 4.1'!M109/'Tabell 4.1'!$S109*100</f>
        <v>4.9515018773466837</v>
      </c>
      <c r="N90" s="94">
        <f>'Tabell 4.1'!N109/'Tabell 4.1'!$S109*100</f>
        <v>4.7324780976220273</v>
      </c>
      <c r="O90" s="94">
        <f>'Tabell 4.1'!O109/'Tabell 4.1'!$S109*100</f>
        <v>6.7975594493116391</v>
      </c>
      <c r="P90" s="94">
        <f>'Tabell 4.1'!P109/'Tabell 4.1'!$S109*100</f>
        <v>7.0400500625782225</v>
      </c>
      <c r="Q90" s="94">
        <f>'Tabell 4.1'!Q109/'Tabell 4.1'!$S109*100</f>
        <v>4.07540675844806</v>
      </c>
      <c r="R90" s="94">
        <f>'Tabell 4.1'!R109/'Tabell 4.1'!$S109*100</f>
        <v>4.6542553191489358</v>
      </c>
      <c r="S90" s="94">
        <f>'Tabell 4.1'!S109/'Tabell 4.1'!$S109*100</f>
        <v>100</v>
      </c>
    </row>
    <row r="91" spans="1:38" ht="16.5" customHeight="1">
      <c r="A91" s="395" t="s">
        <v>280</v>
      </c>
      <c r="B91" s="395"/>
      <c r="C91" s="93">
        <f>'Tabell 4.1'!C110</f>
        <v>0.05</v>
      </c>
      <c r="D91" s="94">
        <f>'Tabell 4.1'!D110/'Tabell 4.1'!$S110*100</f>
        <v>11.145131659522352</v>
      </c>
      <c r="E91" s="94">
        <f>'Tabell 4.1'!E110/'Tabell 4.1'!$S110*100</f>
        <v>12.018779342723004</v>
      </c>
      <c r="F91" s="94">
        <f>'Tabell 4.1'!F110/'Tabell 4.1'!$S110*100</f>
        <v>6.7483159828536436</v>
      </c>
      <c r="G91" s="94">
        <f>'Tabell 4.1'!G110/'Tabell 4.1'!$S110*100</f>
        <v>6.8381302306593188</v>
      </c>
      <c r="H91" s="94">
        <f>'Tabell 4.1'!H110/'Tabell 4.1'!$S110*100</f>
        <v>8.0628699734639717</v>
      </c>
      <c r="I91" s="94">
        <f>'Tabell 4.1'!I110/'Tabell 4.1'!$S110*100</f>
        <v>2.4372320881812617</v>
      </c>
      <c r="J91" s="94">
        <f>'Tabell 4.1'!J110/'Tabell 4.1'!$S110*100</f>
        <v>3.2537252500510307</v>
      </c>
      <c r="K91" s="94">
        <f>'Tabell 4.1'!K110/'Tabell 4.1'!$S110*100</f>
        <v>4.3151663604817303</v>
      </c>
      <c r="L91" s="94">
        <f>'Tabell 4.1'!L110/'Tabell 4.1'!$S110*100</f>
        <v>5.8093488467034087</v>
      </c>
      <c r="M91" s="94">
        <f>'Tabell 4.1'!M110/'Tabell 4.1'!$S110*100</f>
        <v>5.3398652786282907</v>
      </c>
      <c r="N91" s="94">
        <f>'Tabell 4.1'!N110/'Tabell 4.1'!$S110*100</f>
        <v>7.1728924270259231</v>
      </c>
      <c r="O91" s="94">
        <f>'Tabell 4.1'!O110/'Tabell 4.1'!$S110*100</f>
        <v>9.4917330067360677</v>
      </c>
      <c r="P91" s="94">
        <f>'Tabell 4.1'!P110/'Tabell 4.1'!$S110*100</f>
        <v>5.0132680138803831</v>
      </c>
      <c r="Q91" s="94">
        <f>'Tabell 4.1'!Q110/'Tabell 4.1'!$S110*100</f>
        <v>4.6825882833231276</v>
      </c>
      <c r="R91" s="94">
        <f>'Tabell 4.1'!R110/'Tabell 4.1'!$S110*100</f>
        <v>7.6709532557664826</v>
      </c>
      <c r="S91" s="94">
        <f>'Tabell 4.1'!S110/'Tabell 4.1'!$S110*100</f>
        <v>100</v>
      </c>
    </row>
    <row r="92" spans="1:38" ht="16.5" customHeight="1">
      <c r="A92" s="395" t="s">
        <v>281</v>
      </c>
      <c r="B92" s="395"/>
      <c r="C92" s="93">
        <f>'Tabell 4.1'!C111</f>
        <v>0.05</v>
      </c>
      <c r="D92" s="94">
        <f>'Tabell 4.1'!D111/'Tabell 4.1'!$S111*100</f>
        <v>12.479474548440066</v>
      </c>
      <c r="E92" s="94">
        <f>'Tabell 4.1'!E111/'Tabell 4.1'!$S111*100</f>
        <v>14.559386973180077</v>
      </c>
      <c r="F92" s="94">
        <f>'Tabell 4.1'!F111/'Tabell 4.1'!$S111*100</f>
        <v>7.6765188834154356</v>
      </c>
      <c r="G92" s="94">
        <f>'Tabell 4.1'!G111/'Tabell 4.1'!$S111*100</f>
        <v>10.946907498631637</v>
      </c>
      <c r="H92" s="94">
        <f>'Tabell 4.1'!H111/'Tabell 4.1'!$S111*100</f>
        <v>12.725779967159278</v>
      </c>
      <c r="I92" s="94">
        <f>'Tabell 4.1'!I111/'Tabell 4.1'!$S111*100</f>
        <v>2.7230432402846194</v>
      </c>
      <c r="J92" s="94">
        <f>'Tabell 4.1'!J111/'Tabell 4.1'!$S111*100</f>
        <v>3.6398467432950192</v>
      </c>
      <c r="K92" s="94">
        <f>'Tabell 4.1'!K111/'Tabell 4.1'!$S111*100</f>
        <v>6.486042692939245</v>
      </c>
      <c r="L92" s="94">
        <f>'Tabell 4.1'!L111/'Tabell 4.1'!$S111*100</f>
        <v>4.4471811713191016</v>
      </c>
      <c r="M92" s="94">
        <f>'Tabell 4.1'!M111/'Tabell 4.1'!$S111*100</f>
        <v>3.1882868089764642</v>
      </c>
      <c r="N92" s="94">
        <f>'Tabell 4.1'!N111/'Tabell 4.1'!$S111*100</f>
        <v>3.6808976464148877</v>
      </c>
      <c r="O92" s="94">
        <f>'Tabell 4.1'!O111/'Tabell 4.1'!$S111*100</f>
        <v>5.5145046524356864</v>
      </c>
      <c r="P92" s="94">
        <f>'Tabell 4.1'!P111/'Tabell 4.1'!$S111*100</f>
        <v>3.9272030651340994</v>
      </c>
      <c r="Q92" s="94">
        <f>'Tabell 4.1'!Q111/'Tabell 4.1'!$S111*100</f>
        <v>3.954570333880679</v>
      </c>
      <c r="R92" s="94">
        <f>'Tabell 4.1'!R111/'Tabell 4.1'!$S111*100</f>
        <v>4.0503557744937053</v>
      </c>
      <c r="S92" s="94">
        <f>'Tabell 4.1'!S111/'Tabell 4.1'!$S111*100</f>
        <v>100</v>
      </c>
    </row>
    <row r="93" spans="1:38" ht="16.5" customHeight="1">
      <c r="A93" s="395" t="s">
        <v>282</v>
      </c>
      <c r="B93" s="395"/>
      <c r="C93" s="93">
        <f>'Tabell 4.1'!C112</f>
        <v>0.12</v>
      </c>
      <c r="D93" s="94">
        <f>'Tabell 4.1'!D112/'Tabell 4.1'!$S112*100</f>
        <v>14.111922141119221</v>
      </c>
      <c r="E93" s="94">
        <f>'Tabell 4.1'!E112/'Tabell 4.1'!$S112*100</f>
        <v>9.2457420924574212</v>
      </c>
      <c r="F93" s="94">
        <f>'Tabell 4.1'!F112/'Tabell 4.1'!$S112*100</f>
        <v>7.664233576642336</v>
      </c>
      <c r="G93" s="94">
        <f>'Tabell 4.1'!G112/'Tabell 4.1'!$S112*100</f>
        <v>2.6763990267639901</v>
      </c>
      <c r="H93" s="94">
        <f>'Tabell 4.1'!H112/'Tabell 4.1'!$S112*100</f>
        <v>4.6228710462287106</v>
      </c>
      <c r="I93" s="94">
        <f>'Tabell 4.1'!I112/'Tabell 4.1'!$S112*100</f>
        <v>1.2165450121654502</v>
      </c>
      <c r="J93" s="94">
        <f>'Tabell 4.1'!J112/'Tabell 4.1'!$S112*100</f>
        <v>2.3114355231143553</v>
      </c>
      <c r="K93" s="94">
        <f>'Tabell 4.1'!K112/'Tabell 4.1'!$S112*100</f>
        <v>2.6763990267639901</v>
      </c>
      <c r="L93" s="94">
        <f>'Tabell 4.1'!L112/'Tabell 4.1'!$S112*100</f>
        <v>6.9343065693430654</v>
      </c>
      <c r="M93" s="94">
        <f>'Tabell 4.1'!M112/'Tabell 4.1'!$S112*100</f>
        <v>5.3527980535279802</v>
      </c>
      <c r="N93" s="94">
        <f>'Tabell 4.1'!N112/'Tabell 4.1'!$S112*100</f>
        <v>9.7323600973236015</v>
      </c>
      <c r="O93" s="94">
        <f>'Tabell 4.1'!O112/'Tabell 4.1'!$S112*100</f>
        <v>11.070559610705596</v>
      </c>
      <c r="P93" s="94">
        <f>'Tabell 4.1'!P112/'Tabell 4.1'!$S112*100</f>
        <v>4.7445255474452548</v>
      </c>
      <c r="Q93" s="94">
        <f>'Tabell 4.1'!Q112/'Tabell 4.1'!$S112*100</f>
        <v>2.5547445255474455</v>
      </c>
      <c r="R93" s="94">
        <f>'Tabell 4.1'!R112/'Tabell 4.1'!$S112*100</f>
        <v>15.085158150851582</v>
      </c>
      <c r="S93" s="94">
        <f>'Tabell 4.1'!S112/'Tabell 4.1'!$S112*100</f>
        <v>100</v>
      </c>
    </row>
    <row r="94" spans="1:38" ht="16.5" customHeight="1" thickBot="1">
      <c r="A94" s="406" t="s">
        <v>283</v>
      </c>
      <c r="B94" s="406"/>
      <c r="C94" s="230" t="s">
        <v>217</v>
      </c>
      <c r="D94" s="231">
        <f>SUMPRODUCT($C85:$C93,D85:D93)</f>
        <v>13.533327161921493</v>
      </c>
      <c r="E94" s="231">
        <f t="shared" ref="E94:R94" si="57">SUMPRODUCT($C85:$C93,E85:E93)</f>
        <v>12.111193484228625</v>
      </c>
      <c r="F94" s="231">
        <f t="shared" si="57"/>
        <v>7.8667615278774834</v>
      </c>
      <c r="G94" s="231">
        <f t="shared" si="57"/>
        <v>6.3708770387866727</v>
      </c>
      <c r="H94" s="231">
        <f t="shared" si="57"/>
        <v>6.7579656886991</v>
      </c>
      <c r="I94" s="231">
        <f t="shared" si="57"/>
        <v>1.7576609218882555</v>
      </c>
      <c r="J94" s="231">
        <f t="shared" si="57"/>
        <v>2.2582939577998036</v>
      </c>
      <c r="K94" s="231">
        <f t="shared" si="57"/>
        <v>3.3136798852877005</v>
      </c>
      <c r="L94" s="231">
        <f t="shared" si="57"/>
        <v>6.098944477216131</v>
      </c>
      <c r="M94" s="231">
        <f t="shared" si="57"/>
        <v>5.2731025966392249</v>
      </c>
      <c r="N94" s="231">
        <f t="shared" si="57"/>
        <v>8.3343610996835817</v>
      </c>
      <c r="O94" s="231">
        <f t="shared" si="57"/>
        <v>9.7903545462581452</v>
      </c>
      <c r="P94" s="231">
        <f t="shared" si="57"/>
        <v>4.3319844521318736</v>
      </c>
      <c r="Q94" s="231">
        <f t="shared" si="57"/>
        <v>2.9043807511878765</v>
      </c>
      <c r="R94" s="231">
        <f t="shared" si="57"/>
        <v>9.2971124103940301</v>
      </c>
      <c r="S94" s="231">
        <f>SUM(D94:R94)</f>
        <v>99.999999999999986</v>
      </c>
      <c r="U94" s="90"/>
      <c r="V94" s="90"/>
      <c r="W94" s="90"/>
      <c r="X94" s="90"/>
      <c r="Y94" s="90"/>
      <c r="Z94" s="90"/>
      <c r="AA94" s="90"/>
      <c r="AB94" s="90"/>
      <c r="AC94" s="90"/>
      <c r="AD94" s="90"/>
      <c r="AE94" s="90"/>
      <c r="AF94" s="90"/>
      <c r="AG94" s="90"/>
      <c r="AH94" s="90"/>
      <c r="AI94" s="90"/>
      <c r="AJ94" s="90"/>
      <c r="AK94" s="90"/>
      <c r="AL94" s="90"/>
    </row>
    <row r="95" spans="1:38" ht="16.5" customHeight="1">
      <c r="A95" s="408"/>
      <c r="B95" s="408"/>
      <c r="C95" s="85"/>
      <c r="D95" s="18"/>
      <c r="E95" s="18"/>
      <c r="F95" s="18"/>
      <c r="G95" s="18"/>
      <c r="H95" s="18"/>
      <c r="I95" s="18"/>
      <c r="J95" s="18"/>
      <c r="K95" s="18"/>
      <c r="L95" s="18"/>
      <c r="M95" s="18"/>
      <c r="N95" s="18"/>
      <c r="O95" s="18"/>
      <c r="P95" s="18"/>
      <c r="Q95" s="18"/>
      <c r="R95" s="18"/>
      <c r="S95" s="18"/>
    </row>
    <row r="96" spans="1:38" ht="16.5" customHeight="1">
      <c r="A96" s="398" t="s">
        <v>283</v>
      </c>
      <c r="B96" s="398"/>
      <c r="C96" s="95">
        <f>'Tabell 4.1'!C115</f>
        <v>0.8</v>
      </c>
      <c r="D96" s="96">
        <f>D94</f>
        <v>13.533327161921493</v>
      </c>
      <c r="E96" s="96">
        <f t="shared" ref="E96:S96" si="58">E94</f>
        <v>12.111193484228625</v>
      </c>
      <c r="F96" s="96">
        <f t="shared" si="58"/>
        <v>7.8667615278774834</v>
      </c>
      <c r="G96" s="96">
        <f t="shared" si="58"/>
        <v>6.3708770387866727</v>
      </c>
      <c r="H96" s="96">
        <f t="shared" si="58"/>
        <v>6.7579656886991</v>
      </c>
      <c r="I96" s="96">
        <f>I94</f>
        <v>1.7576609218882555</v>
      </c>
      <c r="J96" s="96">
        <f t="shared" si="58"/>
        <v>2.2582939577998036</v>
      </c>
      <c r="K96" s="96">
        <f t="shared" si="58"/>
        <v>3.3136798852877005</v>
      </c>
      <c r="L96" s="96">
        <f t="shared" si="58"/>
        <v>6.098944477216131</v>
      </c>
      <c r="M96" s="96">
        <f t="shared" si="58"/>
        <v>5.2731025966392249</v>
      </c>
      <c r="N96" s="96">
        <f t="shared" si="58"/>
        <v>8.3343610996835817</v>
      </c>
      <c r="O96" s="96">
        <f t="shared" si="58"/>
        <v>9.7903545462581452</v>
      </c>
      <c r="P96" s="96">
        <f t="shared" si="58"/>
        <v>4.3319844521318736</v>
      </c>
      <c r="Q96" s="96">
        <f t="shared" si="58"/>
        <v>2.9043807511878765</v>
      </c>
      <c r="R96" s="96">
        <f t="shared" si="58"/>
        <v>9.2971124103940301</v>
      </c>
      <c r="S96" s="96">
        <f t="shared" si="58"/>
        <v>99.999999999999986</v>
      </c>
    </row>
    <row r="97" spans="1:38" ht="16.5" customHeight="1">
      <c r="A97" s="395" t="str">
        <f>'Tabell 4.1'!A116:B116</f>
        <v>Regnskapsandeler 2021, FO4C</v>
      </c>
      <c r="B97" s="395"/>
      <c r="C97" s="95">
        <f>'Tabell 4.1'!C116</f>
        <v>0.2</v>
      </c>
      <c r="D97" s="96">
        <f>'Tabell 4.1'!D116</f>
        <v>13.883154126251988</v>
      </c>
      <c r="E97" s="96">
        <f>'Tabell 4.1'!E116</f>
        <v>12.557505751579384</v>
      </c>
      <c r="F97" s="96">
        <f>'Tabell 4.1'!F116</f>
        <v>9.1242567874442493</v>
      </c>
      <c r="G97" s="96">
        <f>'Tabell 4.1'!G116</f>
        <v>6.2258876817878308</v>
      </c>
      <c r="H97" s="96">
        <f>'Tabell 4.1'!H116</f>
        <v>5.3647174344415154</v>
      </c>
      <c r="I97" s="96">
        <f>'Tabell 4.1'!I116</f>
        <v>2.5161940915404495</v>
      </c>
      <c r="J97" s="96">
        <f>'Tabell 4.1'!J116</f>
        <v>2.3864395260215883</v>
      </c>
      <c r="K97" s="96">
        <f>'Tabell 4.1'!K116</f>
        <v>3.6494182112911568</v>
      </c>
      <c r="L97" s="96">
        <f>'Tabell 4.1'!L116</f>
        <v>6.5997467761150963</v>
      </c>
      <c r="M97" s="96">
        <f>'Tabell 4.1'!M116</f>
        <v>6.0458685961357617</v>
      </c>
      <c r="N97" s="96">
        <f>'Tabell 4.1'!N116</f>
        <v>6.0635996837142558</v>
      </c>
      <c r="O97" s="96">
        <f>'Tabell 4.1'!O116</f>
        <v>9.0561089876246825</v>
      </c>
      <c r="P97" s="96">
        <f>'Tabell 4.1'!P116</f>
        <v>5.1552735701606833</v>
      </c>
      <c r="Q97" s="96">
        <f>'Tabell 4.1'!Q116</f>
        <v>2.7386640701005645</v>
      </c>
      <c r="R97" s="96">
        <f>'Tabell 4.1'!R116</f>
        <v>8.6331647057908043</v>
      </c>
      <c r="S97" s="96">
        <v>100</v>
      </c>
    </row>
    <row r="98" spans="1:38" ht="16.5" customHeight="1" thickBot="1">
      <c r="A98" s="406" t="s">
        <v>284</v>
      </c>
      <c r="B98" s="406"/>
      <c r="C98" s="230" t="s">
        <v>217</v>
      </c>
      <c r="D98" s="231">
        <f>SUMPRODUCT($C96:$C97,D96:D97)</f>
        <v>13.603292554787593</v>
      </c>
      <c r="E98" s="231">
        <f t="shared" ref="E98:R98" si="59">SUMPRODUCT($C96:$C97,E96:E97)</f>
        <v>12.200455937698777</v>
      </c>
      <c r="F98" s="231">
        <f t="shared" si="59"/>
        <v>8.1182605797908369</v>
      </c>
      <c r="G98" s="231">
        <f t="shared" si="59"/>
        <v>6.3418791673869048</v>
      </c>
      <c r="H98" s="231">
        <f t="shared" si="59"/>
        <v>6.4793160378475836</v>
      </c>
      <c r="I98" s="231">
        <f>SUMPRODUCT($C96:$C97,I96:I97)</f>
        <v>1.9093675558186942</v>
      </c>
      <c r="J98" s="231">
        <f t="shared" si="59"/>
        <v>2.2839230714441605</v>
      </c>
      <c r="K98" s="231">
        <f t="shared" si="59"/>
        <v>3.3808275504883922</v>
      </c>
      <c r="L98" s="231">
        <f t="shared" si="59"/>
        <v>6.1991049369959246</v>
      </c>
      <c r="M98" s="231">
        <f t="shared" si="59"/>
        <v>5.4276557965385326</v>
      </c>
      <c r="N98" s="231">
        <f t="shared" si="59"/>
        <v>7.8802088164897173</v>
      </c>
      <c r="O98" s="231">
        <f t="shared" si="59"/>
        <v>9.6435054345314519</v>
      </c>
      <c r="P98" s="231">
        <f t="shared" si="59"/>
        <v>4.4966422757376359</v>
      </c>
      <c r="Q98" s="231">
        <f t="shared" si="59"/>
        <v>2.8712374149704143</v>
      </c>
      <c r="R98" s="231">
        <f t="shared" si="59"/>
        <v>9.164322869473386</v>
      </c>
      <c r="S98" s="231">
        <v>100.00000000000003</v>
      </c>
      <c r="U98" s="90"/>
      <c r="V98" s="90"/>
      <c r="W98" s="90"/>
      <c r="X98" s="90"/>
      <c r="Y98" s="90"/>
      <c r="Z98" s="90"/>
      <c r="AA98" s="90"/>
      <c r="AB98" s="90"/>
      <c r="AC98" s="90"/>
      <c r="AD98" s="90"/>
      <c r="AE98" s="90"/>
      <c r="AF98" s="90"/>
      <c r="AG98" s="90"/>
      <c r="AH98" s="90"/>
      <c r="AI98" s="90"/>
      <c r="AJ98" s="90"/>
      <c r="AK98" s="90"/>
      <c r="AL98" s="90"/>
    </row>
    <row r="100" spans="1:38">
      <c r="D100" s="102"/>
      <c r="E100" s="102"/>
      <c r="F100" s="102"/>
      <c r="G100" s="102"/>
      <c r="H100" s="102"/>
      <c r="I100" s="102"/>
      <c r="J100" s="102"/>
      <c r="K100" s="102"/>
      <c r="L100" s="103"/>
      <c r="M100" s="103"/>
      <c r="N100" s="103"/>
      <c r="O100" s="103"/>
      <c r="P100" s="103"/>
      <c r="Q100" s="103"/>
      <c r="R100" s="103"/>
      <c r="S100" s="103"/>
    </row>
    <row r="101" spans="1:38">
      <c r="D101" s="103"/>
      <c r="E101" s="103"/>
      <c r="F101" s="103"/>
      <c r="G101" s="103"/>
      <c r="H101" s="103"/>
      <c r="I101" s="103"/>
      <c r="J101" s="103"/>
      <c r="K101" s="103"/>
      <c r="L101" s="103"/>
      <c r="M101" s="103"/>
      <c r="N101" s="103"/>
      <c r="O101" s="103"/>
      <c r="P101" s="103"/>
      <c r="Q101" s="103"/>
    </row>
  </sheetData>
  <mergeCells count="98">
    <mergeCell ref="A94:B94"/>
    <mergeCell ref="A95:B95"/>
    <mergeCell ref="A96:B96"/>
    <mergeCell ref="A97:B97"/>
    <mergeCell ref="A98:B98"/>
    <mergeCell ref="A93:B93"/>
    <mergeCell ref="A82:B82"/>
    <mergeCell ref="A83:B83"/>
    <mergeCell ref="A84:B84"/>
    <mergeCell ref="A85:B85"/>
    <mergeCell ref="A86:B86"/>
    <mergeCell ref="A87:B87"/>
    <mergeCell ref="A88:B88"/>
    <mergeCell ref="A89:B89"/>
    <mergeCell ref="A90:B90"/>
    <mergeCell ref="A91:B91"/>
    <mergeCell ref="A92:B92"/>
    <mergeCell ref="A81:B81"/>
    <mergeCell ref="A71:B71"/>
    <mergeCell ref="A72:B72"/>
    <mergeCell ref="A73:B73"/>
    <mergeCell ref="A74:B74"/>
    <mergeCell ref="A75:B75"/>
    <mergeCell ref="A76:B76"/>
    <mergeCell ref="A77:B77"/>
    <mergeCell ref="A78:B78"/>
    <mergeCell ref="A79:B79"/>
    <mergeCell ref="A80:B80"/>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3"/>
  <sheetViews>
    <sheetView zoomScale="70" zoomScaleNormal="70" workbookViewId="0">
      <selection sqref="A1:B1"/>
    </sheetView>
  </sheetViews>
  <sheetFormatPr defaultColWidth="11.42578125" defaultRowHeight="15.6"/>
  <cols>
    <col min="1" max="1" width="25.140625" style="19" customWidth="1"/>
    <col min="2" max="2" width="34.7109375" style="19" customWidth="1"/>
    <col min="3" max="3" width="14" style="19" customWidth="1"/>
    <col min="4" max="19" width="13.28515625" style="19" customWidth="1"/>
    <col min="20" max="16384" width="11.42578125" style="19"/>
  </cols>
  <sheetData>
    <row r="1" spans="1:20" ht="16.5" customHeight="1">
      <c r="A1" s="415" t="s">
        <v>7</v>
      </c>
      <c r="B1" s="415"/>
      <c r="C1" s="18"/>
      <c r="D1" s="18"/>
      <c r="E1" s="18"/>
      <c r="F1" s="18"/>
      <c r="G1" s="18"/>
      <c r="H1" s="18"/>
      <c r="I1" s="18"/>
      <c r="J1" s="18"/>
      <c r="K1" s="18"/>
      <c r="L1" s="18"/>
      <c r="M1" s="18"/>
      <c r="N1" s="18"/>
      <c r="O1" s="18"/>
      <c r="P1" s="18"/>
      <c r="Q1" s="18"/>
      <c r="R1" s="18"/>
      <c r="S1" s="18"/>
    </row>
    <row r="2" spans="1:20" ht="54.75" customHeight="1">
      <c r="A2" s="365"/>
      <c r="B2" s="365"/>
      <c r="C2" s="50" t="s">
        <v>213</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20" ht="16.5" customHeight="1" thickBot="1">
      <c r="A3" s="425"/>
      <c r="B3" s="425"/>
      <c r="C3" s="104"/>
      <c r="D3" s="56"/>
      <c r="E3" s="81"/>
      <c r="F3" s="81"/>
      <c r="G3" s="81"/>
      <c r="H3" s="56"/>
      <c r="I3" s="56"/>
      <c r="J3" s="56"/>
      <c r="K3" s="56"/>
      <c r="L3" s="56"/>
      <c r="M3" s="56"/>
      <c r="N3" s="56"/>
      <c r="O3" s="56"/>
      <c r="P3" s="56"/>
      <c r="Q3" s="56"/>
      <c r="R3" s="56"/>
      <c r="S3" s="56"/>
    </row>
    <row r="4" spans="1:20" ht="16.5" customHeight="1">
      <c r="A4" s="369" t="str">
        <f>'Tabell 2.1'!A12</f>
        <v>FO1 Administrasjon og fellestjenester</v>
      </c>
      <c r="B4" s="369"/>
      <c r="C4" s="168"/>
      <c r="D4" s="168"/>
      <c r="E4" s="168"/>
      <c r="F4" s="168"/>
      <c r="G4" s="168"/>
      <c r="H4" s="168"/>
      <c r="I4" s="168"/>
      <c r="J4" s="168"/>
      <c r="K4" s="168"/>
      <c r="L4" s="168"/>
      <c r="M4" s="168"/>
      <c r="N4" s="168"/>
      <c r="O4" s="168"/>
      <c r="P4" s="168"/>
      <c r="Q4" s="168"/>
      <c r="R4" s="168"/>
      <c r="S4" s="168"/>
    </row>
    <row r="5" spans="1:20" ht="16.5" customHeight="1">
      <c r="A5" s="426" t="s">
        <v>214</v>
      </c>
      <c r="B5" s="426"/>
      <c r="C5" s="83">
        <v>0.5</v>
      </c>
      <c r="D5" s="87">
        <v>6.666666666666667</v>
      </c>
      <c r="E5" s="87">
        <v>6.666666666666667</v>
      </c>
      <c r="F5" s="87">
        <v>6.666666666666667</v>
      </c>
      <c r="G5" s="87">
        <v>6.666666666666667</v>
      </c>
      <c r="H5" s="87">
        <v>6.666666666666667</v>
      </c>
      <c r="I5" s="87">
        <v>6.666666666666667</v>
      </c>
      <c r="J5" s="87">
        <v>6.666666666666667</v>
      </c>
      <c r="K5" s="87">
        <v>6.666666666666667</v>
      </c>
      <c r="L5" s="87">
        <v>6.666666666666667</v>
      </c>
      <c r="M5" s="87">
        <v>6.666666666666667</v>
      </c>
      <c r="N5" s="87">
        <v>6.666666666666667</v>
      </c>
      <c r="O5" s="87">
        <v>6.666666666666667</v>
      </c>
      <c r="P5" s="87">
        <v>6.666666666666667</v>
      </c>
      <c r="Q5" s="87">
        <v>6.666666666666667</v>
      </c>
      <c r="R5" s="87">
        <v>6.666666666666667</v>
      </c>
      <c r="S5" s="106">
        <f>SUM(D5:R5)</f>
        <v>100.00000000000001</v>
      </c>
    </row>
    <row r="6" spans="1:20" ht="16.5" customHeight="1">
      <c r="A6" s="426" t="s">
        <v>215</v>
      </c>
      <c r="B6" s="426"/>
      <c r="C6" s="83">
        <v>0.5</v>
      </c>
      <c r="D6" s="109">
        <f>D7+D8</f>
        <v>60253</v>
      </c>
      <c r="E6" s="109">
        <f t="shared" ref="E6:R6" si="0">E7+E8</f>
        <v>63871</v>
      </c>
      <c r="F6" s="109">
        <f t="shared" si="0"/>
        <v>46351</v>
      </c>
      <c r="G6" s="109">
        <f t="shared" si="0"/>
        <v>40550</v>
      </c>
      <c r="H6" s="109">
        <f t="shared" si="0"/>
        <v>59094</v>
      </c>
      <c r="I6" s="109">
        <f t="shared" si="0"/>
        <v>34859</v>
      </c>
      <c r="J6" s="109">
        <f t="shared" si="0"/>
        <v>51465</v>
      </c>
      <c r="K6" s="109">
        <f t="shared" si="0"/>
        <v>54055</v>
      </c>
      <c r="L6" s="109">
        <f t="shared" si="0"/>
        <v>35144</v>
      </c>
      <c r="M6" s="109">
        <f t="shared" si="0"/>
        <v>27418</v>
      </c>
      <c r="N6" s="109">
        <f t="shared" si="0"/>
        <v>33200</v>
      </c>
      <c r="O6" s="109">
        <f t="shared" si="0"/>
        <v>49429</v>
      </c>
      <c r="P6" s="109">
        <f t="shared" si="0"/>
        <v>50924</v>
      </c>
      <c r="Q6" s="109">
        <f t="shared" si="0"/>
        <v>52668</v>
      </c>
      <c r="R6" s="109">
        <f t="shared" si="0"/>
        <v>39081</v>
      </c>
      <c r="S6" s="109">
        <f t="shared" ref="S6:S8" si="1">SUM(D6:R6)</f>
        <v>698362</v>
      </c>
    </row>
    <row r="7" spans="1:20" ht="16.5" customHeight="1">
      <c r="A7" s="426" t="s">
        <v>285</v>
      </c>
      <c r="B7" s="426"/>
      <c r="C7" s="110" t="s">
        <v>217</v>
      </c>
      <c r="D7" s="109">
        <v>60209</v>
      </c>
      <c r="E7" s="109">
        <v>63891</v>
      </c>
      <c r="F7" s="109">
        <v>46424</v>
      </c>
      <c r="G7" s="109">
        <v>40655</v>
      </c>
      <c r="H7" s="109">
        <v>59026</v>
      </c>
      <c r="I7" s="109">
        <v>34896</v>
      </c>
      <c r="J7" s="109">
        <v>51464</v>
      </c>
      <c r="K7" s="109">
        <v>53982</v>
      </c>
      <c r="L7" s="109">
        <v>35117</v>
      </c>
      <c r="M7" s="109">
        <v>27461</v>
      </c>
      <c r="N7" s="109">
        <v>33259</v>
      </c>
      <c r="O7" s="109">
        <v>49378</v>
      </c>
      <c r="P7" s="109">
        <v>50862</v>
      </c>
      <c r="Q7" s="109">
        <v>52595</v>
      </c>
      <c r="R7" s="109">
        <v>39086</v>
      </c>
      <c r="S7" s="111">
        <f t="shared" si="1"/>
        <v>698305</v>
      </c>
    </row>
    <row r="8" spans="1:20" ht="16.5" customHeight="1">
      <c r="A8" s="426" t="s">
        <v>286</v>
      </c>
      <c r="B8" s="426"/>
      <c r="C8" s="110" t="s">
        <v>217</v>
      </c>
      <c r="D8" s="265">
        <v>44</v>
      </c>
      <c r="E8" s="265">
        <v>-20</v>
      </c>
      <c r="F8" s="265">
        <v>-73</v>
      </c>
      <c r="G8" s="265">
        <v>-105</v>
      </c>
      <c r="H8" s="265">
        <v>68</v>
      </c>
      <c r="I8" s="265">
        <v>-37</v>
      </c>
      <c r="J8" s="265">
        <v>1</v>
      </c>
      <c r="K8" s="265">
        <v>73</v>
      </c>
      <c r="L8" s="265">
        <v>27</v>
      </c>
      <c r="M8" s="265">
        <v>-43</v>
      </c>
      <c r="N8" s="265">
        <v>-59</v>
      </c>
      <c r="O8" s="265">
        <v>51</v>
      </c>
      <c r="P8" s="265">
        <v>62</v>
      </c>
      <c r="Q8" s="265">
        <v>73</v>
      </c>
      <c r="R8" s="265">
        <v>-5</v>
      </c>
      <c r="S8" s="265">
        <f t="shared" si="1"/>
        <v>57</v>
      </c>
    </row>
    <row r="9" spans="1:20" ht="16.5" customHeight="1" thickBot="1">
      <c r="A9" s="427" t="s">
        <v>216</v>
      </c>
      <c r="B9" s="427"/>
      <c r="C9" s="232" t="s">
        <v>217</v>
      </c>
      <c r="D9" s="217">
        <f>(D5/$S$5*$C$5+D6/$S$6*$C$6)*100</f>
        <v>7.647213527272867</v>
      </c>
      <c r="E9" s="217">
        <f t="shared" ref="E9:R9" si="2">(E5/$S$5*$C$5+E6/$S$6*$C$6)*100</f>
        <v>7.9062482399290532</v>
      </c>
      <c r="F9" s="217">
        <f t="shared" si="2"/>
        <v>6.6518844572490101</v>
      </c>
      <c r="G9" s="217">
        <f t="shared" si="2"/>
        <v>6.2365554445020397</v>
      </c>
      <c r="H9" s="217">
        <f t="shared" si="2"/>
        <v>7.5642336400510519</v>
      </c>
      <c r="I9" s="217">
        <f t="shared" si="2"/>
        <v>5.8291020034499779</v>
      </c>
      <c r="J9" s="217">
        <f t="shared" si="2"/>
        <v>7.0180269449559587</v>
      </c>
      <c r="K9" s="217">
        <f t="shared" si="2"/>
        <v>7.2034608603179064</v>
      </c>
      <c r="L9" s="217">
        <f t="shared" si="2"/>
        <v>5.8495068937504238</v>
      </c>
      <c r="M9" s="217">
        <f t="shared" si="2"/>
        <v>5.2963553763425457</v>
      </c>
      <c r="N9" s="217">
        <f t="shared" si="2"/>
        <v>5.7103240630694874</v>
      </c>
      <c r="O9" s="217">
        <f t="shared" si="2"/>
        <v>6.872257272493826</v>
      </c>
      <c r="P9" s="217">
        <f t="shared" si="2"/>
        <v>6.9792934514382701</v>
      </c>
      <c r="Q9" s="217">
        <f t="shared" si="2"/>
        <v>7.1041570608557354</v>
      </c>
      <c r="R9" s="217">
        <f t="shared" si="2"/>
        <v>6.1313807643218459</v>
      </c>
      <c r="S9" s="217">
        <f>SUM(D9:R9)</f>
        <v>100</v>
      </c>
    </row>
    <row r="10" spans="1:20" ht="16.5" customHeight="1" thickBot="1">
      <c r="A10" s="418"/>
      <c r="B10" s="418"/>
      <c r="C10" s="18"/>
      <c r="D10" s="18"/>
      <c r="E10" s="18"/>
      <c r="F10" s="18"/>
      <c r="G10" s="18"/>
      <c r="H10" s="18"/>
      <c r="I10" s="18"/>
      <c r="J10" s="18"/>
      <c r="K10" s="18"/>
      <c r="L10" s="18"/>
      <c r="M10" s="18"/>
      <c r="N10" s="18"/>
      <c r="O10" s="18"/>
      <c r="P10" s="18"/>
      <c r="Q10" s="18"/>
      <c r="R10" s="18"/>
      <c r="S10" s="18"/>
    </row>
    <row r="11" spans="1:20" ht="16.5" customHeight="1">
      <c r="A11" s="371" t="str">
        <f>'Tabell 3.1'!A9</f>
        <v xml:space="preserve">FO2A Barnehage - kommunale </v>
      </c>
      <c r="B11" s="371"/>
      <c r="C11" s="208"/>
      <c r="D11" s="208"/>
      <c r="E11" s="208"/>
      <c r="F11" s="208"/>
      <c r="G11" s="208"/>
      <c r="H11" s="208"/>
      <c r="I11" s="208"/>
      <c r="J11" s="208"/>
      <c r="K11" s="208"/>
      <c r="L11" s="208"/>
      <c r="M11" s="208"/>
      <c r="N11" s="208"/>
      <c r="O11" s="208"/>
      <c r="P11" s="208"/>
      <c r="Q11" s="208"/>
      <c r="R11" s="208"/>
      <c r="S11" s="208"/>
    </row>
    <row r="12" spans="1:20" ht="16.5" customHeight="1">
      <c r="A12" s="426" t="s">
        <v>287</v>
      </c>
      <c r="B12" s="426"/>
      <c r="C12" s="87">
        <f>S12/(S12+S13)</f>
        <v>0.56954140651795349</v>
      </c>
      <c r="D12" s="113">
        <f>'Tabell 4.5-4.7'!D55</f>
        <v>1759.4999999999998</v>
      </c>
      <c r="E12" s="113">
        <f>'Tabell 4.5-4.7'!E55</f>
        <v>1836.09</v>
      </c>
      <c r="F12" s="113">
        <f>'Tabell 4.5-4.7'!F55</f>
        <v>1422.09</v>
      </c>
      <c r="G12" s="113">
        <f>'Tabell 4.5-4.7'!G55</f>
        <v>701.7299999999999</v>
      </c>
      <c r="H12" s="113">
        <f>'Tabell 4.5-4.7'!H55</f>
        <v>852.83999999999992</v>
      </c>
      <c r="I12" s="113">
        <f>'Tabell 4.5-4.7'!I55</f>
        <v>987.38999999999987</v>
      </c>
      <c r="J12" s="113">
        <f>'Tabell 4.5-4.7'!J55</f>
        <v>979.1099999999999</v>
      </c>
      <c r="K12" s="113">
        <f>'Tabell 4.5-4.7'!K55</f>
        <v>1022.5799999999999</v>
      </c>
      <c r="L12" s="113">
        <f>'Tabell 4.5-4.7'!L55</f>
        <v>852.10399999999993</v>
      </c>
      <c r="M12" s="113">
        <f>'Tabell 4.5-4.7'!M55</f>
        <v>732.78</v>
      </c>
      <c r="N12" s="113">
        <f>'Tabell 4.5-4.7'!N55</f>
        <v>772.1099999999999</v>
      </c>
      <c r="O12" s="113">
        <f>'Tabell 4.5-4.7'!O55</f>
        <v>991.53</v>
      </c>
      <c r="P12" s="113">
        <f>'Tabell 4.5-4.7'!P55</f>
        <v>1455.2099999999998</v>
      </c>
      <c r="Q12" s="113">
        <f>'Tabell 4.5-4.7'!Q55</f>
        <v>1351.7099999999998</v>
      </c>
      <c r="R12" s="113">
        <f>'Tabell 4.5-4.7'!R55</f>
        <v>780.39</v>
      </c>
      <c r="S12" s="113">
        <f>SUM(D12:R12)</f>
        <v>16497.164000000001</v>
      </c>
      <c r="T12" s="30"/>
    </row>
    <row r="13" spans="1:20" ht="16.5" customHeight="1">
      <c r="A13" s="426" t="s">
        <v>288</v>
      </c>
      <c r="B13" s="426"/>
      <c r="C13" s="87">
        <f>1-C12</f>
        <v>0.43045859348204651</v>
      </c>
      <c r="D13" s="113">
        <f>'Tabell 4.5-4.7'!D56</f>
        <v>974.86666666666667</v>
      </c>
      <c r="E13" s="113">
        <f>'Tabell 4.5-4.7'!E56</f>
        <v>1057</v>
      </c>
      <c r="F13" s="113">
        <f>'Tabell 4.5-4.7'!F56</f>
        <v>733</v>
      </c>
      <c r="G13" s="113">
        <f>'Tabell 4.5-4.7'!G56</f>
        <v>404</v>
      </c>
      <c r="H13" s="113">
        <f>'Tabell 4.5-4.7'!H56</f>
        <v>469</v>
      </c>
      <c r="I13" s="113">
        <f>'Tabell 4.5-4.7'!I56</f>
        <v>660</v>
      </c>
      <c r="J13" s="113">
        <f>'Tabell 4.5-4.7'!J56</f>
        <v>685</v>
      </c>
      <c r="K13" s="113">
        <f>'Tabell 4.5-4.7'!K56</f>
        <v>865</v>
      </c>
      <c r="L13" s="113">
        <f>'Tabell 4.5-4.7'!L56</f>
        <v>765.66666666666663</v>
      </c>
      <c r="M13" s="113">
        <f>'Tabell 4.5-4.7'!M56</f>
        <v>738</v>
      </c>
      <c r="N13" s="113">
        <f>'Tabell 4.5-4.7'!N56</f>
        <v>858</v>
      </c>
      <c r="O13" s="113">
        <f>'Tabell 4.5-4.7'!O56</f>
        <v>1022</v>
      </c>
      <c r="P13" s="113">
        <f>'Tabell 4.5-4.7'!P56</f>
        <v>1289</v>
      </c>
      <c r="Q13" s="113">
        <f>'Tabell 4.5-4.7'!Q56</f>
        <v>1118</v>
      </c>
      <c r="R13" s="113">
        <f>'Tabell 4.5-4.7'!R56</f>
        <v>830</v>
      </c>
      <c r="S13" s="113">
        <f>SUM(D13:R13)</f>
        <v>12468.533333333333</v>
      </c>
      <c r="T13" s="30"/>
    </row>
    <row r="14" spans="1:20" ht="16.5" customHeight="1">
      <c r="A14" s="428" t="str">
        <f>'Tabell 3.1'!A12</f>
        <v>Kriterienøkkel FO2A  - kommunale barnehager</v>
      </c>
      <c r="B14" s="428"/>
      <c r="C14" s="233" t="s">
        <v>217</v>
      </c>
      <c r="D14" s="234">
        <f>(D12/$S$12*$C$12+D13/$S$13*$C$13)*100</f>
        <v>9.4400167038961431</v>
      </c>
      <c r="E14" s="234">
        <f t="shared" ref="E14:R14" si="3">(E12/$S$12*$C$12+E13/$S$13*$C$13)*100</f>
        <v>9.9879867096127928</v>
      </c>
      <c r="F14" s="234">
        <f t="shared" si="3"/>
        <v>7.4401454078578375</v>
      </c>
      <c r="G14" s="234">
        <f t="shared" si="3"/>
        <v>3.81737745608334</v>
      </c>
      <c r="H14" s="234">
        <f t="shared" si="3"/>
        <v>4.5634668649210948</v>
      </c>
      <c r="I14" s="234">
        <f t="shared" si="3"/>
        <v>5.6873824960678778</v>
      </c>
      <c r="J14" s="234">
        <f t="shared" si="3"/>
        <v>5.7451059466984224</v>
      </c>
      <c r="K14" s="234">
        <f t="shared" si="3"/>
        <v>6.5166047213639775</v>
      </c>
      <c r="L14" s="234">
        <f t="shared" si="3"/>
        <v>5.5851259096219232</v>
      </c>
      <c r="M14" s="234">
        <f t="shared" si="3"/>
        <v>5.0776612869853004</v>
      </c>
      <c r="N14" s="234">
        <f t="shared" si="3"/>
        <v>5.627725724124347</v>
      </c>
      <c r="O14" s="234">
        <f t="shared" si="3"/>
        <v>6.9514293988111824</v>
      </c>
      <c r="P14" s="234">
        <f t="shared" si="3"/>
        <v>9.4739994291178338</v>
      </c>
      <c r="Q14" s="234">
        <f t="shared" si="3"/>
        <v>8.5263267498065396</v>
      </c>
      <c r="R14" s="234">
        <f t="shared" si="3"/>
        <v>5.5596451950313819</v>
      </c>
      <c r="S14" s="234">
        <f>SUM(D14:R14)</f>
        <v>100</v>
      </c>
      <c r="T14" s="30"/>
    </row>
    <row r="15" spans="1:20" ht="16.5" customHeight="1" thickBot="1">
      <c r="A15" s="429"/>
      <c r="B15" s="429"/>
      <c r="C15" s="18"/>
      <c r="D15" s="18"/>
      <c r="E15" s="18"/>
      <c r="F15" s="18"/>
      <c r="G15" s="18"/>
      <c r="H15" s="18"/>
      <c r="I15" s="18"/>
      <c r="J15" s="18"/>
      <c r="K15" s="18"/>
      <c r="L15" s="18"/>
      <c r="M15" s="18"/>
      <c r="N15" s="18"/>
      <c r="O15" s="18"/>
      <c r="P15" s="18"/>
      <c r="Q15" s="18"/>
      <c r="R15" s="18"/>
      <c r="S15" s="18"/>
    </row>
    <row r="16" spans="1:20" ht="16.5" customHeight="1">
      <c r="A16" s="371" t="str">
        <f>'Tabell 3.1'!A14</f>
        <v xml:space="preserve">FO2A Barnehage - ordinære private </v>
      </c>
      <c r="B16" s="371"/>
      <c r="C16" s="206"/>
      <c r="D16" s="206"/>
      <c r="E16" s="206"/>
      <c r="F16" s="206"/>
      <c r="G16" s="206"/>
      <c r="H16" s="206"/>
      <c r="I16" s="206"/>
      <c r="J16" s="206"/>
      <c r="K16" s="206"/>
      <c r="L16" s="206"/>
      <c r="M16" s="206"/>
      <c r="N16" s="206"/>
      <c r="O16" s="206"/>
      <c r="P16" s="206"/>
      <c r="Q16" s="206"/>
      <c r="R16" s="206"/>
      <c r="S16" s="206"/>
    </row>
    <row r="17" spans="1:23" ht="16.5" customHeight="1">
      <c r="A17" s="426" t="s">
        <v>287</v>
      </c>
      <c r="B17" s="426"/>
      <c r="C17" s="87">
        <f>S17/(S17+S18)</f>
        <v>0.56468532138233984</v>
      </c>
      <c r="D17" s="113">
        <f>'Tabell 4.5-4.7'!D59</f>
        <v>918.08639999999991</v>
      </c>
      <c r="E17" s="113">
        <f>'Tabell 4.5-4.7'!E59</f>
        <v>707.44319999999993</v>
      </c>
      <c r="F17" s="113">
        <f>'Tabell 4.5-4.7'!F59</f>
        <v>800.84159999999986</v>
      </c>
      <c r="G17" s="113">
        <f>'Tabell 4.5-4.7'!G59</f>
        <v>1045.1788799999997</v>
      </c>
      <c r="H17" s="113">
        <f>'Tabell 4.5-4.7'!H59</f>
        <v>856.4831999999999</v>
      </c>
      <c r="I17" s="113">
        <f>'Tabell 4.5-4.7'!I59</f>
        <v>653.78879999999992</v>
      </c>
      <c r="J17" s="113">
        <f>'Tabell 4.5-4.7'!J59</f>
        <v>1216.1663999999998</v>
      </c>
      <c r="K17" s="113">
        <f>'Tabell 4.5-4.7'!K59</f>
        <v>1609.6319999999998</v>
      </c>
      <c r="L17" s="113">
        <f>'Tabell 4.5-4.7'!L59</f>
        <v>542.50559999999984</v>
      </c>
      <c r="M17" s="113">
        <f>'Tabell 4.5-4.7'!M59</f>
        <v>73.526399999999981</v>
      </c>
      <c r="N17" s="113">
        <f>'Tabell 4.5-4.7'!N59</f>
        <v>121.21919999999999</v>
      </c>
      <c r="O17" s="113">
        <f>'Tabell 4.5-4.7'!O59</f>
        <v>699.49439999999993</v>
      </c>
      <c r="P17" s="113">
        <f>'Tabell 4.5-4.7'!P59</f>
        <v>488.14463999999998</v>
      </c>
      <c r="Q17" s="113">
        <f>'Tabell 4.5-4.7'!Q59</f>
        <v>743.2127999999999</v>
      </c>
      <c r="R17" s="113">
        <f>'Tabell 4.5-4.7'!R59</f>
        <v>562.37759999999992</v>
      </c>
      <c r="S17" s="113">
        <f>SUM(D17:R17)</f>
        <v>11038.101119999998</v>
      </c>
      <c r="T17" s="30"/>
    </row>
    <row r="18" spans="1:23" ht="16.5" customHeight="1">
      <c r="A18" s="426" t="s">
        <v>288</v>
      </c>
      <c r="B18" s="426"/>
      <c r="C18" s="87">
        <f>1-C17</f>
        <v>0.43531467861766016</v>
      </c>
      <c r="D18" s="113">
        <f>'Tabell 4.5-4.7'!D60</f>
        <v>662.4</v>
      </c>
      <c r="E18" s="113">
        <f>'Tabell 4.5-4.7'!E60</f>
        <v>501.12</v>
      </c>
      <c r="F18" s="113">
        <f>'Tabell 4.5-4.7'!F60</f>
        <v>524.16</v>
      </c>
      <c r="G18" s="113">
        <f>'Tabell 4.5-4.7'!G60</f>
        <v>497.08799999999997</v>
      </c>
      <c r="H18" s="113">
        <f>'Tabell 4.5-4.7'!H60</f>
        <v>661.43999999999994</v>
      </c>
      <c r="I18" s="113">
        <f>'Tabell 4.5-4.7'!I60</f>
        <v>520.31999999999994</v>
      </c>
      <c r="J18" s="113">
        <f>'Tabell 4.5-4.7'!J60</f>
        <v>1104</v>
      </c>
      <c r="K18" s="113">
        <f>'Tabell 4.5-4.7'!K60</f>
        <v>1126.08</v>
      </c>
      <c r="L18" s="113">
        <f>'Tabell 4.5-4.7'!L60</f>
        <v>424.32</v>
      </c>
      <c r="M18" s="113">
        <f>'Tabell 4.5-4.7'!M60</f>
        <v>81.599999999999994</v>
      </c>
      <c r="N18" s="113">
        <f>'Tabell 4.5-4.7'!N60</f>
        <v>113.28</v>
      </c>
      <c r="O18" s="113">
        <f>'Tabell 4.5-4.7'!O60</f>
        <v>641.28</v>
      </c>
      <c r="P18" s="113">
        <f>'Tabell 4.5-4.7'!P60</f>
        <v>428.15999999999997</v>
      </c>
      <c r="Q18" s="113">
        <f>'Tabell 4.5-4.7'!Q60</f>
        <v>739.19999999999993</v>
      </c>
      <c r="R18" s="113">
        <f>'Tabell 4.5-4.7'!R60</f>
        <v>484.79999999999995</v>
      </c>
      <c r="S18" s="113">
        <f>SUM(D18:R18)</f>
        <v>8509.2479999999996</v>
      </c>
      <c r="T18" s="30"/>
      <c r="W18" s="327"/>
    </row>
    <row r="19" spans="1:23" ht="16.5" customHeight="1">
      <c r="A19" s="428" t="str">
        <f>'Tabell 3.1'!A17</f>
        <v>Kriterienøkkel FO2A - ordinære private barnehager</v>
      </c>
      <c r="B19" s="428"/>
      <c r="C19" s="233" t="s">
        <v>217</v>
      </c>
      <c r="D19" s="234">
        <f>(D17/$S$17*$C$17+D18/$S$18*$C$18)*100</f>
        <v>8.0854257541392922</v>
      </c>
      <c r="E19" s="234">
        <f t="shared" ref="E19:R19" si="4">(E17/$S$17*$C$17+E18/$S$18*$C$18)*100</f>
        <v>6.1827473003152669</v>
      </c>
      <c r="F19" s="234">
        <f t="shared" si="4"/>
        <v>6.7784209094844252</v>
      </c>
      <c r="G19" s="234">
        <f t="shared" si="4"/>
        <v>7.8899029762660717</v>
      </c>
      <c r="H19" s="234">
        <f t="shared" si="4"/>
        <v>7.7653659873856089</v>
      </c>
      <c r="I19" s="234">
        <f t="shared" si="4"/>
        <v>6.0064860600392249</v>
      </c>
      <c r="J19" s="234">
        <f t="shared" si="4"/>
        <v>11.869468262712443</v>
      </c>
      <c r="K19" s="234">
        <f t="shared" si="4"/>
        <v>13.995309457081001</v>
      </c>
      <c r="L19" s="234">
        <f t="shared" si="4"/>
        <v>4.9460701503038385</v>
      </c>
      <c r="M19" s="234">
        <f t="shared" si="4"/>
        <v>0.79359302915033847</v>
      </c>
      <c r="N19" s="234">
        <f t="shared" si="4"/>
        <v>1.1996470649826916</v>
      </c>
      <c r="O19" s="234">
        <f t="shared" si="4"/>
        <v>6.8591111345536762</v>
      </c>
      <c r="P19" s="234">
        <f t="shared" si="4"/>
        <v>4.6876158724892107</v>
      </c>
      <c r="Q19" s="234">
        <f t="shared" si="4"/>
        <v>7.5837024800629331</v>
      </c>
      <c r="R19" s="234">
        <f t="shared" si="4"/>
        <v>5.3571335610339785</v>
      </c>
      <c r="S19" s="234">
        <f>SUM(D19:R19)</f>
        <v>100.00000000000001</v>
      </c>
      <c r="T19" s="30"/>
    </row>
    <row r="20" spans="1:23" ht="16.5" customHeight="1">
      <c r="A20" s="430"/>
      <c r="B20" s="430"/>
      <c r="C20" s="18"/>
      <c r="D20" s="18"/>
      <c r="E20" s="18"/>
      <c r="F20" s="18"/>
      <c r="G20" s="18"/>
      <c r="H20" s="18"/>
      <c r="I20" s="18"/>
      <c r="J20" s="18"/>
      <c r="K20" s="18"/>
      <c r="L20" s="18"/>
      <c r="M20" s="18"/>
      <c r="N20" s="18"/>
      <c r="O20" s="18"/>
      <c r="P20" s="18"/>
      <c r="Q20" s="18"/>
      <c r="R20" s="18"/>
      <c r="S20" s="18"/>
    </row>
    <row r="21" spans="1:23" ht="16.5" customHeight="1">
      <c r="A21" s="431" t="str">
        <f>'Tabell 3.1'!A19</f>
        <v>Kriterienøkkel FO2A - kommunale barnehager</v>
      </c>
      <c r="B21" s="431"/>
      <c r="C21" s="87">
        <f>SUM(S12:S13)/(SUM(S12:S13)+SUM(S17:S18))</f>
        <v>0.59707026152638376</v>
      </c>
      <c r="D21" s="87">
        <f>D14</f>
        <v>9.4400167038961431</v>
      </c>
      <c r="E21" s="87">
        <f>E14</f>
        <v>9.9879867096127928</v>
      </c>
      <c r="F21" s="87">
        <f t="shared" ref="F21:S21" si="5">F14</f>
        <v>7.4401454078578375</v>
      </c>
      <c r="G21" s="87">
        <f t="shared" si="5"/>
        <v>3.81737745608334</v>
      </c>
      <c r="H21" s="87">
        <f t="shared" si="5"/>
        <v>4.5634668649210948</v>
      </c>
      <c r="I21" s="87">
        <f t="shared" si="5"/>
        <v>5.6873824960678778</v>
      </c>
      <c r="J21" s="87">
        <f t="shared" si="5"/>
        <v>5.7451059466984224</v>
      </c>
      <c r="K21" s="87">
        <f t="shared" si="5"/>
        <v>6.5166047213639775</v>
      </c>
      <c r="L21" s="87">
        <f t="shared" si="5"/>
        <v>5.5851259096219232</v>
      </c>
      <c r="M21" s="87">
        <f t="shared" si="5"/>
        <v>5.0776612869853004</v>
      </c>
      <c r="N21" s="87">
        <f t="shared" si="5"/>
        <v>5.627725724124347</v>
      </c>
      <c r="O21" s="87">
        <f t="shared" si="5"/>
        <v>6.9514293988111824</v>
      </c>
      <c r="P21" s="87">
        <f t="shared" si="5"/>
        <v>9.4739994291178338</v>
      </c>
      <c r="Q21" s="87">
        <f t="shared" si="5"/>
        <v>8.5263267498065396</v>
      </c>
      <c r="R21" s="87">
        <f t="shared" si="5"/>
        <v>5.5596451950313819</v>
      </c>
      <c r="S21" s="87">
        <f t="shared" si="5"/>
        <v>100</v>
      </c>
      <c r="T21" s="30"/>
    </row>
    <row r="22" spans="1:23" ht="16.5" customHeight="1">
      <c r="A22" s="432" t="str">
        <f>'Tabell 3.1'!A20</f>
        <v>Kriterienøkkel FO2A - ordinære private barnehager</v>
      </c>
      <c r="B22" s="432"/>
      <c r="C22" s="87">
        <f>1-C21</f>
        <v>0.40292973847361624</v>
      </c>
      <c r="D22" s="87">
        <f>D19</f>
        <v>8.0854257541392922</v>
      </c>
      <c r="E22" s="87">
        <f>E19</f>
        <v>6.1827473003152669</v>
      </c>
      <c r="F22" s="87">
        <f t="shared" ref="F22:S22" si="6">F19</f>
        <v>6.7784209094844252</v>
      </c>
      <c r="G22" s="87">
        <f t="shared" si="6"/>
        <v>7.8899029762660717</v>
      </c>
      <c r="H22" s="87">
        <f t="shared" si="6"/>
        <v>7.7653659873856089</v>
      </c>
      <c r="I22" s="87">
        <f t="shared" si="6"/>
        <v>6.0064860600392249</v>
      </c>
      <c r="J22" s="87">
        <f t="shared" si="6"/>
        <v>11.869468262712443</v>
      </c>
      <c r="K22" s="87">
        <f t="shared" si="6"/>
        <v>13.995309457081001</v>
      </c>
      <c r="L22" s="87">
        <f t="shared" si="6"/>
        <v>4.9460701503038385</v>
      </c>
      <c r="M22" s="87">
        <f t="shared" si="6"/>
        <v>0.79359302915033847</v>
      </c>
      <c r="N22" s="87">
        <f t="shared" si="6"/>
        <v>1.1996470649826916</v>
      </c>
      <c r="O22" s="87">
        <f t="shared" si="6"/>
        <v>6.8591111345536762</v>
      </c>
      <c r="P22" s="87">
        <f t="shared" si="6"/>
        <v>4.6876158724892107</v>
      </c>
      <c r="Q22" s="87">
        <f t="shared" si="6"/>
        <v>7.5837024800629331</v>
      </c>
      <c r="R22" s="87">
        <f t="shared" si="6"/>
        <v>5.3571335610339785</v>
      </c>
      <c r="S22" s="87">
        <f t="shared" si="6"/>
        <v>100.00000000000001</v>
      </c>
      <c r="T22" s="30"/>
    </row>
    <row r="23" spans="1:23" ht="16.5" customHeight="1" thickBot="1">
      <c r="A23" s="433" t="str">
        <f>'Tabell 3.1'!A21</f>
        <v xml:space="preserve">Fordelingsnøkkel FO2A </v>
      </c>
      <c r="B23" s="433"/>
      <c r="C23" s="218" t="s">
        <v>217</v>
      </c>
      <c r="D23" s="235">
        <f>D21*$C$21+D22*$C$22</f>
        <v>8.8942117267718874</v>
      </c>
      <c r="E23" s="235">
        <f t="shared" ref="E23:R23" si="7">E21*$C$21+E22*$C$22</f>
        <v>8.4547425895950425</v>
      </c>
      <c r="F23" s="235">
        <f t="shared" si="7"/>
        <v>7.173516928786654</v>
      </c>
      <c r="G23" s="235">
        <f t="shared" si="7"/>
        <v>5.4583190988576966</v>
      </c>
      <c r="H23" s="235">
        <f t="shared" si="7"/>
        <v>5.8536072409546227</v>
      </c>
      <c r="I23" s="235">
        <f t="shared" si="7"/>
        <v>5.815958811644852</v>
      </c>
      <c r="J23" s="235">
        <f t="shared" si="7"/>
        <v>8.2127936530076227</v>
      </c>
      <c r="K23" s="235">
        <f t="shared" si="7"/>
        <v>9.5299972646478341</v>
      </c>
      <c r="L23" s="235">
        <f t="shared" si="7"/>
        <v>5.3276313396498294</v>
      </c>
      <c r="M23" s="235">
        <f t="shared" si="7"/>
        <v>3.3514827842527382</v>
      </c>
      <c r="N23" s="235">
        <f t="shared" si="7"/>
        <v>3.8435211480557987</v>
      </c>
      <c r="O23" s="235">
        <f t="shared" si="7"/>
        <v>6.9142316247375666</v>
      </c>
      <c r="P23" s="235">
        <f t="shared" si="7"/>
        <v>7.5454231544110453</v>
      </c>
      <c r="Q23" s="235">
        <f t="shared" si="7"/>
        <v>8.1465153993198633</v>
      </c>
      <c r="R23" s="235">
        <f t="shared" si="7"/>
        <v>5.4780472353069438</v>
      </c>
      <c r="S23" s="235">
        <f t="shared" ref="S23" si="8">SUM(D23:R23)</f>
        <v>100</v>
      </c>
      <c r="T23" s="30"/>
    </row>
    <row r="24" spans="1:23" ht="16.5" customHeight="1" thickBot="1">
      <c r="A24" s="434"/>
      <c r="B24" s="434"/>
      <c r="C24" s="89"/>
      <c r="D24" s="114"/>
      <c r="E24" s="114"/>
      <c r="F24" s="114"/>
      <c r="G24" s="114"/>
      <c r="H24" s="114"/>
      <c r="I24" s="114"/>
      <c r="J24" s="114"/>
      <c r="K24" s="114"/>
      <c r="L24" s="114"/>
      <c r="M24" s="114"/>
      <c r="N24" s="114"/>
      <c r="O24" s="114"/>
      <c r="P24" s="114"/>
      <c r="Q24" s="18"/>
      <c r="R24" s="18"/>
      <c r="S24" s="18"/>
    </row>
    <row r="25" spans="1:23" ht="16.5" customHeight="1">
      <c r="A25" s="373" t="str">
        <f>'Tabell 2.1'!A24</f>
        <v xml:space="preserve">FO2B  Barnevern </v>
      </c>
      <c r="B25" s="373"/>
      <c r="C25" s="180"/>
      <c r="D25" s="181"/>
      <c r="E25" s="181"/>
      <c r="F25" s="181"/>
      <c r="G25" s="181"/>
      <c r="H25" s="181"/>
      <c r="I25" s="181"/>
      <c r="J25" s="181"/>
      <c r="K25" s="181"/>
      <c r="L25" s="181"/>
      <c r="M25" s="181"/>
      <c r="N25" s="181"/>
      <c r="O25" s="181"/>
      <c r="P25" s="181"/>
      <c r="Q25" s="181"/>
      <c r="R25" s="181"/>
      <c r="S25" s="181"/>
    </row>
    <row r="26" spans="1:23" ht="16.5" customHeight="1">
      <c r="A26" s="435" t="s">
        <v>226</v>
      </c>
      <c r="B26" s="435"/>
      <c r="C26" s="94">
        <v>0.01</v>
      </c>
      <c r="D26" s="265">
        <v>3319</v>
      </c>
      <c r="E26" s="265">
        <v>3159</v>
      </c>
      <c r="F26" s="265">
        <v>2374</v>
      </c>
      <c r="G26" s="265">
        <v>1510</v>
      </c>
      <c r="H26" s="265">
        <v>1940</v>
      </c>
      <c r="I26" s="265">
        <v>1973</v>
      </c>
      <c r="J26" s="265">
        <v>3418</v>
      </c>
      <c r="K26" s="265">
        <v>3092</v>
      </c>
      <c r="L26" s="265">
        <v>2323</v>
      </c>
      <c r="M26" s="265">
        <v>1533</v>
      </c>
      <c r="N26" s="265">
        <v>1944</v>
      </c>
      <c r="O26" s="265">
        <v>2949</v>
      </c>
      <c r="P26" s="265">
        <v>3051</v>
      </c>
      <c r="Q26" s="265">
        <v>3109</v>
      </c>
      <c r="R26" s="265">
        <v>2474</v>
      </c>
      <c r="S26" s="111">
        <f>SUM(D26:R26)</f>
        <v>38168</v>
      </c>
    </row>
    <row r="27" spans="1:23" ht="16.5" customHeight="1">
      <c r="A27" s="435" t="s">
        <v>227</v>
      </c>
      <c r="B27" s="435"/>
      <c r="C27" s="94">
        <v>0.03</v>
      </c>
      <c r="D27" s="265">
        <v>3383</v>
      </c>
      <c r="E27" s="265">
        <v>2919</v>
      </c>
      <c r="F27" s="265">
        <v>2057</v>
      </c>
      <c r="G27" s="265">
        <v>1556</v>
      </c>
      <c r="H27" s="265">
        <v>2334</v>
      </c>
      <c r="I27" s="265">
        <v>2845</v>
      </c>
      <c r="J27" s="265">
        <v>4874</v>
      </c>
      <c r="K27" s="265">
        <v>4831</v>
      </c>
      <c r="L27" s="265">
        <v>3097</v>
      </c>
      <c r="M27" s="265">
        <v>2236</v>
      </c>
      <c r="N27" s="265">
        <v>2917</v>
      </c>
      <c r="O27" s="265">
        <v>4231</v>
      </c>
      <c r="P27" s="265">
        <v>4730</v>
      </c>
      <c r="Q27" s="265">
        <v>4743</v>
      </c>
      <c r="R27" s="265">
        <v>3832</v>
      </c>
      <c r="S27" s="111">
        <f t="shared" ref="S27:S38" si="9">SUM(D27:R27)</f>
        <v>50585</v>
      </c>
    </row>
    <row r="28" spans="1:23" ht="16.5" customHeight="1">
      <c r="A28" s="435" t="s">
        <v>228</v>
      </c>
      <c r="B28" s="435"/>
      <c r="C28" s="94">
        <v>0.06</v>
      </c>
      <c r="D28" s="265">
        <v>1910</v>
      </c>
      <c r="E28" s="265">
        <v>1592</v>
      </c>
      <c r="F28" s="265">
        <v>1013</v>
      </c>
      <c r="G28" s="265">
        <v>954</v>
      </c>
      <c r="H28" s="265">
        <v>1660</v>
      </c>
      <c r="I28" s="265">
        <v>1980</v>
      </c>
      <c r="J28" s="265">
        <v>3372</v>
      </c>
      <c r="K28" s="265">
        <v>3298</v>
      </c>
      <c r="L28" s="265">
        <v>2022</v>
      </c>
      <c r="M28" s="265">
        <v>1597</v>
      </c>
      <c r="N28" s="265">
        <v>2387</v>
      </c>
      <c r="O28" s="265">
        <v>2862</v>
      </c>
      <c r="P28" s="265">
        <v>3032</v>
      </c>
      <c r="Q28" s="265">
        <v>3328</v>
      </c>
      <c r="R28" s="265">
        <v>2918</v>
      </c>
      <c r="S28" s="111">
        <f t="shared" si="9"/>
        <v>33925</v>
      </c>
    </row>
    <row r="29" spans="1:23" ht="16.5" customHeight="1">
      <c r="A29" s="435" t="s">
        <v>229</v>
      </c>
      <c r="B29" s="435"/>
      <c r="C29" s="94">
        <v>0.24</v>
      </c>
      <c r="D29" s="265">
        <f>D30*D31</f>
        <v>1998.1964695739075</v>
      </c>
      <c r="E29" s="265">
        <f t="shared" ref="E29:R29" si="10">E30*E31</f>
        <v>1437.7228007231699</v>
      </c>
      <c r="F29" s="265">
        <f t="shared" si="10"/>
        <v>995.61985350736848</v>
      </c>
      <c r="G29" s="265">
        <f t="shared" si="10"/>
        <v>635.87448952993316</v>
      </c>
      <c r="H29" s="265">
        <f t="shared" si="10"/>
        <v>713.43267901202739</v>
      </c>
      <c r="I29" s="265">
        <f t="shared" si="10"/>
        <v>363.81417201214879</v>
      </c>
      <c r="J29" s="265">
        <f t="shared" si="10"/>
        <v>461.61363591976658</v>
      </c>
      <c r="K29" s="265">
        <f t="shared" si="10"/>
        <v>469.90730503597484</v>
      </c>
      <c r="L29" s="265">
        <f t="shared" si="10"/>
        <v>1519.0077766363124</v>
      </c>
      <c r="M29" s="265">
        <f t="shared" si="10"/>
        <v>1886.0400994640249</v>
      </c>
      <c r="N29" s="265">
        <f t="shared" si="10"/>
        <v>2306.5091022719312</v>
      </c>
      <c r="O29" s="265">
        <f t="shared" si="10"/>
        <v>2949.3929191100242</v>
      </c>
      <c r="P29" s="265">
        <f t="shared" si="10"/>
        <v>1310.1203207791461</v>
      </c>
      <c r="Q29" s="265">
        <f t="shared" si="10"/>
        <v>761.94306086521919</v>
      </c>
      <c r="R29" s="265">
        <f t="shared" si="10"/>
        <v>2644.318971066381</v>
      </c>
      <c r="S29" s="111">
        <f t="shared" si="9"/>
        <v>20453.51365550734</v>
      </c>
    </row>
    <row r="30" spans="1:23" ht="16.5" customHeight="1">
      <c r="A30" s="435" t="s">
        <v>289</v>
      </c>
      <c r="B30" s="435"/>
      <c r="C30" s="93" t="s">
        <v>217</v>
      </c>
      <c r="D30" s="265">
        <v>1742</v>
      </c>
      <c r="E30" s="265">
        <v>1492</v>
      </c>
      <c r="F30" s="265">
        <v>1152</v>
      </c>
      <c r="G30" s="265">
        <v>807</v>
      </c>
      <c r="H30" s="265">
        <v>1001</v>
      </c>
      <c r="I30" s="265">
        <v>787</v>
      </c>
      <c r="J30" s="265">
        <v>1159</v>
      </c>
      <c r="K30" s="265">
        <v>1131</v>
      </c>
      <c r="L30" s="265">
        <v>1187</v>
      </c>
      <c r="M30" s="265">
        <v>1060</v>
      </c>
      <c r="N30" s="265">
        <v>1043</v>
      </c>
      <c r="O30" s="265">
        <v>1639</v>
      </c>
      <c r="P30" s="265">
        <v>1631</v>
      </c>
      <c r="Q30" s="265">
        <v>1428</v>
      </c>
      <c r="R30" s="265">
        <v>1467</v>
      </c>
      <c r="S30" s="111">
        <f t="shared" si="9"/>
        <v>18726</v>
      </c>
    </row>
    <row r="31" spans="1:23" ht="16.5" customHeight="1">
      <c r="A31" s="424" t="s">
        <v>290</v>
      </c>
      <c r="B31" s="424"/>
      <c r="C31" s="93" t="s">
        <v>217</v>
      </c>
      <c r="D31" s="96">
        <f>'Tabell 4.2-4.4'!D7</f>
        <v>1.1470703040033912</v>
      </c>
      <c r="E31" s="96">
        <f>'Tabell 4.2-4.4'!E7</f>
        <v>0.96362118010936326</v>
      </c>
      <c r="F31" s="96">
        <f>'Tabell 4.2-4.4'!F7</f>
        <v>0.86425334505847962</v>
      </c>
      <c r="G31" s="96">
        <f>'Tabell 4.2-4.4'!G7</f>
        <v>0.78794856199496055</v>
      </c>
      <c r="H31" s="96">
        <f>'Tabell 4.2-4.4'!H7</f>
        <v>0.71271995905297447</v>
      </c>
      <c r="I31" s="96">
        <f>'Tabell 4.2-4.4'!I7</f>
        <v>0.46227976113360708</v>
      </c>
      <c r="J31" s="96">
        <f>'Tabell 4.2-4.4'!J7</f>
        <v>0.39828613970644228</v>
      </c>
      <c r="K31" s="96">
        <f>'Tabell 4.2-4.4'!K7</f>
        <v>0.41547949163216169</v>
      </c>
      <c r="L31" s="96">
        <f>'Tabell 4.2-4.4'!L7</f>
        <v>1.2797032659109624</v>
      </c>
      <c r="M31" s="96">
        <f>'Tabell 4.2-4.4'!M7</f>
        <v>1.7792831127019104</v>
      </c>
      <c r="N31" s="96">
        <f>'Tabell 4.2-4.4'!N7</f>
        <v>2.2114181229836349</v>
      </c>
      <c r="O31" s="96">
        <f>'Tabell 4.2-4.4'!O7</f>
        <v>1.7995075772483369</v>
      </c>
      <c r="P31" s="96">
        <f>'Tabell 4.2-4.4'!P7</f>
        <v>0.80326199925146913</v>
      </c>
      <c r="Q31" s="96">
        <f>'Tabell 4.2-4.4'!Q7</f>
        <v>0.5335735720344672</v>
      </c>
      <c r="R31" s="96">
        <f>'Tabell 4.2-4.4'!R7</f>
        <v>1.8025350859348199</v>
      </c>
      <c r="S31" s="301">
        <v>1</v>
      </c>
    </row>
    <row r="32" spans="1:23" ht="16.5" customHeight="1">
      <c r="A32" s="435" t="s">
        <v>230</v>
      </c>
      <c r="B32" s="435"/>
      <c r="C32" s="94">
        <v>0.08</v>
      </c>
      <c r="D32" s="265">
        <v>143</v>
      </c>
      <c r="E32" s="265">
        <v>96</v>
      </c>
      <c r="F32" s="265">
        <v>70</v>
      </c>
      <c r="G32" s="265">
        <v>38</v>
      </c>
      <c r="H32" s="265">
        <v>51</v>
      </c>
      <c r="I32" s="265">
        <v>26</v>
      </c>
      <c r="J32" s="265">
        <v>57</v>
      </c>
      <c r="K32" s="265">
        <v>51</v>
      </c>
      <c r="L32" s="265">
        <v>77</v>
      </c>
      <c r="M32" s="265">
        <v>62</v>
      </c>
      <c r="N32" s="265">
        <v>100</v>
      </c>
      <c r="O32" s="265">
        <v>132</v>
      </c>
      <c r="P32" s="265">
        <v>63</v>
      </c>
      <c r="Q32" s="265">
        <v>48</v>
      </c>
      <c r="R32" s="265">
        <v>157</v>
      </c>
      <c r="S32" s="115">
        <f t="shared" ref="S32" si="11">SUM(D32:R32)</f>
        <v>1171</v>
      </c>
    </row>
    <row r="33" spans="1:19" ht="16.5" customHeight="1">
      <c r="A33" s="435" t="s">
        <v>231</v>
      </c>
      <c r="B33" s="435"/>
      <c r="C33" s="94">
        <v>0.1</v>
      </c>
      <c r="D33" s="265">
        <v>943</v>
      </c>
      <c r="E33" s="265">
        <v>973</v>
      </c>
      <c r="F33" s="265">
        <v>564</v>
      </c>
      <c r="G33" s="265">
        <v>472</v>
      </c>
      <c r="H33" s="265">
        <v>596</v>
      </c>
      <c r="I33" s="265">
        <v>317</v>
      </c>
      <c r="J33" s="265">
        <v>321</v>
      </c>
      <c r="K33" s="265">
        <v>655</v>
      </c>
      <c r="L33" s="265">
        <v>663</v>
      </c>
      <c r="M33" s="265">
        <v>674</v>
      </c>
      <c r="N33" s="265">
        <v>954</v>
      </c>
      <c r="O33" s="265">
        <v>1163</v>
      </c>
      <c r="P33" s="265">
        <v>578</v>
      </c>
      <c r="Q33" s="265">
        <v>332</v>
      </c>
      <c r="R33" s="265">
        <v>1048</v>
      </c>
      <c r="S33" s="111">
        <f t="shared" si="9"/>
        <v>10253</v>
      </c>
    </row>
    <row r="34" spans="1:19" ht="16.5" customHeight="1">
      <c r="A34" s="435" t="s">
        <v>232</v>
      </c>
      <c r="B34" s="435"/>
      <c r="C34" s="94">
        <v>0.2</v>
      </c>
      <c r="D34" s="265">
        <v>2224</v>
      </c>
      <c r="E34" s="265">
        <v>1522</v>
      </c>
      <c r="F34" s="265">
        <v>879</v>
      </c>
      <c r="G34" s="265">
        <v>473</v>
      </c>
      <c r="H34" s="265">
        <v>613</v>
      </c>
      <c r="I34" s="265">
        <v>367</v>
      </c>
      <c r="J34" s="265">
        <v>410</v>
      </c>
      <c r="K34" s="265">
        <v>515</v>
      </c>
      <c r="L34" s="265">
        <v>1703</v>
      </c>
      <c r="M34" s="265">
        <v>1701</v>
      </c>
      <c r="N34" s="265">
        <v>2648</v>
      </c>
      <c r="O34" s="265">
        <v>3424</v>
      </c>
      <c r="P34" s="265">
        <v>1398</v>
      </c>
      <c r="Q34" s="265">
        <v>631</v>
      </c>
      <c r="R34" s="265">
        <v>2624</v>
      </c>
      <c r="S34" s="111">
        <f t="shared" si="9"/>
        <v>21132</v>
      </c>
    </row>
    <row r="35" spans="1:19" ht="16.5" customHeight="1">
      <c r="A35" s="435" t="s">
        <v>233</v>
      </c>
      <c r="B35" s="435"/>
      <c r="C35" s="94">
        <v>0.14000000000000001</v>
      </c>
      <c r="D35" s="265">
        <v>1548</v>
      </c>
      <c r="E35" s="265">
        <v>1136</v>
      </c>
      <c r="F35" s="265">
        <v>1615</v>
      </c>
      <c r="G35" s="265">
        <v>352</v>
      </c>
      <c r="H35" s="265">
        <v>459</v>
      </c>
      <c r="I35" s="265">
        <v>269</v>
      </c>
      <c r="J35" s="265">
        <v>350</v>
      </c>
      <c r="K35" s="265">
        <v>312</v>
      </c>
      <c r="L35" s="265">
        <v>368</v>
      </c>
      <c r="M35" s="265">
        <v>444</v>
      </c>
      <c r="N35" s="265">
        <v>553</v>
      </c>
      <c r="O35" s="265">
        <v>681</v>
      </c>
      <c r="P35" s="265">
        <v>653</v>
      </c>
      <c r="Q35" s="265">
        <v>389</v>
      </c>
      <c r="R35" s="265">
        <v>460</v>
      </c>
      <c r="S35" s="111">
        <f t="shared" si="9"/>
        <v>9589</v>
      </c>
    </row>
    <row r="36" spans="1:19" ht="16.5" customHeight="1">
      <c r="A36" s="436" t="s">
        <v>234</v>
      </c>
      <c r="B36" s="436"/>
      <c r="C36" s="94">
        <v>0.06</v>
      </c>
      <c r="D36" s="265">
        <v>2094</v>
      </c>
      <c r="E36" s="265">
        <v>1462</v>
      </c>
      <c r="F36" s="265">
        <v>917</v>
      </c>
      <c r="G36" s="265">
        <v>547</v>
      </c>
      <c r="H36" s="265">
        <v>716</v>
      </c>
      <c r="I36" s="265">
        <v>341</v>
      </c>
      <c r="J36" s="265">
        <v>419</v>
      </c>
      <c r="K36" s="265">
        <v>562</v>
      </c>
      <c r="L36" s="265">
        <v>1239</v>
      </c>
      <c r="M36" s="265">
        <v>1061</v>
      </c>
      <c r="N36" s="265">
        <v>1950</v>
      </c>
      <c r="O36" s="265">
        <v>2081</v>
      </c>
      <c r="P36" s="265">
        <v>878</v>
      </c>
      <c r="Q36" s="265">
        <v>571</v>
      </c>
      <c r="R36" s="265">
        <v>2279</v>
      </c>
      <c r="S36" s="115">
        <f t="shared" si="9"/>
        <v>17117</v>
      </c>
    </row>
    <row r="37" spans="1:19" ht="16.5" customHeight="1">
      <c r="A37" s="424" t="s">
        <v>235</v>
      </c>
      <c r="B37" s="424"/>
      <c r="C37" s="94">
        <v>0.05</v>
      </c>
      <c r="D37" s="265">
        <v>95</v>
      </c>
      <c r="E37" s="265">
        <v>65</v>
      </c>
      <c r="F37" s="265">
        <v>49</v>
      </c>
      <c r="G37" s="265">
        <v>40</v>
      </c>
      <c r="H37" s="265">
        <v>46</v>
      </c>
      <c r="I37" s="265">
        <v>31</v>
      </c>
      <c r="J37" s="265">
        <v>51</v>
      </c>
      <c r="K37" s="265">
        <v>54</v>
      </c>
      <c r="L37" s="265">
        <v>73</v>
      </c>
      <c r="M37" s="265">
        <v>78</v>
      </c>
      <c r="N37" s="265">
        <v>116</v>
      </c>
      <c r="O37" s="265">
        <v>137</v>
      </c>
      <c r="P37" s="265">
        <v>100</v>
      </c>
      <c r="Q37" s="265">
        <v>68</v>
      </c>
      <c r="R37" s="265">
        <v>132</v>
      </c>
      <c r="S37" s="115">
        <f t="shared" si="9"/>
        <v>1135</v>
      </c>
    </row>
    <row r="38" spans="1:19" ht="16.5" customHeight="1">
      <c r="A38" s="424" t="s">
        <v>236</v>
      </c>
      <c r="B38" s="424"/>
      <c r="C38" s="94">
        <v>0.03</v>
      </c>
      <c r="D38" s="265">
        <v>827</v>
      </c>
      <c r="E38" s="265">
        <v>811</v>
      </c>
      <c r="F38" s="265">
        <v>606</v>
      </c>
      <c r="G38" s="265">
        <v>570</v>
      </c>
      <c r="H38" s="265">
        <v>581</v>
      </c>
      <c r="I38" s="265">
        <v>193</v>
      </c>
      <c r="J38" s="265">
        <v>320</v>
      </c>
      <c r="K38" s="265">
        <v>372</v>
      </c>
      <c r="L38" s="265">
        <v>348</v>
      </c>
      <c r="M38" s="265">
        <v>367</v>
      </c>
      <c r="N38" s="265">
        <v>379</v>
      </c>
      <c r="O38" s="265">
        <v>618</v>
      </c>
      <c r="P38" s="265">
        <v>413</v>
      </c>
      <c r="Q38" s="265">
        <v>333</v>
      </c>
      <c r="R38" s="265">
        <v>407</v>
      </c>
      <c r="S38" s="115">
        <f t="shared" si="9"/>
        <v>7145</v>
      </c>
    </row>
    <row r="39" spans="1:19" ht="16.5" customHeight="1">
      <c r="A39" s="437" t="str">
        <f>'Tabell 3.1'!A35</f>
        <v>Kriterienøkkel FO2B</v>
      </c>
      <c r="B39" s="437"/>
      <c r="C39" s="221" t="s">
        <v>217</v>
      </c>
      <c r="D39" s="222">
        <f>(D26/$S$26*$C$26+D27/$S$27*$C$27+D28/$S$28*$C$28+D29/$S$29*$C$29+D32/$S$32*$C$32+D33/$S$33*$C$33+D34/$S$34*$C$34+D35/$S$35*$C$35+D36/$S$36*$C$36+D37/$S$37*$C$37+D38/$S$38*$C$38)*100</f>
        <v>10.731436136531961</v>
      </c>
      <c r="E39" s="222">
        <f t="shared" ref="E39:R39" si="12">(E26/$S$26*$C$26+E27/$S$27*$C$27+E28/$S$28*$C$28+E29/$S$29*$C$29+E32/$S$32*$C$32+E33/$S$33*$C$33+E34/$S$34*$C$34+E35/$S$35*$C$35+E36/$S$36*$C$36+E37/$S$37*$C$37+E38/$S$38*$C$38)*100</f>
        <v>8.0676668979023525</v>
      </c>
      <c r="F39" s="222">
        <f t="shared" si="12"/>
        <v>6.5414721521536281</v>
      </c>
      <c r="G39" s="222">
        <f t="shared" si="12"/>
        <v>3.3355213760055853</v>
      </c>
      <c r="H39" s="222">
        <f t="shared" si="12"/>
        <v>4.1975614085110049</v>
      </c>
      <c r="I39" s="222">
        <f t="shared" si="12"/>
        <v>2.5615153126345014</v>
      </c>
      <c r="J39" s="222">
        <f t="shared" si="12"/>
        <v>3.6240677979582094</v>
      </c>
      <c r="K39" s="222">
        <f t="shared" si="12"/>
        <v>4.0234582250013062</v>
      </c>
      <c r="L39" s="222">
        <f t="shared" si="12"/>
        <v>6.6082874830536698</v>
      </c>
      <c r="M39" s="222">
        <f t="shared" si="12"/>
        <v>6.8769637151396763</v>
      </c>
      <c r="N39" s="222">
        <f t="shared" si="12"/>
        <v>9.6333836318523787</v>
      </c>
      <c r="O39" s="222">
        <f t="shared" si="12"/>
        <v>12.158558246303826</v>
      </c>
      <c r="P39" s="222">
        <f t="shared" si="12"/>
        <v>6.6263166972008722</v>
      </c>
      <c r="Q39" s="222">
        <f t="shared" si="12"/>
        <v>4.3017982973745283</v>
      </c>
      <c r="R39" s="222">
        <f t="shared" si="12"/>
        <v>10.711992622376497</v>
      </c>
      <c r="S39" s="222">
        <f>SUM(D39:R39)</f>
        <v>100.00000000000001</v>
      </c>
    </row>
    <row r="40" spans="1:19" ht="16.5" customHeight="1">
      <c r="A40" s="419"/>
      <c r="B40" s="419"/>
      <c r="C40" s="18"/>
      <c r="D40" s="18"/>
      <c r="E40" s="18"/>
      <c r="F40" s="18"/>
      <c r="G40" s="18"/>
      <c r="H40" s="18"/>
      <c r="I40" s="18"/>
      <c r="J40" s="18"/>
      <c r="K40" s="18"/>
      <c r="L40" s="18"/>
      <c r="M40" s="18"/>
      <c r="N40" s="18"/>
      <c r="O40" s="18"/>
      <c r="P40" s="18"/>
      <c r="Q40" s="18"/>
      <c r="R40" s="18"/>
      <c r="S40" s="18"/>
    </row>
    <row r="41" spans="1:19" ht="16.5" customHeight="1">
      <c r="A41" s="438" t="s">
        <v>291</v>
      </c>
      <c r="B41" s="438"/>
      <c r="C41" s="96">
        <v>0.8</v>
      </c>
      <c r="D41" s="96">
        <f>D39</f>
        <v>10.731436136531961</v>
      </c>
      <c r="E41" s="96">
        <f t="shared" ref="E41:R41" si="13">E39</f>
        <v>8.0676668979023525</v>
      </c>
      <c r="F41" s="96">
        <f t="shared" si="13"/>
        <v>6.5414721521536281</v>
      </c>
      <c r="G41" s="96">
        <f t="shared" si="13"/>
        <v>3.3355213760055853</v>
      </c>
      <c r="H41" s="96">
        <f t="shared" si="13"/>
        <v>4.1975614085110049</v>
      </c>
      <c r="I41" s="96">
        <f t="shared" si="13"/>
        <v>2.5615153126345014</v>
      </c>
      <c r="J41" s="96">
        <f t="shared" si="13"/>
        <v>3.6240677979582094</v>
      </c>
      <c r="K41" s="96">
        <f t="shared" si="13"/>
        <v>4.0234582250013062</v>
      </c>
      <c r="L41" s="96">
        <f t="shared" si="13"/>
        <v>6.6082874830536698</v>
      </c>
      <c r="M41" s="96">
        <f t="shared" si="13"/>
        <v>6.8769637151396763</v>
      </c>
      <c r="N41" s="96">
        <f t="shared" si="13"/>
        <v>9.6333836318523787</v>
      </c>
      <c r="O41" s="96">
        <f t="shared" si="13"/>
        <v>12.158558246303826</v>
      </c>
      <c r="P41" s="96">
        <f t="shared" si="13"/>
        <v>6.6263166972008722</v>
      </c>
      <c r="Q41" s="96">
        <f t="shared" si="13"/>
        <v>4.3017982973745283</v>
      </c>
      <c r="R41" s="96">
        <f t="shared" si="13"/>
        <v>10.711992622376497</v>
      </c>
      <c r="S41" s="84">
        <f>SUM(D41:R41)</f>
        <v>100.00000000000001</v>
      </c>
    </row>
    <row r="42" spans="1:19" ht="16.5" customHeight="1">
      <c r="A42" s="436" t="s">
        <v>292</v>
      </c>
      <c r="B42" s="436"/>
      <c r="C42" s="96">
        <v>0.2</v>
      </c>
      <c r="D42" s="96">
        <v>11.82142914548553</v>
      </c>
      <c r="E42" s="96">
        <v>8.0932007591189521</v>
      </c>
      <c r="F42" s="96">
        <v>6.5218947032383348</v>
      </c>
      <c r="G42" s="96">
        <v>3.8514453007852794</v>
      </c>
      <c r="H42" s="96">
        <v>3.6009902253573536</v>
      </c>
      <c r="I42" s="96">
        <v>2.0150722030605568</v>
      </c>
      <c r="J42" s="96">
        <v>2.4746123352859279</v>
      </c>
      <c r="K42" s="96">
        <v>2.680767067536193</v>
      </c>
      <c r="L42" s="96">
        <v>4.1337740518362667</v>
      </c>
      <c r="M42" s="96">
        <v>7.1626648159455879</v>
      </c>
      <c r="N42" s="96">
        <v>7.9752150563889863</v>
      </c>
      <c r="O42" s="96">
        <v>12.8640836380028</v>
      </c>
      <c r="P42" s="96">
        <v>7.8635194447823205</v>
      </c>
      <c r="Q42" s="96">
        <v>4.9002895966553695</v>
      </c>
      <c r="R42" s="96">
        <v>14.041041656520555</v>
      </c>
      <c r="S42" s="84">
        <f>SUM(D42:R42)</f>
        <v>100.00000000000003</v>
      </c>
    </row>
    <row r="43" spans="1:19" ht="16.5" customHeight="1" thickBot="1">
      <c r="A43" s="399" t="str">
        <f>'Tabell 3.1'!A39</f>
        <v>Fordelingsnøkkel FO2B</v>
      </c>
      <c r="B43" s="399"/>
      <c r="C43" s="223" t="s">
        <v>217</v>
      </c>
      <c r="D43" s="224">
        <f>(D42/$S$42*$C$42+D41/$S$41*$C$41)*100</f>
        <v>10.949434738322674</v>
      </c>
      <c r="E43" s="224">
        <f>(E42/$S$42*$C$42+E41/$S$41*$C$41)*100</f>
        <v>8.0727736701456703</v>
      </c>
      <c r="F43" s="224">
        <f t="shared" ref="F43:R43" si="14">(F42/$S$42*$C$42+F41/$S$41*$C$41)*100</f>
        <v>6.5375566623705677</v>
      </c>
      <c r="G43" s="224">
        <f t="shared" si="14"/>
        <v>3.4387061609615235</v>
      </c>
      <c r="H43" s="224">
        <f t="shared" si="14"/>
        <v>4.0782471718802737</v>
      </c>
      <c r="I43" s="224">
        <f t="shared" si="14"/>
        <v>2.4522266907197121</v>
      </c>
      <c r="J43" s="224">
        <f t="shared" si="14"/>
        <v>3.394176705423753</v>
      </c>
      <c r="K43" s="224">
        <f t="shared" si="14"/>
        <v>3.7549199935082829</v>
      </c>
      <c r="L43" s="224">
        <f t="shared" si="14"/>
        <v>6.1133847968101893</v>
      </c>
      <c r="M43" s="224">
        <f t="shared" si="14"/>
        <v>6.9341039353008576</v>
      </c>
      <c r="N43" s="224">
        <f t="shared" si="14"/>
        <v>9.3017499167597002</v>
      </c>
      <c r="O43" s="224">
        <f t="shared" si="14"/>
        <v>12.299663324643619</v>
      </c>
      <c r="P43" s="224">
        <f t="shared" si="14"/>
        <v>6.8737572467171599</v>
      </c>
      <c r="Q43" s="224">
        <f t="shared" si="14"/>
        <v>4.4214965572306957</v>
      </c>
      <c r="R43" s="224">
        <f t="shared" si="14"/>
        <v>11.377802429205307</v>
      </c>
      <c r="S43" s="224">
        <f>SUM(D43:R43)</f>
        <v>99.999999999999986</v>
      </c>
    </row>
    <row r="44" spans="1:19" ht="16.5" customHeight="1" thickBot="1">
      <c r="A44" s="439"/>
      <c r="B44" s="439"/>
      <c r="C44" s="119"/>
      <c r="D44" s="27"/>
      <c r="E44" s="27"/>
      <c r="F44" s="27"/>
      <c r="G44" s="27"/>
      <c r="H44" s="27"/>
      <c r="I44" s="27"/>
      <c r="J44" s="27"/>
      <c r="K44" s="27"/>
      <c r="L44" s="27"/>
      <c r="M44" s="27"/>
      <c r="N44" s="27"/>
      <c r="O44" s="27"/>
      <c r="P44" s="27"/>
      <c r="Q44" s="27"/>
      <c r="R44" s="27"/>
      <c r="S44" s="27"/>
    </row>
    <row r="45" spans="1:19" ht="16.5" customHeight="1">
      <c r="A45" s="373" t="str">
        <f>'Tabell 2.1'!A30</f>
        <v>FO2C Aktivitetstilbud for barn og unge, helsestasjon og skolehelsetjeneste</v>
      </c>
      <c r="B45" s="373"/>
      <c r="C45" s="180"/>
      <c r="D45" s="181"/>
      <c r="E45" s="181"/>
      <c r="F45" s="181"/>
      <c r="G45" s="181"/>
      <c r="H45" s="181"/>
      <c r="I45" s="181"/>
      <c r="J45" s="181"/>
      <c r="K45" s="181"/>
      <c r="L45" s="181"/>
      <c r="M45" s="181"/>
      <c r="N45" s="181"/>
      <c r="O45" s="181"/>
      <c r="P45" s="181"/>
      <c r="Q45" s="181"/>
      <c r="R45" s="181"/>
      <c r="S45" s="181"/>
    </row>
    <row r="46" spans="1:19" ht="16.5" customHeight="1">
      <c r="A46" s="435" t="s">
        <v>293</v>
      </c>
      <c r="B46" s="435"/>
      <c r="C46" s="94">
        <v>0.28000000000000003</v>
      </c>
      <c r="D46" s="265">
        <v>1049</v>
      </c>
      <c r="E46" s="265">
        <v>1196</v>
      </c>
      <c r="F46" s="265">
        <v>955</v>
      </c>
      <c r="G46" s="265">
        <v>548</v>
      </c>
      <c r="H46" s="265">
        <v>631</v>
      </c>
      <c r="I46" s="265">
        <v>421</v>
      </c>
      <c r="J46" s="265">
        <v>656</v>
      </c>
      <c r="K46" s="265">
        <v>601</v>
      </c>
      <c r="L46" s="265">
        <v>544</v>
      </c>
      <c r="M46" s="265">
        <v>319</v>
      </c>
      <c r="N46" s="265">
        <v>359</v>
      </c>
      <c r="O46" s="265">
        <v>572</v>
      </c>
      <c r="P46" s="265">
        <v>662</v>
      </c>
      <c r="Q46" s="265">
        <v>592</v>
      </c>
      <c r="R46" s="265">
        <v>450</v>
      </c>
      <c r="S46" s="120">
        <f>SUM(D46:R46)</f>
        <v>9555</v>
      </c>
    </row>
    <row r="47" spans="1:19" ht="16.5" customHeight="1">
      <c r="A47" s="435" t="s">
        <v>239</v>
      </c>
      <c r="B47" s="435"/>
      <c r="C47" s="94">
        <v>0.12</v>
      </c>
      <c r="D47" s="265">
        <v>3319</v>
      </c>
      <c r="E47" s="265">
        <v>3159</v>
      </c>
      <c r="F47" s="265">
        <v>2374</v>
      </c>
      <c r="G47" s="265">
        <v>1510</v>
      </c>
      <c r="H47" s="265">
        <v>1940</v>
      </c>
      <c r="I47" s="265">
        <v>1973</v>
      </c>
      <c r="J47" s="265">
        <v>3418</v>
      </c>
      <c r="K47" s="265">
        <v>3092</v>
      </c>
      <c r="L47" s="265">
        <v>2323</v>
      </c>
      <c r="M47" s="265">
        <v>1533</v>
      </c>
      <c r="N47" s="265">
        <v>1944</v>
      </c>
      <c r="O47" s="265">
        <v>2949</v>
      </c>
      <c r="P47" s="265">
        <v>3051</v>
      </c>
      <c r="Q47" s="265">
        <v>3109</v>
      </c>
      <c r="R47" s="265">
        <v>2474</v>
      </c>
      <c r="S47" s="120">
        <f t="shared" ref="S47:S53" si="15">SUM(D47:R47)</f>
        <v>38168</v>
      </c>
    </row>
    <row r="48" spans="1:19" ht="16.5" customHeight="1">
      <c r="A48" s="435" t="s">
        <v>240</v>
      </c>
      <c r="B48" s="435"/>
      <c r="C48" s="94">
        <v>0.16</v>
      </c>
      <c r="D48" s="265">
        <v>3383</v>
      </c>
      <c r="E48" s="265">
        <v>2919</v>
      </c>
      <c r="F48" s="265">
        <v>2057</v>
      </c>
      <c r="G48" s="265">
        <v>1556</v>
      </c>
      <c r="H48" s="265">
        <v>2334</v>
      </c>
      <c r="I48" s="265">
        <v>2845</v>
      </c>
      <c r="J48" s="265">
        <v>4874</v>
      </c>
      <c r="K48" s="265">
        <v>4831</v>
      </c>
      <c r="L48" s="265">
        <v>3097</v>
      </c>
      <c r="M48" s="265">
        <v>2236</v>
      </c>
      <c r="N48" s="265">
        <v>2917</v>
      </c>
      <c r="O48" s="265">
        <v>4231</v>
      </c>
      <c r="P48" s="265">
        <v>4730</v>
      </c>
      <c r="Q48" s="265">
        <v>4743</v>
      </c>
      <c r="R48" s="265">
        <v>3832</v>
      </c>
      <c r="S48" s="120">
        <f t="shared" si="15"/>
        <v>50585</v>
      </c>
    </row>
    <row r="49" spans="1:20" ht="16.5" customHeight="1">
      <c r="A49" s="435" t="s">
        <v>241</v>
      </c>
      <c r="B49" s="435"/>
      <c r="C49" s="94">
        <v>0.28999999999999998</v>
      </c>
      <c r="D49" s="265">
        <v>1910</v>
      </c>
      <c r="E49" s="265">
        <v>1592</v>
      </c>
      <c r="F49" s="265">
        <v>1013</v>
      </c>
      <c r="G49" s="265">
        <v>954</v>
      </c>
      <c r="H49" s="265">
        <v>1660</v>
      </c>
      <c r="I49" s="265">
        <v>1980</v>
      </c>
      <c r="J49" s="265">
        <v>3372</v>
      </c>
      <c r="K49" s="265">
        <v>3298</v>
      </c>
      <c r="L49" s="265">
        <v>2022</v>
      </c>
      <c r="M49" s="265">
        <v>1597</v>
      </c>
      <c r="N49" s="265">
        <v>2387</v>
      </c>
      <c r="O49" s="265">
        <v>2862</v>
      </c>
      <c r="P49" s="265">
        <v>3032</v>
      </c>
      <c r="Q49" s="265">
        <v>3328</v>
      </c>
      <c r="R49" s="265">
        <v>2918</v>
      </c>
      <c r="S49" s="120">
        <f t="shared" si="15"/>
        <v>33925</v>
      </c>
    </row>
    <row r="50" spans="1:20" ht="16.5" customHeight="1">
      <c r="A50" s="435" t="s">
        <v>242</v>
      </c>
      <c r="B50" s="435"/>
      <c r="C50" s="94">
        <v>0.06</v>
      </c>
      <c r="D50" s="265">
        <f>D51*D52</f>
        <v>1998.1964695739075</v>
      </c>
      <c r="E50" s="265">
        <f t="shared" ref="E50:R50" si="16">E51*E52</f>
        <v>1437.7228007231699</v>
      </c>
      <c r="F50" s="265">
        <f t="shared" si="16"/>
        <v>995.61985350736848</v>
      </c>
      <c r="G50" s="265">
        <f t="shared" si="16"/>
        <v>635.87448952993316</v>
      </c>
      <c r="H50" s="265">
        <f t="shared" si="16"/>
        <v>713.43267901202739</v>
      </c>
      <c r="I50" s="265">
        <f t="shared" si="16"/>
        <v>363.81417201214879</v>
      </c>
      <c r="J50" s="265">
        <f t="shared" si="16"/>
        <v>461.61363591976658</v>
      </c>
      <c r="K50" s="265">
        <f t="shared" si="16"/>
        <v>469.90730503597484</v>
      </c>
      <c r="L50" s="265">
        <f t="shared" si="16"/>
        <v>1519.0077766363124</v>
      </c>
      <c r="M50" s="265">
        <f t="shared" si="16"/>
        <v>1886.0400994640249</v>
      </c>
      <c r="N50" s="265">
        <f t="shared" si="16"/>
        <v>2306.5091022719312</v>
      </c>
      <c r="O50" s="265">
        <f t="shared" si="16"/>
        <v>2949.3929191100242</v>
      </c>
      <c r="P50" s="265">
        <f t="shared" si="16"/>
        <v>1310.1203207791461</v>
      </c>
      <c r="Q50" s="265">
        <f t="shared" si="16"/>
        <v>761.94306086521919</v>
      </c>
      <c r="R50" s="265">
        <f t="shared" si="16"/>
        <v>2644.318971066381</v>
      </c>
      <c r="S50" s="120">
        <f t="shared" si="15"/>
        <v>20453.51365550734</v>
      </c>
    </row>
    <row r="51" spans="1:20" ht="16.5" customHeight="1">
      <c r="A51" s="435" t="s">
        <v>294</v>
      </c>
      <c r="B51" s="435"/>
      <c r="C51" s="93" t="s">
        <v>217</v>
      </c>
      <c r="D51" s="265">
        <v>1742</v>
      </c>
      <c r="E51" s="265">
        <v>1492</v>
      </c>
      <c r="F51" s="265">
        <v>1152</v>
      </c>
      <c r="G51" s="265">
        <v>807</v>
      </c>
      <c r="H51" s="265">
        <v>1001</v>
      </c>
      <c r="I51" s="265">
        <v>787</v>
      </c>
      <c r="J51" s="265">
        <v>1159</v>
      </c>
      <c r="K51" s="265">
        <v>1131</v>
      </c>
      <c r="L51" s="265">
        <v>1187</v>
      </c>
      <c r="M51" s="265">
        <v>1060</v>
      </c>
      <c r="N51" s="265">
        <v>1043</v>
      </c>
      <c r="O51" s="265">
        <v>1639</v>
      </c>
      <c r="P51" s="265">
        <v>1631</v>
      </c>
      <c r="Q51" s="265">
        <v>1428</v>
      </c>
      <c r="R51" s="265">
        <v>1467</v>
      </c>
      <c r="S51" s="120">
        <f t="shared" si="15"/>
        <v>18726</v>
      </c>
    </row>
    <row r="52" spans="1:20" ht="16.5" customHeight="1">
      <c r="A52" s="424" t="s">
        <v>295</v>
      </c>
      <c r="B52" s="424"/>
      <c r="C52" s="93" t="s">
        <v>217</v>
      </c>
      <c r="D52" s="96">
        <f>'Tabell 4.2-4.4'!D7</f>
        <v>1.1470703040033912</v>
      </c>
      <c r="E52" s="96">
        <f>'Tabell 4.2-4.4'!E7</f>
        <v>0.96362118010936326</v>
      </c>
      <c r="F52" s="96">
        <f>'Tabell 4.2-4.4'!F7</f>
        <v>0.86425334505847962</v>
      </c>
      <c r="G52" s="96">
        <f>'Tabell 4.2-4.4'!G7</f>
        <v>0.78794856199496055</v>
      </c>
      <c r="H52" s="96">
        <f>'Tabell 4.2-4.4'!H7</f>
        <v>0.71271995905297447</v>
      </c>
      <c r="I52" s="96">
        <f>'Tabell 4.2-4.4'!I7</f>
        <v>0.46227976113360708</v>
      </c>
      <c r="J52" s="96">
        <f>'Tabell 4.2-4.4'!J7</f>
        <v>0.39828613970644228</v>
      </c>
      <c r="K52" s="96">
        <f>'Tabell 4.2-4.4'!K7</f>
        <v>0.41547949163216169</v>
      </c>
      <c r="L52" s="96">
        <f>'Tabell 4.2-4.4'!L7</f>
        <v>1.2797032659109624</v>
      </c>
      <c r="M52" s="96">
        <f>'Tabell 4.2-4.4'!M7</f>
        <v>1.7792831127019104</v>
      </c>
      <c r="N52" s="96">
        <f>'Tabell 4.2-4.4'!N7</f>
        <v>2.2114181229836349</v>
      </c>
      <c r="O52" s="96">
        <f>'Tabell 4.2-4.4'!O7</f>
        <v>1.7995075772483369</v>
      </c>
      <c r="P52" s="96">
        <f>'Tabell 4.2-4.4'!P7</f>
        <v>0.80326199925146913</v>
      </c>
      <c r="Q52" s="96">
        <f>'Tabell 4.2-4.4'!Q7</f>
        <v>0.5335735720344672</v>
      </c>
      <c r="R52" s="96">
        <f>'Tabell 4.2-4.4'!R7</f>
        <v>1.8025350859348199</v>
      </c>
      <c r="S52" s="121">
        <v>1</v>
      </c>
    </row>
    <row r="53" spans="1:20" ht="16.5" customHeight="1">
      <c r="A53" s="435" t="s">
        <v>231</v>
      </c>
      <c r="B53" s="435"/>
      <c r="C53" s="94">
        <v>0.04</v>
      </c>
      <c r="D53" s="265">
        <v>943</v>
      </c>
      <c r="E53" s="265">
        <v>973</v>
      </c>
      <c r="F53" s="265">
        <v>564</v>
      </c>
      <c r="G53" s="265">
        <v>472</v>
      </c>
      <c r="H53" s="265">
        <v>596</v>
      </c>
      <c r="I53" s="265">
        <v>317</v>
      </c>
      <c r="J53" s="265">
        <v>321</v>
      </c>
      <c r="K53" s="265">
        <v>655</v>
      </c>
      <c r="L53" s="265">
        <v>663</v>
      </c>
      <c r="M53" s="265">
        <v>674</v>
      </c>
      <c r="N53" s="265">
        <v>954</v>
      </c>
      <c r="O53" s="265">
        <v>1163</v>
      </c>
      <c r="P53" s="265">
        <v>578</v>
      </c>
      <c r="Q53" s="265">
        <v>332</v>
      </c>
      <c r="R53" s="265">
        <v>1048</v>
      </c>
      <c r="S53" s="120">
        <f t="shared" si="15"/>
        <v>10253</v>
      </c>
    </row>
    <row r="54" spans="1:20" ht="16.5" customHeight="1">
      <c r="A54" s="436" t="s">
        <v>243</v>
      </c>
      <c r="B54" s="436"/>
      <c r="C54" s="93">
        <v>0.02</v>
      </c>
      <c r="D54" s="265">
        <v>2094</v>
      </c>
      <c r="E54" s="265">
        <v>1462</v>
      </c>
      <c r="F54" s="265">
        <v>917</v>
      </c>
      <c r="G54" s="265">
        <v>547</v>
      </c>
      <c r="H54" s="265">
        <v>716</v>
      </c>
      <c r="I54" s="265">
        <v>341</v>
      </c>
      <c r="J54" s="265">
        <v>419</v>
      </c>
      <c r="K54" s="265">
        <v>562</v>
      </c>
      <c r="L54" s="265">
        <v>1239</v>
      </c>
      <c r="M54" s="265">
        <v>1061</v>
      </c>
      <c r="N54" s="265">
        <v>1950</v>
      </c>
      <c r="O54" s="265">
        <v>2081</v>
      </c>
      <c r="P54" s="265">
        <v>878</v>
      </c>
      <c r="Q54" s="265">
        <v>571</v>
      </c>
      <c r="R54" s="265">
        <v>2279</v>
      </c>
      <c r="S54" s="117">
        <f>SUM(D54:R54)</f>
        <v>17117</v>
      </c>
    </row>
    <row r="55" spans="1:20" ht="16.5" customHeight="1">
      <c r="A55" s="424" t="s">
        <v>244</v>
      </c>
      <c r="B55" s="424"/>
      <c r="C55" s="93">
        <v>0.03</v>
      </c>
      <c r="D55" s="265">
        <v>95</v>
      </c>
      <c r="E55" s="265">
        <v>65</v>
      </c>
      <c r="F55" s="265">
        <v>49</v>
      </c>
      <c r="G55" s="265">
        <v>40</v>
      </c>
      <c r="H55" s="265">
        <v>46</v>
      </c>
      <c r="I55" s="265">
        <v>31</v>
      </c>
      <c r="J55" s="265">
        <v>51</v>
      </c>
      <c r="K55" s="265">
        <v>54</v>
      </c>
      <c r="L55" s="265">
        <v>73</v>
      </c>
      <c r="M55" s="265">
        <v>78</v>
      </c>
      <c r="N55" s="265">
        <v>116</v>
      </c>
      <c r="O55" s="265">
        <v>137</v>
      </c>
      <c r="P55" s="265">
        <v>100</v>
      </c>
      <c r="Q55" s="265">
        <v>68</v>
      </c>
      <c r="R55" s="265">
        <v>132</v>
      </c>
      <c r="S55" s="117">
        <f>SUM(D55:R55)</f>
        <v>1135</v>
      </c>
    </row>
    <row r="56" spans="1:20" ht="16.5" customHeight="1">
      <c r="A56" s="399" t="str">
        <f>'Tabell 3.1'!A50</f>
        <v>Fordelingsnøkkel FO2C</v>
      </c>
      <c r="B56" s="399"/>
      <c r="C56" s="223" t="s">
        <v>217</v>
      </c>
      <c r="D56" s="224">
        <f>(D46/$S$46*$C$46+D47/$S$47*$C$47+D48/$S$48*$C$48+D49/$S$49*$C$49+D50/$S$50*$C$50+D53/$S$53*$C$53+D54/$S$54*$C$54+D55/$S$55*$C$55)*100</f>
        <v>8.2700742515179364</v>
      </c>
      <c r="E56" s="224">
        <f t="shared" ref="E56:R56" si="17">(E46/$S$46*$C$46+E47/$S$47*$C$47+E48/$S$48*$C$48+E49/$S$49*$C$49+E50/$S$50*$C$50+E53/$S$53*$C$53+E54/$S$54*$C$54+E55/$S$55*$C$55)*100</f>
        <v>7.9260918768465434</v>
      </c>
      <c r="F56" s="224">
        <f t="shared" si="17"/>
        <v>5.8102431795336109</v>
      </c>
      <c r="G56" s="224">
        <f t="shared" si="17"/>
        <v>3.928584305303167</v>
      </c>
      <c r="H56" s="224">
        <f t="shared" si="17"/>
        <v>5.2633212405825924</v>
      </c>
      <c r="I56" s="224">
        <f t="shared" si="17"/>
        <v>4.7986155403684538</v>
      </c>
      <c r="J56" s="224">
        <f t="shared" si="17"/>
        <v>7.865484708525444</v>
      </c>
      <c r="K56" s="224">
        <f t="shared" si="17"/>
        <v>7.6823345655357551</v>
      </c>
      <c r="L56" s="224">
        <f t="shared" si="17"/>
        <v>6.0745019859398734</v>
      </c>
      <c r="M56" s="224">
        <f t="shared" si="17"/>
        <v>4.6355281228444696</v>
      </c>
      <c r="N56" s="224">
        <f t="shared" si="17"/>
        <v>6.2095694343085404</v>
      </c>
      <c r="O56" s="224">
        <f t="shared" si="17"/>
        <v>8.3123156776750999</v>
      </c>
      <c r="P56" s="224">
        <f t="shared" si="17"/>
        <v>7.9638117909995847</v>
      </c>
      <c r="Q56" s="224">
        <f t="shared" si="17"/>
        <v>7.6568284326681777</v>
      </c>
      <c r="R56" s="224">
        <f t="shared" si="17"/>
        <v>7.6026948873507489</v>
      </c>
      <c r="S56" s="224">
        <f>SUM(D56:R56)</f>
        <v>100</v>
      </c>
    </row>
    <row r="57" spans="1:20" ht="16.5" customHeight="1" thickBot="1">
      <c r="A57" s="418"/>
      <c r="B57" s="418"/>
      <c r="C57" s="85"/>
      <c r="D57" s="18"/>
      <c r="E57" s="18"/>
      <c r="F57" s="18"/>
      <c r="G57" s="18"/>
      <c r="H57" s="18"/>
      <c r="I57" s="18"/>
      <c r="J57" s="18"/>
      <c r="K57" s="18"/>
      <c r="L57" s="18"/>
      <c r="M57" s="18"/>
      <c r="N57" s="18"/>
      <c r="O57" s="18"/>
      <c r="P57" s="18"/>
      <c r="Q57" s="18"/>
      <c r="R57" s="18"/>
      <c r="S57" s="18"/>
    </row>
    <row r="58" spans="1:20" ht="16.5" customHeight="1">
      <c r="A58" s="401" t="str">
        <f>'Tabell 2.1'!A36</f>
        <v>FO3 Helse og omsorg</v>
      </c>
      <c r="B58" s="401"/>
      <c r="C58" s="225"/>
      <c r="D58" s="226"/>
      <c r="E58" s="226"/>
      <c r="F58" s="226"/>
      <c r="G58" s="226"/>
      <c r="H58" s="226"/>
      <c r="I58" s="226"/>
      <c r="J58" s="226"/>
      <c r="K58" s="226"/>
      <c r="L58" s="226"/>
      <c r="M58" s="226"/>
      <c r="N58" s="226"/>
      <c r="O58" s="226"/>
      <c r="P58" s="226"/>
      <c r="Q58" s="226"/>
      <c r="R58" s="226"/>
      <c r="S58" s="226"/>
    </row>
    <row r="59" spans="1:20" ht="16.5" customHeight="1">
      <c r="A59" s="424" t="s">
        <v>246</v>
      </c>
      <c r="B59" s="424"/>
      <c r="C59" s="95">
        <v>4.9000000000000002E-2</v>
      </c>
      <c r="D59" s="265">
        <v>164</v>
      </c>
      <c r="E59" s="265">
        <v>120</v>
      </c>
      <c r="F59" s="265">
        <v>93</v>
      </c>
      <c r="G59" s="265">
        <v>59</v>
      </c>
      <c r="H59" s="265">
        <v>85</v>
      </c>
      <c r="I59" s="265">
        <v>86</v>
      </c>
      <c r="J59" s="265">
        <v>150</v>
      </c>
      <c r="K59" s="265">
        <v>175</v>
      </c>
      <c r="L59" s="265">
        <v>149</v>
      </c>
      <c r="M59" s="265">
        <v>141</v>
      </c>
      <c r="N59" s="265">
        <v>200</v>
      </c>
      <c r="O59" s="265">
        <v>292</v>
      </c>
      <c r="P59" s="265">
        <v>227</v>
      </c>
      <c r="Q59" s="265">
        <v>211</v>
      </c>
      <c r="R59" s="265">
        <v>241</v>
      </c>
      <c r="S59" s="118">
        <f>SUM(D59:R59)</f>
        <v>2393</v>
      </c>
      <c r="T59" s="90"/>
    </row>
    <row r="60" spans="1:20" ht="16.5" customHeight="1">
      <c r="A60" s="424" t="s">
        <v>247</v>
      </c>
      <c r="B60" s="424"/>
      <c r="C60" s="93">
        <v>0.121</v>
      </c>
      <c r="D60" s="265">
        <v>1969</v>
      </c>
      <c r="E60" s="265">
        <v>1797</v>
      </c>
      <c r="F60" s="265">
        <v>1419</v>
      </c>
      <c r="G60" s="265">
        <v>1067</v>
      </c>
      <c r="H60" s="265">
        <v>1441</v>
      </c>
      <c r="I60" s="265">
        <v>612</v>
      </c>
      <c r="J60" s="265">
        <v>839</v>
      </c>
      <c r="K60" s="265">
        <v>1044</v>
      </c>
      <c r="L60" s="265">
        <v>964</v>
      </c>
      <c r="M60" s="265">
        <v>1303</v>
      </c>
      <c r="N60" s="265">
        <v>1199</v>
      </c>
      <c r="O60" s="265">
        <v>1936</v>
      </c>
      <c r="P60" s="265">
        <v>1592</v>
      </c>
      <c r="Q60" s="265">
        <v>1309</v>
      </c>
      <c r="R60" s="265">
        <v>1308</v>
      </c>
      <c r="S60" s="118">
        <f>SUM(D60:R60)</f>
        <v>19799</v>
      </c>
    </row>
    <row r="61" spans="1:20" ht="16.5" customHeight="1">
      <c r="A61" s="424" t="s">
        <v>248</v>
      </c>
      <c r="B61" s="424"/>
      <c r="C61" s="93">
        <v>4.4999999999999998E-2</v>
      </c>
      <c r="D61" s="265">
        <v>124</v>
      </c>
      <c r="E61" s="265">
        <v>76</v>
      </c>
      <c r="F61" s="265">
        <v>49</v>
      </c>
      <c r="G61" s="265">
        <v>32</v>
      </c>
      <c r="H61" s="265">
        <v>70</v>
      </c>
      <c r="I61" s="265">
        <v>58</v>
      </c>
      <c r="J61" s="265">
        <v>93</v>
      </c>
      <c r="K61" s="265">
        <v>71</v>
      </c>
      <c r="L61" s="265">
        <v>102</v>
      </c>
      <c r="M61" s="265">
        <v>115</v>
      </c>
      <c r="N61" s="265">
        <v>160</v>
      </c>
      <c r="O61" s="265">
        <v>203</v>
      </c>
      <c r="P61" s="265">
        <v>116</v>
      </c>
      <c r="Q61" s="265">
        <v>124</v>
      </c>
      <c r="R61" s="265">
        <v>203</v>
      </c>
      <c r="S61" s="118">
        <f>SUM(D61:R61)</f>
        <v>1596</v>
      </c>
    </row>
    <row r="62" spans="1:20" ht="16.5" customHeight="1">
      <c r="A62" s="424" t="s">
        <v>249</v>
      </c>
      <c r="B62" s="424"/>
      <c r="C62" s="93">
        <v>2.5000000000000001E-2</v>
      </c>
      <c r="D62" s="265">
        <f>D63*D64</f>
        <v>13317.908134037443</v>
      </c>
      <c r="E62" s="265">
        <f t="shared" ref="E62:R62" si="18">E63*E64</f>
        <v>11932.102460047185</v>
      </c>
      <c r="F62" s="265">
        <f t="shared" si="18"/>
        <v>9390.8923180295496</v>
      </c>
      <c r="G62" s="265">
        <f t="shared" si="18"/>
        <v>6161.9763147784861</v>
      </c>
      <c r="H62" s="265">
        <f t="shared" si="18"/>
        <v>9147.9453593126891</v>
      </c>
      <c r="I62" s="265">
        <f t="shared" si="18"/>
        <v>5075.7977011766689</v>
      </c>
      <c r="J62" s="265">
        <f t="shared" si="18"/>
        <v>6754.2469643479417</v>
      </c>
      <c r="K62" s="265">
        <f t="shared" si="18"/>
        <v>6333.1394355011726</v>
      </c>
      <c r="L62" s="265">
        <f t="shared" si="18"/>
        <v>6342.0485072356769</v>
      </c>
      <c r="M62" s="265">
        <f t="shared" si="18"/>
        <v>8331.3629979971138</v>
      </c>
      <c r="N62" s="265">
        <f t="shared" si="18"/>
        <v>6883.9811763182815</v>
      </c>
      <c r="O62" s="265">
        <f t="shared" si="18"/>
        <v>10891.535242869935</v>
      </c>
      <c r="P62" s="265">
        <f t="shared" si="18"/>
        <v>10047.274316765721</v>
      </c>
      <c r="Q62" s="265">
        <f t="shared" si="18"/>
        <v>8662.9990712709896</v>
      </c>
      <c r="R62" s="265">
        <f t="shared" si="18"/>
        <v>7771.4836449669228</v>
      </c>
      <c r="S62" s="118">
        <f>SUM(D62:R62)</f>
        <v>127044.69364465578</v>
      </c>
    </row>
    <row r="63" spans="1:20" ht="16.5" customHeight="1">
      <c r="A63" s="424" t="s">
        <v>296</v>
      </c>
      <c r="B63" s="424"/>
      <c r="C63" s="93" t="s">
        <v>217</v>
      </c>
      <c r="D63" s="265">
        <v>8779</v>
      </c>
      <c r="E63" s="265">
        <v>7732</v>
      </c>
      <c r="F63" s="265">
        <v>5795</v>
      </c>
      <c r="G63" s="265">
        <v>5465</v>
      </c>
      <c r="H63" s="265">
        <v>10689</v>
      </c>
      <c r="I63" s="265">
        <v>7020</v>
      </c>
      <c r="J63" s="265">
        <v>9879</v>
      </c>
      <c r="K63" s="265">
        <v>10184</v>
      </c>
      <c r="L63" s="265">
        <v>5851</v>
      </c>
      <c r="M63" s="265">
        <v>5880</v>
      </c>
      <c r="N63" s="265">
        <v>6780</v>
      </c>
      <c r="O63" s="265">
        <v>9555</v>
      </c>
      <c r="P63" s="265">
        <v>10456</v>
      </c>
      <c r="Q63" s="265">
        <v>10939</v>
      </c>
      <c r="R63" s="265">
        <v>8157</v>
      </c>
      <c r="S63" s="118">
        <f t="shared" ref="S63:S66" si="19">SUM(D63:R63)</f>
        <v>123161</v>
      </c>
    </row>
    <row r="64" spans="1:20" ht="16.5" customHeight="1">
      <c r="A64" s="424" t="s">
        <v>297</v>
      </c>
      <c r="B64" s="424"/>
      <c r="C64" s="93" t="s">
        <v>217</v>
      </c>
      <c r="D64" s="96">
        <f>'Tabell 4.2-4.4'!D30</f>
        <v>1.5170188101193123</v>
      </c>
      <c r="E64" s="96">
        <f>'Tabell 4.2-4.4'!E30</f>
        <v>1.5432103543775459</v>
      </c>
      <c r="F64" s="96">
        <f>'Tabell 4.2-4.4'!F30</f>
        <v>1.6205163620413372</v>
      </c>
      <c r="G64" s="96">
        <f>'Tabell 4.2-4.4'!G30</f>
        <v>1.1275345498222298</v>
      </c>
      <c r="H64" s="96">
        <f>'Tabell 4.2-4.4'!H30</f>
        <v>0.85582798758655532</v>
      </c>
      <c r="I64" s="96">
        <f>'Tabell 4.2-4.4'!I30</f>
        <v>0.72304810558072208</v>
      </c>
      <c r="J64" s="96">
        <f>'Tabell 4.2-4.4'!J30</f>
        <v>0.68369743540317252</v>
      </c>
      <c r="K64" s="96">
        <f>'Tabell 4.2-4.4'!K30</f>
        <v>0.62187150780647804</v>
      </c>
      <c r="L64" s="96">
        <f>'Tabell 4.2-4.4'!L30</f>
        <v>1.0839255695155832</v>
      </c>
      <c r="M64" s="96">
        <f>'Tabell 4.2-4.4'!M30</f>
        <v>1.4168984690471282</v>
      </c>
      <c r="N64" s="96">
        <f>'Tabell 4.2-4.4'!N30</f>
        <v>1.0153364566841123</v>
      </c>
      <c r="O64" s="96">
        <f>'Tabell 4.2-4.4'!O30</f>
        <v>1.1398780997247446</v>
      </c>
      <c r="P64" s="96">
        <f>'Tabell 4.2-4.4'!P30</f>
        <v>0.96090993848180184</v>
      </c>
      <c r="Q64" s="96">
        <f>'Tabell 4.2-4.4'!Q30</f>
        <v>0.79193702086762863</v>
      </c>
      <c r="R64" s="96">
        <f>'Tabell 4.2-4.4'!R30</f>
        <v>0.95273797290265083</v>
      </c>
      <c r="S64" s="116">
        <v>1</v>
      </c>
    </row>
    <row r="65" spans="1:19" ht="16.5" customHeight="1">
      <c r="A65" s="424" t="s">
        <v>250</v>
      </c>
      <c r="B65" s="424"/>
      <c r="C65" s="93">
        <v>0.13</v>
      </c>
      <c r="D65" s="265">
        <v>71</v>
      </c>
      <c r="E65" s="265">
        <v>49</v>
      </c>
      <c r="F65" s="265">
        <v>61</v>
      </c>
      <c r="G65" s="265">
        <v>17</v>
      </c>
      <c r="H65" s="265">
        <v>49</v>
      </c>
      <c r="I65" s="265">
        <v>74</v>
      </c>
      <c r="J65" s="265">
        <v>86</v>
      </c>
      <c r="K65" s="265">
        <v>93</v>
      </c>
      <c r="L65" s="265">
        <v>60</v>
      </c>
      <c r="M65" s="265">
        <v>70</v>
      </c>
      <c r="N65" s="265">
        <v>84</v>
      </c>
      <c r="O65" s="265">
        <v>98</v>
      </c>
      <c r="P65" s="265">
        <v>85</v>
      </c>
      <c r="Q65" s="265">
        <v>84</v>
      </c>
      <c r="R65" s="265">
        <v>124</v>
      </c>
      <c r="S65" s="118">
        <f>SUM(D65:R65)</f>
        <v>1105</v>
      </c>
    </row>
    <row r="66" spans="1:19" ht="16.5" customHeight="1">
      <c r="A66" s="424" t="s">
        <v>251</v>
      </c>
      <c r="B66" s="424"/>
      <c r="C66" s="93">
        <v>0.09</v>
      </c>
      <c r="D66" s="265">
        <v>1486</v>
      </c>
      <c r="E66" s="265">
        <v>1550</v>
      </c>
      <c r="F66" s="265">
        <v>1120</v>
      </c>
      <c r="G66" s="265">
        <v>1070</v>
      </c>
      <c r="H66" s="265">
        <v>1152</v>
      </c>
      <c r="I66" s="265">
        <v>433</v>
      </c>
      <c r="J66" s="265">
        <v>681</v>
      </c>
      <c r="K66" s="265">
        <v>816</v>
      </c>
      <c r="L66" s="265">
        <v>633</v>
      </c>
      <c r="M66" s="265">
        <v>745</v>
      </c>
      <c r="N66" s="265">
        <v>782</v>
      </c>
      <c r="O66" s="265">
        <v>1244</v>
      </c>
      <c r="P66" s="265">
        <v>948</v>
      </c>
      <c r="Q66" s="265">
        <v>756</v>
      </c>
      <c r="R66" s="265">
        <v>894</v>
      </c>
      <c r="S66" s="118">
        <f t="shared" si="19"/>
        <v>14310</v>
      </c>
    </row>
    <row r="67" spans="1:19" ht="16.5" customHeight="1">
      <c r="A67" s="424" t="s">
        <v>252</v>
      </c>
      <c r="B67" s="424"/>
      <c r="C67" s="93">
        <v>4.8000000000000001E-2</v>
      </c>
      <c r="D67" s="265">
        <f>(D68+D69)*D70</f>
        <v>4783.1603083061918</v>
      </c>
      <c r="E67" s="265">
        <f t="shared" ref="E67:R67" si="20">(E68+E69)*E70</f>
        <v>4273.1494712714248</v>
      </c>
      <c r="F67" s="265">
        <f t="shared" si="20"/>
        <v>4177.6911813425677</v>
      </c>
      <c r="G67" s="265">
        <f t="shared" si="20"/>
        <v>2470.4281986605056</v>
      </c>
      <c r="H67" s="265">
        <f t="shared" si="20"/>
        <v>4974.0722638530597</v>
      </c>
      <c r="I67" s="265">
        <f t="shared" si="20"/>
        <v>3268.9004853304446</v>
      </c>
      <c r="J67" s="265">
        <f t="shared" si="20"/>
        <v>4095.3476380650036</v>
      </c>
      <c r="K67" s="265">
        <f t="shared" si="20"/>
        <v>2992.4456955647724</v>
      </c>
      <c r="L67" s="265">
        <f t="shared" si="20"/>
        <v>2497.3645121639038</v>
      </c>
      <c r="M67" s="265">
        <f t="shared" si="20"/>
        <v>3370.8014578631182</v>
      </c>
      <c r="N67" s="265">
        <f t="shared" si="20"/>
        <v>3305.9355029634698</v>
      </c>
      <c r="O67" s="265">
        <f t="shared" si="20"/>
        <v>5354.0074344071254</v>
      </c>
      <c r="P67" s="265">
        <f t="shared" si="20"/>
        <v>4178.0364125188744</v>
      </c>
      <c r="Q67" s="265">
        <f t="shared" si="20"/>
        <v>4396.8343398570742</v>
      </c>
      <c r="R67" s="265">
        <f t="shared" si="20"/>
        <v>3107.831267608447</v>
      </c>
      <c r="S67" s="118">
        <f>SUM(D67:R67)</f>
        <v>57246.006169775974</v>
      </c>
    </row>
    <row r="68" spans="1:19" ht="16.5" customHeight="1">
      <c r="A68" s="424" t="s">
        <v>298</v>
      </c>
      <c r="B68" s="424"/>
      <c r="C68" s="93" t="s">
        <v>217</v>
      </c>
      <c r="D68" s="265">
        <v>3140</v>
      </c>
      <c r="E68" s="265">
        <v>2772</v>
      </c>
      <c r="F68" s="265">
        <v>2590</v>
      </c>
      <c r="G68" s="265">
        <v>2218</v>
      </c>
      <c r="H68" s="265">
        <v>5797</v>
      </c>
      <c r="I68" s="265">
        <v>4532</v>
      </c>
      <c r="J68" s="265">
        <v>5988</v>
      </c>
      <c r="K68" s="265">
        <v>4783</v>
      </c>
      <c r="L68" s="265">
        <v>2310</v>
      </c>
      <c r="M68" s="265">
        <v>2370</v>
      </c>
      <c r="N68" s="265">
        <v>3277</v>
      </c>
      <c r="O68" s="265">
        <v>4668</v>
      </c>
      <c r="P68" s="265">
        <v>4349</v>
      </c>
      <c r="Q68" s="265">
        <v>5534</v>
      </c>
      <c r="R68" s="265">
        <v>3257</v>
      </c>
      <c r="S68" s="118">
        <f>SUM(D68:R68)</f>
        <v>57585</v>
      </c>
    </row>
    <row r="69" spans="1:19" ht="16.5" customHeight="1">
      <c r="A69" s="424" t="s">
        <v>299</v>
      </c>
      <c r="B69" s="424"/>
      <c r="C69" s="93" t="s">
        <v>217</v>
      </c>
      <c r="D69" s="265">
        <v>13</v>
      </c>
      <c r="E69" s="265">
        <v>-3</v>
      </c>
      <c r="F69" s="265">
        <v>-12</v>
      </c>
      <c r="G69" s="265">
        <v>-27</v>
      </c>
      <c r="H69" s="265">
        <v>15</v>
      </c>
      <c r="I69" s="265">
        <v>-11</v>
      </c>
      <c r="J69" s="265">
        <v>2</v>
      </c>
      <c r="K69" s="265">
        <v>29</v>
      </c>
      <c r="L69" s="265">
        <v>-6</v>
      </c>
      <c r="M69" s="265">
        <v>9</v>
      </c>
      <c r="N69" s="265">
        <v>-21</v>
      </c>
      <c r="O69" s="265">
        <v>29</v>
      </c>
      <c r="P69" s="265">
        <v>-1</v>
      </c>
      <c r="Q69" s="265">
        <v>18</v>
      </c>
      <c r="R69" s="265">
        <v>5</v>
      </c>
      <c r="S69" s="118">
        <f>SUM(D69:R69)</f>
        <v>39</v>
      </c>
    </row>
    <row r="70" spans="1:19" ht="16.5" customHeight="1">
      <c r="A70" s="424" t="s">
        <v>300</v>
      </c>
      <c r="B70" s="424"/>
      <c r="C70" s="93" t="s">
        <v>217</v>
      </c>
      <c r="D70" s="96">
        <f>'Tabell 4.2-4.4'!D30</f>
        <v>1.5170188101193123</v>
      </c>
      <c r="E70" s="96">
        <f>'Tabell 4.2-4.4'!E30</f>
        <v>1.5432103543775459</v>
      </c>
      <c r="F70" s="96">
        <f>'Tabell 4.2-4.4'!F30</f>
        <v>1.6205163620413372</v>
      </c>
      <c r="G70" s="96">
        <f>'Tabell 4.2-4.4'!G30</f>
        <v>1.1275345498222298</v>
      </c>
      <c r="H70" s="96">
        <f>'Tabell 4.2-4.4'!H30</f>
        <v>0.85582798758655532</v>
      </c>
      <c r="I70" s="96">
        <f>'Tabell 4.2-4.4'!I30</f>
        <v>0.72304810558072208</v>
      </c>
      <c r="J70" s="96">
        <f>'Tabell 4.2-4.4'!J30</f>
        <v>0.68369743540317252</v>
      </c>
      <c r="K70" s="96">
        <f>'Tabell 4.2-4.4'!K30</f>
        <v>0.62187150780647804</v>
      </c>
      <c r="L70" s="96">
        <f>'Tabell 4.2-4.4'!L30</f>
        <v>1.0839255695155832</v>
      </c>
      <c r="M70" s="96">
        <f>'Tabell 4.2-4.4'!M30</f>
        <v>1.4168984690471282</v>
      </c>
      <c r="N70" s="96">
        <f>'Tabell 4.2-4.4'!N30</f>
        <v>1.0153364566841123</v>
      </c>
      <c r="O70" s="96">
        <f>'Tabell 4.2-4.4'!O30</f>
        <v>1.1398780997247446</v>
      </c>
      <c r="P70" s="96">
        <f>'Tabell 4.2-4.4'!P30</f>
        <v>0.96090993848180184</v>
      </c>
      <c r="Q70" s="96">
        <f>'Tabell 4.2-4.4'!Q30</f>
        <v>0.79193702086762863</v>
      </c>
      <c r="R70" s="96">
        <f>'Tabell 4.2-4.4'!R30</f>
        <v>0.95273797290265083</v>
      </c>
      <c r="S70" s="116">
        <v>1</v>
      </c>
    </row>
    <row r="71" spans="1:19" ht="16.5" customHeight="1">
      <c r="A71" s="424" t="s">
        <v>253</v>
      </c>
      <c r="B71" s="424"/>
      <c r="C71" s="93">
        <v>3.7999999999999999E-2</v>
      </c>
      <c r="D71" s="265">
        <f>D72+D73</f>
        <v>1909</v>
      </c>
      <c r="E71" s="265">
        <f t="shared" ref="E71:R71" si="21">E72+E73</f>
        <v>1689</v>
      </c>
      <c r="F71" s="265">
        <f t="shared" si="21"/>
        <v>1629</v>
      </c>
      <c r="G71" s="265">
        <f t="shared" si="21"/>
        <v>1438</v>
      </c>
      <c r="H71" s="265">
        <f t="shared" si="21"/>
        <v>2956</v>
      </c>
      <c r="I71" s="265">
        <f t="shared" si="21"/>
        <v>1778</v>
      </c>
      <c r="J71" s="265">
        <f t="shared" si="21"/>
        <v>2201</v>
      </c>
      <c r="K71" s="265">
        <f t="shared" si="21"/>
        <v>1877</v>
      </c>
      <c r="L71" s="265">
        <f t="shared" si="21"/>
        <v>1124</v>
      </c>
      <c r="M71" s="265">
        <f t="shared" si="21"/>
        <v>1261</v>
      </c>
      <c r="N71" s="265">
        <f t="shared" si="21"/>
        <v>1399</v>
      </c>
      <c r="O71" s="265">
        <f t="shared" si="21"/>
        <v>2300</v>
      </c>
      <c r="P71" s="265">
        <f t="shared" si="21"/>
        <v>2136</v>
      </c>
      <c r="Q71" s="265">
        <f t="shared" si="21"/>
        <v>2261</v>
      </c>
      <c r="R71" s="265">
        <f t="shared" si="21"/>
        <v>1382</v>
      </c>
      <c r="S71" s="118">
        <f>SUM(D71:R71)</f>
        <v>27340</v>
      </c>
    </row>
    <row r="72" spans="1:19" ht="16.5" customHeight="1">
      <c r="A72" s="424" t="s">
        <v>301</v>
      </c>
      <c r="B72" s="424"/>
      <c r="C72" s="93" t="s">
        <v>217</v>
      </c>
      <c r="D72" s="265">
        <v>1896</v>
      </c>
      <c r="E72" s="265">
        <v>1692</v>
      </c>
      <c r="F72" s="265">
        <v>1641</v>
      </c>
      <c r="G72" s="265">
        <v>1465</v>
      </c>
      <c r="H72" s="265">
        <v>2941</v>
      </c>
      <c r="I72" s="265">
        <v>1789</v>
      </c>
      <c r="J72" s="265">
        <v>2199</v>
      </c>
      <c r="K72" s="265">
        <v>1848</v>
      </c>
      <c r="L72" s="265">
        <v>1130</v>
      </c>
      <c r="M72" s="265">
        <v>1252</v>
      </c>
      <c r="N72" s="265">
        <v>1420</v>
      </c>
      <c r="O72" s="265">
        <v>2271</v>
      </c>
      <c r="P72" s="265">
        <v>2137</v>
      </c>
      <c r="Q72" s="265">
        <v>2243</v>
      </c>
      <c r="R72" s="265">
        <v>1377</v>
      </c>
      <c r="S72" s="118">
        <f>SUM(D72:R72)</f>
        <v>27301</v>
      </c>
    </row>
    <row r="73" spans="1:19" ht="16.5" customHeight="1">
      <c r="A73" s="424" t="s">
        <v>302</v>
      </c>
      <c r="B73" s="424"/>
      <c r="C73" s="93" t="s">
        <v>217</v>
      </c>
      <c r="D73" s="265">
        <v>13</v>
      </c>
      <c r="E73" s="265">
        <v>-3</v>
      </c>
      <c r="F73" s="265">
        <v>-12</v>
      </c>
      <c r="G73" s="265">
        <v>-27</v>
      </c>
      <c r="H73" s="265">
        <v>15</v>
      </c>
      <c r="I73" s="265">
        <v>-11</v>
      </c>
      <c r="J73" s="265">
        <v>2</v>
      </c>
      <c r="K73" s="265">
        <v>29</v>
      </c>
      <c r="L73" s="265">
        <v>-6</v>
      </c>
      <c r="M73" s="265">
        <v>9</v>
      </c>
      <c r="N73" s="265">
        <v>-21</v>
      </c>
      <c r="O73" s="265">
        <v>29</v>
      </c>
      <c r="P73" s="265">
        <v>-1</v>
      </c>
      <c r="Q73" s="265">
        <v>18</v>
      </c>
      <c r="R73" s="265">
        <v>5</v>
      </c>
      <c r="S73" s="118">
        <f>S69</f>
        <v>39</v>
      </c>
    </row>
    <row r="74" spans="1:19" ht="16.5" customHeight="1">
      <c r="A74" s="424" t="s">
        <v>254</v>
      </c>
      <c r="B74" s="424"/>
      <c r="C74" s="93">
        <v>0.127</v>
      </c>
      <c r="D74" s="265">
        <f>D75+D76</f>
        <v>577</v>
      </c>
      <c r="E74" s="265">
        <f t="shared" ref="E74:R74" si="22">E75+E76</f>
        <v>521</v>
      </c>
      <c r="F74" s="265">
        <f t="shared" si="22"/>
        <v>496</v>
      </c>
      <c r="G74" s="265">
        <f t="shared" si="22"/>
        <v>577</v>
      </c>
      <c r="H74" s="265">
        <f t="shared" si="22"/>
        <v>1790</v>
      </c>
      <c r="I74" s="265">
        <f t="shared" si="22"/>
        <v>1396</v>
      </c>
      <c r="J74" s="265">
        <f t="shared" si="22"/>
        <v>1776</v>
      </c>
      <c r="K74" s="265">
        <f t="shared" si="22"/>
        <v>1512</v>
      </c>
      <c r="L74" s="265">
        <f t="shared" si="22"/>
        <v>753</v>
      </c>
      <c r="M74" s="265">
        <f t="shared" si="22"/>
        <v>755</v>
      </c>
      <c r="N74" s="265">
        <f t="shared" si="22"/>
        <v>1025</v>
      </c>
      <c r="O74" s="265">
        <f t="shared" si="22"/>
        <v>1357</v>
      </c>
      <c r="P74" s="265">
        <f t="shared" si="22"/>
        <v>1881</v>
      </c>
      <c r="Q74" s="265">
        <f t="shared" si="22"/>
        <v>1789</v>
      </c>
      <c r="R74" s="265">
        <f t="shared" si="22"/>
        <v>597</v>
      </c>
      <c r="S74" s="118">
        <f t="shared" ref="S74:S87" si="23">SUM(D74:R74)</f>
        <v>16802</v>
      </c>
    </row>
    <row r="75" spans="1:19" ht="16.5" customHeight="1">
      <c r="A75" s="424" t="s">
        <v>303</v>
      </c>
      <c r="B75" s="424"/>
      <c r="C75" s="93" t="s">
        <v>217</v>
      </c>
      <c r="D75" s="265">
        <v>560</v>
      </c>
      <c r="E75" s="265">
        <v>529</v>
      </c>
      <c r="F75" s="265">
        <v>531</v>
      </c>
      <c r="G75" s="265">
        <v>612</v>
      </c>
      <c r="H75" s="265">
        <v>1771</v>
      </c>
      <c r="I75" s="265">
        <v>1398</v>
      </c>
      <c r="J75" s="265">
        <v>1779</v>
      </c>
      <c r="K75" s="265">
        <v>1484</v>
      </c>
      <c r="L75" s="265">
        <v>737</v>
      </c>
      <c r="M75" s="265">
        <v>780</v>
      </c>
      <c r="N75" s="265">
        <v>1035</v>
      </c>
      <c r="O75" s="265">
        <v>1345</v>
      </c>
      <c r="P75" s="265">
        <v>1854</v>
      </c>
      <c r="Q75" s="265">
        <v>1769</v>
      </c>
      <c r="R75" s="265">
        <v>602</v>
      </c>
      <c r="S75" s="118">
        <f t="shared" si="23"/>
        <v>16786</v>
      </c>
    </row>
    <row r="76" spans="1:19" ht="16.5" customHeight="1">
      <c r="A76" s="424" t="s">
        <v>304</v>
      </c>
      <c r="B76" s="424"/>
      <c r="C76" s="93" t="s">
        <v>217</v>
      </c>
      <c r="D76" s="265">
        <v>17</v>
      </c>
      <c r="E76" s="265">
        <v>-8</v>
      </c>
      <c r="F76" s="265">
        <v>-35</v>
      </c>
      <c r="G76" s="265">
        <v>-35</v>
      </c>
      <c r="H76" s="265">
        <v>19</v>
      </c>
      <c r="I76" s="265">
        <v>-2</v>
      </c>
      <c r="J76" s="265">
        <v>-3</v>
      </c>
      <c r="K76" s="265">
        <v>28</v>
      </c>
      <c r="L76" s="265">
        <v>16</v>
      </c>
      <c r="M76" s="265">
        <v>-25</v>
      </c>
      <c r="N76" s="265">
        <v>-10</v>
      </c>
      <c r="O76" s="265">
        <v>12</v>
      </c>
      <c r="P76" s="265">
        <v>27</v>
      </c>
      <c r="Q76" s="265">
        <v>20</v>
      </c>
      <c r="R76" s="265">
        <v>-5</v>
      </c>
      <c r="S76" s="118">
        <f t="shared" si="23"/>
        <v>16</v>
      </c>
    </row>
    <row r="77" spans="1:19" ht="16.5" customHeight="1">
      <c r="A77" s="424" t="s">
        <v>255</v>
      </c>
      <c r="B77" s="424"/>
      <c r="C77" s="93">
        <v>7.0000000000000007E-2</v>
      </c>
      <c r="D77" s="265">
        <f>D78+D79</f>
        <v>403</v>
      </c>
      <c r="E77" s="265">
        <f t="shared" ref="E77:R77" si="24">E78+E79</f>
        <v>372</v>
      </c>
      <c r="F77" s="265">
        <f t="shared" si="24"/>
        <v>388</v>
      </c>
      <c r="G77" s="265">
        <f t="shared" si="24"/>
        <v>399</v>
      </c>
      <c r="H77" s="265">
        <f t="shared" si="24"/>
        <v>1112</v>
      </c>
      <c r="I77" s="265">
        <f t="shared" si="24"/>
        <v>768</v>
      </c>
      <c r="J77" s="265">
        <f t="shared" si="24"/>
        <v>932</v>
      </c>
      <c r="K77" s="265">
        <f t="shared" si="24"/>
        <v>847</v>
      </c>
      <c r="L77" s="265">
        <f t="shared" si="24"/>
        <v>482</v>
      </c>
      <c r="M77" s="265">
        <f t="shared" si="24"/>
        <v>512</v>
      </c>
      <c r="N77" s="265">
        <f t="shared" si="24"/>
        <v>593</v>
      </c>
      <c r="O77" s="265">
        <f t="shared" si="24"/>
        <v>863</v>
      </c>
      <c r="P77" s="265">
        <f t="shared" si="24"/>
        <v>1206</v>
      </c>
      <c r="Q77" s="265">
        <f t="shared" si="24"/>
        <v>1011</v>
      </c>
      <c r="R77" s="265">
        <f t="shared" si="24"/>
        <v>349</v>
      </c>
      <c r="S77" s="118">
        <f t="shared" si="23"/>
        <v>10237</v>
      </c>
    </row>
    <row r="78" spans="1:19" ht="16.5" customHeight="1">
      <c r="A78" s="424" t="s">
        <v>305</v>
      </c>
      <c r="B78" s="424"/>
      <c r="C78" s="93" t="s">
        <v>217</v>
      </c>
      <c r="D78" s="265">
        <v>386</v>
      </c>
      <c r="E78" s="265">
        <v>380</v>
      </c>
      <c r="F78" s="265">
        <v>423</v>
      </c>
      <c r="G78" s="265">
        <v>434</v>
      </c>
      <c r="H78" s="265">
        <v>1093</v>
      </c>
      <c r="I78" s="265">
        <v>770</v>
      </c>
      <c r="J78" s="265">
        <v>935</v>
      </c>
      <c r="K78" s="265">
        <v>819</v>
      </c>
      <c r="L78" s="265">
        <v>466</v>
      </c>
      <c r="M78" s="265">
        <v>537</v>
      </c>
      <c r="N78" s="265">
        <v>603</v>
      </c>
      <c r="O78" s="265">
        <v>851</v>
      </c>
      <c r="P78" s="265">
        <v>1179</v>
      </c>
      <c r="Q78" s="265">
        <v>991</v>
      </c>
      <c r="R78" s="265">
        <v>354</v>
      </c>
      <c r="S78" s="118">
        <f t="shared" si="23"/>
        <v>10221</v>
      </c>
    </row>
    <row r="79" spans="1:19" ht="16.5" customHeight="1">
      <c r="A79" s="424" t="s">
        <v>306</v>
      </c>
      <c r="B79" s="424"/>
      <c r="C79" s="93" t="s">
        <v>217</v>
      </c>
      <c r="D79" s="265">
        <v>17</v>
      </c>
      <c r="E79" s="265">
        <v>-8</v>
      </c>
      <c r="F79" s="265">
        <v>-35</v>
      </c>
      <c r="G79" s="265">
        <v>-35</v>
      </c>
      <c r="H79" s="265">
        <v>19</v>
      </c>
      <c r="I79" s="265">
        <v>-2</v>
      </c>
      <c r="J79" s="265">
        <v>-3</v>
      </c>
      <c r="K79" s="265">
        <v>28</v>
      </c>
      <c r="L79" s="265">
        <v>16</v>
      </c>
      <c r="M79" s="265">
        <v>-25</v>
      </c>
      <c r="N79" s="265">
        <v>-10</v>
      </c>
      <c r="O79" s="265">
        <v>12</v>
      </c>
      <c r="P79" s="265">
        <v>27</v>
      </c>
      <c r="Q79" s="265">
        <v>20</v>
      </c>
      <c r="R79" s="265">
        <v>-5</v>
      </c>
      <c r="S79" s="118">
        <f t="shared" si="23"/>
        <v>16</v>
      </c>
    </row>
    <row r="80" spans="1:19" ht="16.5" customHeight="1">
      <c r="A80" s="424" t="s">
        <v>256</v>
      </c>
      <c r="B80" s="424"/>
      <c r="C80" s="93">
        <v>0.16</v>
      </c>
      <c r="D80" s="265">
        <f>D81+D82</f>
        <v>167</v>
      </c>
      <c r="E80" s="265">
        <f t="shared" ref="E80:R80" si="25">E81+E82</f>
        <v>154</v>
      </c>
      <c r="F80" s="265">
        <f t="shared" si="25"/>
        <v>130</v>
      </c>
      <c r="G80" s="265">
        <f t="shared" si="25"/>
        <v>147</v>
      </c>
      <c r="H80" s="265">
        <f t="shared" si="25"/>
        <v>454</v>
      </c>
      <c r="I80" s="265">
        <f t="shared" si="25"/>
        <v>385</v>
      </c>
      <c r="J80" s="265">
        <f t="shared" si="25"/>
        <v>535</v>
      </c>
      <c r="K80" s="265">
        <f t="shared" si="25"/>
        <v>487</v>
      </c>
      <c r="L80" s="265">
        <f t="shared" si="25"/>
        <v>273</v>
      </c>
      <c r="M80" s="265">
        <f t="shared" si="25"/>
        <v>196</v>
      </c>
      <c r="N80" s="265">
        <f t="shared" si="25"/>
        <v>195</v>
      </c>
      <c r="O80" s="265">
        <f t="shared" si="25"/>
        <v>340</v>
      </c>
      <c r="P80" s="265">
        <f t="shared" si="25"/>
        <v>645</v>
      </c>
      <c r="Q80" s="265">
        <f t="shared" si="25"/>
        <v>619</v>
      </c>
      <c r="R80" s="265">
        <f t="shared" si="25"/>
        <v>137</v>
      </c>
      <c r="S80" s="118">
        <f t="shared" si="23"/>
        <v>4864</v>
      </c>
    </row>
    <row r="81" spans="1:19" ht="16.5" customHeight="1">
      <c r="A81" s="424" t="s">
        <v>307</v>
      </c>
      <c r="B81" s="424"/>
      <c r="C81" s="93" t="s">
        <v>217</v>
      </c>
      <c r="D81" s="265">
        <v>153</v>
      </c>
      <c r="E81" s="265">
        <v>163</v>
      </c>
      <c r="F81" s="265">
        <v>156</v>
      </c>
      <c r="G81" s="265">
        <v>190</v>
      </c>
      <c r="H81" s="265">
        <v>420</v>
      </c>
      <c r="I81" s="265">
        <v>409</v>
      </c>
      <c r="J81" s="265">
        <v>533</v>
      </c>
      <c r="K81" s="265">
        <v>471</v>
      </c>
      <c r="L81" s="265">
        <v>256</v>
      </c>
      <c r="M81" s="265">
        <v>223</v>
      </c>
      <c r="N81" s="265">
        <v>223</v>
      </c>
      <c r="O81" s="265">
        <v>330</v>
      </c>
      <c r="P81" s="265">
        <v>609</v>
      </c>
      <c r="Q81" s="265">
        <v>584</v>
      </c>
      <c r="R81" s="265">
        <v>142</v>
      </c>
      <c r="S81" s="118">
        <f t="shared" si="23"/>
        <v>4862</v>
      </c>
    </row>
    <row r="82" spans="1:19" ht="16.5" customHeight="1">
      <c r="A82" s="424" t="s">
        <v>308</v>
      </c>
      <c r="B82" s="424"/>
      <c r="C82" s="93" t="s">
        <v>217</v>
      </c>
      <c r="D82" s="265">
        <v>14</v>
      </c>
      <c r="E82" s="265">
        <v>-9</v>
      </c>
      <c r="F82" s="265">
        <v>-26</v>
      </c>
      <c r="G82" s="265">
        <v>-43</v>
      </c>
      <c r="H82" s="265">
        <v>34</v>
      </c>
      <c r="I82" s="265">
        <v>-24</v>
      </c>
      <c r="J82" s="265">
        <v>2</v>
      </c>
      <c r="K82" s="265">
        <v>16</v>
      </c>
      <c r="L82" s="265">
        <v>17</v>
      </c>
      <c r="M82" s="265">
        <v>-27</v>
      </c>
      <c r="N82" s="265">
        <v>-28</v>
      </c>
      <c r="O82" s="265">
        <v>10</v>
      </c>
      <c r="P82" s="265">
        <v>36</v>
      </c>
      <c r="Q82" s="265">
        <v>35</v>
      </c>
      <c r="R82" s="265">
        <v>-5</v>
      </c>
      <c r="S82" s="118">
        <f t="shared" si="23"/>
        <v>2</v>
      </c>
    </row>
    <row r="83" spans="1:19" ht="16.5" customHeight="1">
      <c r="A83" s="424" t="s">
        <v>257</v>
      </c>
      <c r="B83" s="424"/>
      <c r="C83" s="93">
        <v>6.7000000000000004E-2</v>
      </c>
      <c r="D83" s="265">
        <v>912</v>
      </c>
      <c r="E83" s="265">
        <v>812</v>
      </c>
      <c r="F83" s="265">
        <v>720</v>
      </c>
      <c r="G83" s="265">
        <v>344</v>
      </c>
      <c r="H83" s="265">
        <v>540</v>
      </c>
      <c r="I83" s="265">
        <v>322</v>
      </c>
      <c r="J83" s="265">
        <v>429</v>
      </c>
      <c r="K83" s="265">
        <v>588</v>
      </c>
      <c r="L83" s="265">
        <v>770</v>
      </c>
      <c r="M83" s="265">
        <v>1127</v>
      </c>
      <c r="N83" s="265">
        <v>1484</v>
      </c>
      <c r="O83" s="265">
        <v>1883</v>
      </c>
      <c r="P83" s="265">
        <v>1534</v>
      </c>
      <c r="Q83" s="265">
        <v>1029</v>
      </c>
      <c r="R83" s="265">
        <v>996</v>
      </c>
      <c r="S83" s="118">
        <f t="shared" si="23"/>
        <v>13490</v>
      </c>
    </row>
    <row r="84" spans="1:19" ht="16.5" customHeight="1">
      <c r="A84" s="424" t="s">
        <v>309</v>
      </c>
      <c r="B84" s="424"/>
      <c r="C84" s="93">
        <v>0.01</v>
      </c>
      <c r="D84" s="265">
        <v>95</v>
      </c>
      <c r="E84" s="265">
        <v>82</v>
      </c>
      <c r="F84" s="265">
        <v>81</v>
      </c>
      <c r="G84" s="265">
        <v>78</v>
      </c>
      <c r="H84" s="265">
        <v>187</v>
      </c>
      <c r="I84" s="265">
        <v>128</v>
      </c>
      <c r="J84" s="265">
        <v>154</v>
      </c>
      <c r="K84" s="265">
        <v>129</v>
      </c>
      <c r="L84" s="265">
        <v>77</v>
      </c>
      <c r="M84" s="265">
        <v>99</v>
      </c>
      <c r="N84" s="265">
        <v>123</v>
      </c>
      <c r="O84" s="265">
        <v>157</v>
      </c>
      <c r="P84" s="265">
        <v>159</v>
      </c>
      <c r="Q84" s="265">
        <v>167</v>
      </c>
      <c r="R84" s="265">
        <v>104</v>
      </c>
      <c r="S84" s="118">
        <f t="shared" si="23"/>
        <v>1820</v>
      </c>
    </row>
    <row r="85" spans="1:19" ht="16.5" customHeight="1">
      <c r="A85" s="424" t="s">
        <v>310</v>
      </c>
      <c r="B85" s="424"/>
      <c r="C85" s="93">
        <v>0.01</v>
      </c>
      <c r="D85" s="265">
        <v>1114</v>
      </c>
      <c r="E85" s="265">
        <v>997</v>
      </c>
      <c r="F85" s="265">
        <v>997</v>
      </c>
      <c r="G85" s="265">
        <v>976</v>
      </c>
      <c r="H85" s="265">
        <v>2623</v>
      </c>
      <c r="I85" s="265">
        <v>2028</v>
      </c>
      <c r="J85" s="265">
        <v>2470</v>
      </c>
      <c r="K85" s="265">
        <v>2077</v>
      </c>
      <c r="L85" s="265">
        <v>1082</v>
      </c>
      <c r="M85" s="265">
        <v>1130</v>
      </c>
      <c r="N85" s="265">
        <v>1510</v>
      </c>
      <c r="O85" s="265">
        <v>2025</v>
      </c>
      <c r="P85" s="265">
        <v>2424</v>
      </c>
      <c r="Q85" s="265">
        <v>2606</v>
      </c>
      <c r="R85" s="265">
        <v>1102</v>
      </c>
      <c r="S85" s="118">
        <f>SUM(D85:R85)</f>
        <v>25161</v>
      </c>
    </row>
    <row r="86" spans="1:19" ht="16.5" customHeight="1">
      <c r="A86" s="424" t="s">
        <v>311</v>
      </c>
      <c r="B86" s="424"/>
      <c r="C86" s="99">
        <v>0.01</v>
      </c>
      <c r="D86" s="265">
        <v>139</v>
      </c>
      <c r="E86" s="265">
        <v>164</v>
      </c>
      <c r="F86" s="265">
        <v>142</v>
      </c>
      <c r="G86" s="265">
        <v>127</v>
      </c>
      <c r="H86" s="265">
        <v>265</v>
      </c>
      <c r="I86" s="265">
        <v>173</v>
      </c>
      <c r="J86" s="265">
        <v>254</v>
      </c>
      <c r="K86" s="265">
        <v>192</v>
      </c>
      <c r="L86" s="265">
        <v>103</v>
      </c>
      <c r="M86" s="265">
        <v>128</v>
      </c>
      <c r="N86" s="265">
        <v>185</v>
      </c>
      <c r="O86" s="265">
        <v>264</v>
      </c>
      <c r="P86" s="265">
        <v>199</v>
      </c>
      <c r="Q86" s="265">
        <v>215</v>
      </c>
      <c r="R86" s="265">
        <v>160</v>
      </c>
      <c r="S86" s="118">
        <f>SUM(D86:R86)</f>
        <v>2710</v>
      </c>
    </row>
    <row r="87" spans="1:19" ht="16.5" customHeight="1" thickBot="1">
      <c r="A87" s="374" t="str">
        <f>'Tabell 3.1'!A68</f>
        <v>Fordelingsnøkkel FO3</v>
      </c>
      <c r="B87" s="374"/>
      <c r="C87" s="309" t="s">
        <v>217</v>
      </c>
      <c r="D87" s="307">
        <f>(D59/$S$59*$C$59+D60/$S$60*$C$60+D61/$S$61*$C$61+D62/$S$62*$C$62+D65/$S$65*$C$65+D66/$S$66*$C$66+D67/$S$67*$C$67+D71/$S$71*$C$71+D74/$S$74*$C$74+D77/$S$77*$C$77+D80/$S$80*$C$80+D83/$S$83*$C$83+D84/$S$84*$C$84+D85/$S$85*$C$85+D86/$S$86*$C$86)*100</f>
        <v>6.4488920372619374</v>
      </c>
      <c r="E87" s="307">
        <f t="shared" ref="E87:R87" si="26">(E59/$S$59*$C$59+E60/$S$60*$C$60+E61/$S$61*$C$61+E62/$S$62*$C$62+E65/$S$65*$C$65+E66/$S$66*$C$66+E67/$S$67*$C$67+E71/$S$71*$C$71+E74/$S$74*$C$74+E77/$S$77*$C$77+E80/$S$80*$C$80+E83/$S$83*$C$83+E84/$S$84*$C$84+E85/$S$85*$C$85+E86/$S$86*$C$86)*100</f>
        <v>5.6406342264434972</v>
      </c>
      <c r="F87" s="307">
        <f t="shared" si="26"/>
        <v>4.9413311451129038</v>
      </c>
      <c r="G87" s="307">
        <f t="shared" si="26"/>
        <v>3.7562295386142606</v>
      </c>
      <c r="H87" s="307">
        <f t="shared" si="26"/>
        <v>7.7407859247296846</v>
      </c>
      <c r="I87" s="307">
        <f t="shared" si="26"/>
        <v>5.6991442838794377</v>
      </c>
      <c r="J87" s="307">
        <f t="shared" si="26"/>
        <v>7.5335520403279483</v>
      </c>
      <c r="K87" s="307">
        <f t="shared" si="26"/>
        <v>7.2806300892871088</v>
      </c>
      <c r="L87" s="307">
        <f t="shared" si="26"/>
        <v>5.0787831197534956</v>
      </c>
      <c r="M87" s="307">
        <f t="shared" si="26"/>
        <v>5.5950106527875176</v>
      </c>
      <c r="N87" s="307">
        <f t="shared" si="26"/>
        <v>6.4351912011398573</v>
      </c>
      <c r="O87" s="307">
        <f t="shared" si="26"/>
        <v>9.205331946836246</v>
      </c>
      <c r="P87" s="307">
        <f t="shared" si="26"/>
        <v>9.5931241174365898</v>
      </c>
      <c r="Q87" s="307">
        <f t="shared" si="26"/>
        <v>8.7642376366881987</v>
      </c>
      <c r="R87" s="307">
        <f t="shared" si="26"/>
        <v>6.2871220397013179</v>
      </c>
      <c r="S87" s="307">
        <f t="shared" si="23"/>
        <v>99.999999999999986</v>
      </c>
    </row>
    <row r="88" spans="1:19" ht="16.5" customHeight="1" thickBot="1">
      <c r="A88" s="418"/>
      <c r="B88" s="418"/>
      <c r="C88" s="85"/>
      <c r="D88" s="18"/>
      <c r="E88" s="18"/>
      <c r="F88" s="18"/>
      <c r="G88" s="18"/>
      <c r="H88" s="18"/>
      <c r="I88" s="18"/>
      <c r="J88" s="18"/>
      <c r="K88" s="18"/>
      <c r="L88" s="18"/>
      <c r="M88" s="18"/>
      <c r="N88" s="18"/>
      <c r="O88" s="18"/>
      <c r="P88" s="18"/>
      <c r="Q88" s="18"/>
      <c r="R88" s="18"/>
      <c r="S88" s="18"/>
    </row>
    <row r="89" spans="1:19" ht="16.5" customHeight="1">
      <c r="A89" s="377" t="str">
        <f>'Tabell 2.3'!A73</f>
        <v>FO4A Sosiale tjenester</v>
      </c>
      <c r="B89" s="377"/>
      <c r="C89" s="228"/>
      <c r="D89" s="229"/>
      <c r="E89" s="229"/>
      <c r="F89" s="229"/>
      <c r="G89" s="229"/>
      <c r="H89" s="229"/>
      <c r="I89" s="229"/>
      <c r="J89" s="229"/>
      <c r="K89" s="229"/>
      <c r="L89" s="229"/>
      <c r="M89" s="229"/>
      <c r="N89" s="229"/>
      <c r="O89" s="229"/>
      <c r="P89" s="229"/>
      <c r="Q89" s="229"/>
      <c r="R89" s="229"/>
      <c r="S89" s="229"/>
    </row>
    <row r="90" spans="1:19" ht="16.5" customHeight="1">
      <c r="A90" s="435" t="s">
        <v>264</v>
      </c>
      <c r="B90" s="435"/>
      <c r="C90" s="93">
        <v>0.26</v>
      </c>
      <c r="D90" s="265">
        <v>2882</v>
      </c>
      <c r="E90" s="265">
        <v>2477</v>
      </c>
      <c r="F90" s="265">
        <v>1597</v>
      </c>
      <c r="G90" s="265">
        <v>1182</v>
      </c>
      <c r="H90" s="265">
        <v>1399</v>
      </c>
      <c r="I90" s="265">
        <v>455</v>
      </c>
      <c r="J90" s="265">
        <v>603</v>
      </c>
      <c r="K90" s="265">
        <v>825</v>
      </c>
      <c r="L90" s="265">
        <v>1475</v>
      </c>
      <c r="M90" s="265">
        <v>1346</v>
      </c>
      <c r="N90" s="265">
        <v>2016</v>
      </c>
      <c r="O90" s="265">
        <v>2232</v>
      </c>
      <c r="P90" s="265">
        <v>1057</v>
      </c>
      <c r="Q90" s="265">
        <v>835</v>
      </c>
      <c r="R90" s="265">
        <v>1988</v>
      </c>
      <c r="S90" s="117">
        <f>SUM(D90:R90)</f>
        <v>22369</v>
      </c>
    </row>
    <row r="91" spans="1:19" ht="16.5" customHeight="1">
      <c r="A91" s="435" t="s">
        <v>265</v>
      </c>
      <c r="B91" s="435"/>
      <c r="C91" s="93">
        <v>0.21</v>
      </c>
      <c r="D91" s="265">
        <v>3168</v>
      </c>
      <c r="E91" s="265">
        <v>1989</v>
      </c>
      <c r="F91" s="265">
        <v>1304</v>
      </c>
      <c r="G91" s="265">
        <v>720</v>
      </c>
      <c r="H91" s="265">
        <v>814</v>
      </c>
      <c r="I91" s="265">
        <v>382</v>
      </c>
      <c r="J91" s="265">
        <v>453</v>
      </c>
      <c r="K91" s="265">
        <v>682</v>
      </c>
      <c r="L91" s="265">
        <v>1817</v>
      </c>
      <c r="M91" s="265">
        <v>1690</v>
      </c>
      <c r="N91" s="265">
        <v>3236</v>
      </c>
      <c r="O91" s="265">
        <v>3273</v>
      </c>
      <c r="P91" s="265">
        <v>1272</v>
      </c>
      <c r="Q91" s="265">
        <v>706</v>
      </c>
      <c r="R91" s="265">
        <v>3448</v>
      </c>
      <c r="S91" s="117">
        <f t="shared" ref="S91:S97" si="27">SUM(D91:R91)</f>
        <v>24954</v>
      </c>
    </row>
    <row r="92" spans="1:19" ht="16.5" customHeight="1">
      <c r="A92" s="435" t="s">
        <v>266</v>
      </c>
      <c r="B92" s="435"/>
      <c r="C92" s="93">
        <v>0.21</v>
      </c>
      <c r="D92" s="265">
        <v>10594</v>
      </c>
      <c r="E92" s="265">
        <v>9567</v>
      </c>
      <c r="F92" s="265">
        <v>5337</v>
      </c>
      <c r="G92" s="265">
        <v>4526</v>
      </c>
      <c r="H92" s="265">
        <v>5915</v>
      </c>
      <c r="I92" s="265">
        <v>2618</v>
      </c>
      <c r="J92" s="265">
        <v>2980</v>
      </c>
      <c r="K92" s="265">
        <v>4243</v>
      </c>
      <c r="L92" s="265">
        <v>6915</v>
      </c>
      <c r="M92" s="265">
        <v>7026</v>
      </c>
      <c r="N92" s="265">
        <v>9327</v>
      </c>
      <c r="O92" s="265">
        <v>12776</v>
      </c>
      <c r="P92" s="265">
        <v>5781</v>
      </c>
      <c r="Q92" s="265">
        <v>3507</v>
      </c>
      <c r="R92" s="265">
        <v>9526</v>
      </c>
      <c r="S92" s="117">
        <f t="shared" si="27"/>
        <v>100638</v>
      </c>
    </row>
    <row r="93" spans="1:19" ht="16.5" customHeight="1">
      <c r="A93" s="424" t="s">
        <v>267</v>
      </c>
      <c r="B93" s="424"/>
      <c r="C93" s="93">
        <v>0.05</v>
      </c>
      <c r="D93" s="265">
        <v>998</v>
      </c>
      <c r="E93" s="265">
        <v>768</v>
      </c>
      <c r="F93" s="265">
        <v>462</v>
      </c>
      <c r="G93" s="265">
        <v>304</v>
      </c>
      <c r="H93" s="265">
        <v>413</v>
      </c>
      <c r="I93" s="265">
        <v>188</v>
      </c>
      <c r="J93" s="265">
        <v>237</v>
      </c>
      <c r="K93" s="265">
        <v>311</v>
      </c>
      <c r="L93" s="265">
        <v>617</v>
      </c>
      <c r="M93" s="265">
        <v>535</v>
      </c>
      <c r="N93" s="265">
        <v>864</v>
      </c>
      <c r="O93" s="265">
        <v>966</v>
      </c>
      <c r="P93" s="265">
        <v>467</v>
      </c>
      <c r="Q93" s="265">
        <v>315</v>
      </c>
      <c r="R93" s="265">
        <v>1001</v>
      </c>
      <c r="S93" s="117">
        <f t="shared" si="27"/>
        <v>8446</v>
      </c>
    </row>
    <row r="94" spans="1:19" ht="16.5" customHeight="1">
      <c r="A94" s="435" t="s">
        <v>268</v>
      </c>
      <c r="B94" s="435"/>
      <c r="C94" s="93">
        <v>0.02</v>
      </c>
      <c r="D94" s="265">
        <v>1888</v>
      </c>
      <c r="E94" s="265">
        <v>1503</v>
      </c>
      <c r="F94" s="265">
        <v>2176</v>
      </c>
      <c r="G94" s="265">
        <v>476</v>
      </c>
      <c r="H94" s="265">
        <v>672</v>
      </c>
      <c r="I94" s="265">
        <v>344</v>
      </c>
      <c r="J94" s="265">
        <v>606</v>
      </c>
      <c r="K94" s="265">
        <v>508</v>
      </c>
      <c r="L94" s="265">
        <v>488</v>
      </c>
      <c r="M94" s="265">
        <v>633</v>
      </c>
      <c r="N94" s="265">
        <v>605</v>
      </c>
      <c r="O94" s="265">
        <v>869</v>
      </c>
      <c r="P94" s="265">
        <v>900</v>
      </c>
      <c r="Q94" s="265">
        <v>521</v>
      </c>
      <c r="R94" s="265">
        <v>595</v>
      </c>
      <c r="S94" s="117">
        <f t="shared" si="27"/>
        <v>12784</v>
      </c>
    </row>
    <row r="95" spans="1:19" ht="16.5" customHeight="1">
      <c r="A95" s="424" t="s">
        <v>269</v>
      </c>
      <c r="B95" s="424"/>
      <c r="C95" s="93">
        <v>7.0000000000000007E-2</v>
      </c>
      <c r="D95" s="265">
        <v>2730</v>
      </c>
      <c r="E95" s="265">
        <v>2944</v>
      </c>
      <c r="F95" s="265">
        <v>1653</v>
      </c>
      <c r="G95" s="265">
        <v>1675</v>
      </c>
      <c r="H95" s="265">
        <v>1975</v>
      </c>
      <c r="I95" s="265">
        <v>597</v>
      </c>
      <c r="J95" s="265">
        <v>797</v>
      </c>
      <c r="K95" s="265">
        <v>1057</v>
      </c>
      <c r="L95" s="265">
        <v>1423</v>
      </c>
      <c r="M95" s="265">
        <v>1308</v>
      </c>
      <c r="N95" s="265">
        <v>1757</v>
      </c>
      <c r="O95" s="265">
        <v>2325</v>
      </c>
      <c r="P95" s="265">
        <v>1228</v>
      </c>
      <c r="Q95" s="265">
        <v>1147</v>
      </c>
      <c r="R95" s="265">
        <v>1879</v>
      </c>
      <c r="S95" s="123">
        <f>SUM(D95:R95)</f>
        <v>24495</v>
      </c>
    </row>
    <row r="96" spans="1:19" ht="16.5" customHeight="1">
      <c r="A96" s="435" t="s">
        <v>270</v>
      </c>
      <c r="B96" s="435"/>
      <c r="C96" s="93">
        <v>0.13</v>
      </c>
      <c r="D96" s="265">
        <v>912</v>
      </c>
      <c r="E96" s="265">
        <v>1064</v>
      </c>
      <c r="F96" s="265">
        <v>561</v>
      </c>
      <c r="G96" s="265">
        <v>800</v>
      </c>
      <c r="H96" s="265">
        <v>930</v>
      </c>
      <c r="I96" s="265">
        <v>199</v>
      </c>
      <c r="J96" s="265">
        <v>266</v>
      </c>
      <c r="K96" s="265">
        <v>474</v>
      </c>
      <c r="L96" s="265">
        <v>325</v>
      </c>
      <c r="M96" s="265">
        <v>233</v>
      </c>
      <c r="N96" s="265">
        <v>269</v>
      </c>
      <c r="O96" s="265">
        <v>403</v>
      </c>
      <c r="P96" s="265">
        <v>287</v>
      </c>
      <c r="Q96" s="265">
        <v>289</v>
      </c>
      <c r="R96" s="265">
        <v>296</v>
      </c>
      <c r="S96" s="117">
        <f t="shared" si="27"/>
        <v>7308</v>
      </c>
    </row>
    <row r="97" spans="1:19" ht="16.5" customHeight="1">
      <c r="A97" s="435" t="s">
        <v>271</v>
      </c>
      <c r="B97" s="435"/>
      <c r="C97" s="124">
        <v>0.05</v>
      </c>
      <c r="D97" s="265">
        <v>116</v>
      </c>
      <c r="E97" s="265">
        <v>76</v>
      </c>
      <c r="F97" s="265">
        <v>63</v>
      </c>
      <c r="G97" s="265">
        <v>22</v>
      </c>
      <c r="H97" s="265">
        <v>38</v>
      </c>
      <c r="I97" s="265">
        <v>10</v>
      </c>
      <c r="J97" s="265">
        <v>19</v>
      </c>
      <c r="K97" s="265">
        <v>22</v>
      </c>
      <c r="L97" s="265">
        <v>57</v>
      </c>
      <c r="M97" s="265">
        <v>44</v>
      </c>
      <c r="N97" s="265">
        <v>80</v>
      </c>
      <c r="O97" s="265">
        <v>91</v>
      </c>
      <c r="P97" s="265">
        <v>39</v>
      </c>
      <c r="Q97" s="265">
        <v>21</v>
      </c>
      <c r="R97" s="265">
        <v>124</v>
      </c>
      <c r="S97" s="117">
        <f t="shared" si="27"/>
        <v>822</v>
      </c>
    </row>
    <row r="98" spans="1:19" ht="16.5" customHeight="1" thickBot="1">
      <c r="A98" s="409" t="str">
        <f>'Tabell 3.1'!A82</f>
        <v>Fordelingsnøkkel FO4A</v>
      </c>
      <c r="B98" s="409"/>
      <c r="C98" s="230" t="s">
        <v>217</v>
      </c>
      <c r="D98" s="231">
        <f t="shared" ref="D98:R98" si="28">(D90/$S$90*$C$90+D91/$S$91*$C$91+D92/$S$92*$C$92+D93/$S$93*$C$93+D94/$S$94*$C$94+D95/$S$95*$C$95+D96/$S$96*$C$96+D97/$S$97*$C$97)*100</f>
        <v>12.220744548539617</v>
      </c>
      <c r="E98" s="231">
        <f t="shared" si="28"/>
        <v>10.435359703834438</v>
      </c>
      <c r="F98" s="231">
        <f t="shared" si="28"/>
        <v>6.5347426335906418</v>
      </c>
      <c r="G98" s="231">
        <f t="shared" si="28"/>
        <v>5.2142369844462086</v>
      </c>
      <c r="H98" s="231">
        <f t="shared" si="28"/>
        <v>6.3449071344086683</v>
      </c>
      <c r="I98" s="231">
        <f t="shared" si="28"/>
        <v>2.1471647252614434</v>
      </c>
      <c r="J98" s="231">
        <f t="shared" si="28"/>
        <v>2.755556567735963</v>
      </c>
      <c r="K98" s="231">
        <f t="shared" si="28"/>
        <v>3.960885978563538</v>
      </c>
      <c r="L98" s="231">
        <f t="shared" si="28"/>
        <v>6.4595741582433988</v>
      </c>
      <c r="M98" s="231">
        <f t="shared" si="28"/>
        <v>5.9244654553616671</v>
      </c>
      <c r="N98" s="231">
        <f t="shared" si="28"/>
        <v>9.0861180259092702</v>
      </c>
      <c r="O98" s="231">
        <f t="shared" si="28"/>
        <v>10.657298348051979</v>
      </c>
      <c r="P98" s="231">
        <f t="shared" si="28"/>
        <v>5.0212932749000165</v>
      </c>
      <c r="Q98" s="231">
        <f t="shared" si="28"/>
        <v>3.5340733912757596</v>
      </c>
      <c r="R98" s="231">
        <f t="shared" si="28"/>
        <v>9.7035790698773887</v>
      </c>
      <c r="S98" s="231">
        <f t="shared" ref="S98" si="29">SUM(D98:R98)</f>
        <v>100</v>
      </c>
    </row>
    <row r="99" spans="1:19" ht="16.5" customHeight="1" thickBot="1">
      <c r="A99" s="440"/>
      <c r="B99" s="440"/>
      <c r="C99" s="100"/>
      <c r="D99" s="101"/>
      <c r="E99" s="101"/>
      <c r="F99" s="101"/>
      <c r="G99" s="101"/>
      <c r="H99" s="101"/>
      <c r="I99" s="101"/>
      <c r="J99" s="101"/>
      <c r="K99" s="101"/>
      <c r="L99" s="101"/>
      <c r="M99" s="101"/>
      <c r="N99" s="101"/>
      <c r="O99" s="101"/>
      <c r="P99" s="101"/>
      <c r="Q99" s="101"/>
      <c r="R99" s="101"/>
      <c r="S99" s="101"/>
    </row>
    <row r="100" spans="1:19" ht="16.5" customHeight="1">
      <c r="A100" s="377" t="str">
        <f>'Tabell 3.1'!A84</f>
        <v>FO4B Kvalifiseringsprogram (KVP) og FO4C Økonomisk sosialhjelp</v>
      </c>
      <c r="B100" s="377"/>
      <c r="C100" s="228"/>
      <c r="D100" s="229"/>
      <c r="E100" s="229"/>
      <c r="F100" s="229"/>
      <c r="G100" s="229"/>
      <c r="H100" s="229"/>
      <c r="I100" s="229"/>
      <c r="J100" s="229"/>
      <c r="K100" s="229"/>
      <c r="L100" s="229"/>
      <c r="M100" s="229"/>
      <c r="N100" s="229"/>
      <c r="O100" s="229"/>
      <c r="P100" s="229"/>
      <c r="Q100" s="229"/>
      <c r="R100" s="229"/>
      <c r="S100" s="229"/>
    </row>
    <row r="101" spans="1:19" ht="16.5" customHeight="1">
      <c r="A101" s="435" t="s">
        <v>274</v>
      </c>
      <c r="B101" s="435"/>
      <c r="C101" s="93">
        <v>0.25</v>
      </c>
      <c r="D101" s="265">
        <f>D102*D103*D104</f>
        <v>43168.928407482737</v>
      </c>
      <c r="E101" s="265">
        <f t="shared" ref="E101:R101" si="30">E102*E103*E104</f>
        <v>50579.835822688059</v>
      </c>
      <c r="F101" s="265">
        <f t="shared" si="30"/>
        <v>30699.362601816843</v>
      </c>
      <c r="G101" s="265">
        <f t="shared" si="30"/>
        <v>32418.000481612875</v>
      </c>
      <c r="H101" s="265">
        <f t="shared" si="30"/>
        <v>27267.833680417494</v>
      </c>
      <c r="I101" s="265">
        <f t="shared" si="30"/>
        <v>3203.4166328348169</v>
      </c>
      <c r="J101" s="265">
        <f t="shared" si="30"/>
        <v>3239.3462226344382</v>
      </c>
      <c r="K101" s="265">
        <f t="shared" si="30"/>
        <v>6223.6570825435592</v>
      </c>
      <c r="L101" s="265">
        <f t="shared" si="30"/>
        <v>12457.796741818873</v>
      </c>
      <c r="M101" s="265">
        <f t="shared" si="30"/>
        <v>10133.713445599125</v>
      </c>
      <c r="N101" s="265">
        <f t="shared" si="30"/>
        <v>12708.055988139902</v>
      </c>
      <c r="O101" s="265">
        <f t="shared" si="30"/>
        <v>18628.355232943635</v>
      </c>
      <c r="P101" s="265">
        <f t="shared" si="30"/>
        <v>6496.0195763287411</v>
      </c>
      <c r="Q101" s="265">
        <f t="shared" si="30"/>
        <v>4447.4434295002038</v>
      </c>
      <c r="R101" s="265">
        <f t="shared" si="30"/>
        <v>11070.636348106918</v>
      </c>
      <c r="S101" s="120">
        <f>SUM(D101:R101)</f>
        <v>272742.40169446822</v>
      </c>
    </row>
    <row r="102" spans="1:19" ht="16.5" customHeight="1">
      <c r="A102" s="435" t="s">
        <v>312</v>
      </c>
      <c r="B102" s="435"/>
      <c r="C102" s="93" t="s">
        <v>217</v>
      </c>
      <c r="D102" s="265">
        <v>29668</v>
      </c>
      <c r="E102" s="265">
        <v>35723</v>
      </c>
      <c r="F102" s="265">
        <v>25917</v>
      </c>
      <c r="G102" s="265">
        <v>23306</v>
      </c>
      <c r="H102" s="265">
        <v>27434</v>
      </c>
      <c r="I102" s="265">
        <v>8743</v>
      </c>
      <c r="J102" s="265">
        <v>12247</v>
      </c>
      <c r="K102" s="265">
        <v>17096</v>
      </c>
      <c r="L102" s="265">
        <v>11326</v>
      </c>
      <c r="M102" s="265">
        <v>7671</v>
      </c>
      <c r="N102" s="265">
        <v>7618</v>
      </c>
      <c r="O102" s="265">
        <v>13587</v>
      </c>
      <c r="P102" s="265">
        <v>13777</v>
      </c>
      <c r="Q102" s="265">
        <v>13607</v>
      </c>
      <c r="R102" s="265">
        <v>9243</v>
      </c>
      <c r="S102" s="120">
        <f t="shared" ref="S102" si="31">SUM(D102:R102)</f>
        <v>256963</v>
      </c>
    </row>
    <row r="103" spans="1:19" ht="16.5" customHeight="1">
      <c r="A103" s="424" t="s">
        <v>313</v>
      </c>
      <c r="B103" s="424"/>
      <c r="C103" s="93" t="s">
        <v>217</v>
      </c>
      <c r="D103" s="96">
        <f>'Tabell 4.2-4.4'!D7</f>
        <v>1.1470703040033912</v>
      </c>
      <c r="E103" s="96">
        <f>'Tabell 4.2-4.4'!E7</f>
        <v>0.96362118010936326</v>
      </c>
      <c r="F103" s="96">
        <f>'Tabell 4.2-4.4'!F7</f>
        <v>0.86425334505847962</v>
      </c>
      <c r="G103" s="96">
        <f>'Tabell 4.2-4.4'!G7</f>
        <v>0.78794856199496055</v>
      </c>
      <c r="H103" s="96">
        <f>'Tabell 4.2-4.4'!H7</f>
        <v>0.71271995905297447</v>
      </c>
      <c r="I103" s="96">
        <f>'Tabell 4.2-4.4'!I7</f>
        <v>0.46227976113360708</v>
      </c>
      <c r="J103" s="96">
        <f>'Tabell 4.2-4.4'!J7</f>
        <v>0.39828613970644228</v>
      </c>
      <c r="K103" s="96">
        <f>'Tabell 4.2-4.4'!K7</f>
        <v>0.41547949163216169</v>
      </c>
      <c r="L103" s="96">
        <f>'Tabell 4.2-4.4'!L7</f>
        <v>1.2797032659109624</v>
      </c>
      <c r="M103" s="96">
        <f>'Tabell 4.2-4.4'!M7</f>
        <v>1.7792831127019104</v>
      </c>
      <c r="N103" s="96">
        <f>'Tabell 4.2-4.4'!N7</f>
        <v>2.2114181229836349</v>
      </c>
      <c r="O103" s="96">
        <f>'Tabell 4.2-4.4'!O7</f>
        <v>1.7995075772483369</v>
      </c>
      <c r="P103" s="96">
        <f>'Tabell 4.2-4.4'!P7</f>
        <v>0.80326199925146913</v>
      </c>
      <c r="Q103" s="96">
        <f>'Tabell 4.2-4.4'!Q7</f>
        <v>0.5335735720344672</v>
      </c>
      <c r="R103" s="96">
        <f>'Tabell 4.2-4.4'!R7</f>
        <v>1.8025350859348199</v>
      </c>
      <c r="S103" s="121">
        <v>1</v>
      </c>
    </row>
    <row r="104" spans="1:19" ht="16.5" customHeight="1">
      <c r="A104" s="435" t="s">
        <v>314</v>
      </c>
      <c r="B104" s="435"/>
      <c r="C104" s="93" t="s">
        <v>217</v>
      </c>
      <c r="D104" s="96">
        <f>'Tabell 4.2-4.4'!D16</f>
        <v>1.2685072718566373</v>
      </c>
      <c r="E104" s="96">
        <f>'Tabell 4.2-4.4'!E16</f>
        <v>1.4693428861045328</v>
      </c>
      <c r="F104" s="96">
        <f>'Tabell 4.2-4.4'!F16</f>
        <v>1.3705773821612839</v>
      </c>
      <c r="G104" s="96">
        <f>'Tabell 4.2-4.4'!G16</f>
        <v>1.7653085106962816</v>
      </c>
      <c r="H104" s="96">
        <f>'Tabell 4.2-4.4'!H16</f>
        <v>1.3945772656957793</v>
      </c>
      <c r="I104" s="96">
        <f>'Tabell 4.2-4.4'!I16</f>
        <v>0.79258904919577633</v>
      </c>
      <c r="J104" s="96">
        <f>'Tabell 4.2-4.4'!J16</f>
        <v>0.66409843520304923</v>
      </c>
      <c r="K104" s="96">
        <f>'Tabell 4.2-4.4'!K16</f>
        <v>0.87619658207505469</v>
      </c>
      <c r="L104" s="96">
        <f>'Tabell 4.2-4.4'!L16</f>
        <v>0.8595188491643736</v>
      </c>
      <c r="M104" s="96">
        <f>'Tabell 4.2-4.4'!M16</f>
        <v>0.7424574678039958</v>
      </c>
      <c r="N104" s="96">
        <f>'Tabell 4.2-4.4'!N16</f>
        <v>0.75434025946630101</v>
      </c>
      <c r="O104" s="96">
        <f>'Tabell 4.2-4.4'!O16</f>
        <v>0.76189874115726441</v>
      </c>
      <c r="P104" s="96">
        <f>'Tabell 4.2-4.4'!P16</f>
        <v>0.58699640948717569</v>
      </c>
      <c r="Q104" s="96">
        <f>'Tabell 4.2-4.4'!Q16</f>
        <v>0.61256719768757695</v>
      </c>
      <c r="R104" s="96">
        <f>'Tabell 4.2-4.4'!R16</f>
        <v>0.6644708068282047</v>
      </c>
      <c r="S104" s="125">
        <v>1</v>
      </c>
    </row>
    <row r="105" spans="1:19" ht="16.5" customHeight="1">
      <c r="A105" s="435" t="s">
        <v>275</v>
      </c>
      <c r="B105" s="435"/>
      <c r="C105" s="93">
        <v>0.12</v>
      </c>
      <c r="D105" s="265">
        <v>1419</v>
      </c>
      <c r="E105" s="265">
        <v>1295</v>
      </c>
      <c r="F105" s="265">
        <v>865</v>
      </c>
      <c r="G105" s="265">
        <v>716</v>
      </c>
      <c r="H105" s="265">
        <v>857</v>
      </c>
      <c r="I105" s="265">
        <v>248</v>
      </c>
      <c r="J105" s="265">
        <v>333</v>
      </c>
      <c r="K105" s="265">
        <v>490</v>
      </c>
      <c r="L105" s="265">
        <v>616</v>
      </c>
      <c r="M105" s="265">
        <v>478</v>
      </c>
      <c r="N105" s="265">
        <v>641</v>
      </c>
      <c r="O105" s="265">
        <v>782</v>
      </c>
      <c r="P105" s="265">
        <v>444</v>
      </c>
      <c r="Q105" s="265">
        <v>396</v>
      </c>
      <c r="R105" s="265">
        <v>705</v>
      </c>
      <c r="S105" s="117">
        <f t="shared" ref="S105:S109" si="32">SUM(D105:R105)</f>
        <v>10285</v>
      </c>
    </row>
    <row r="106" spans="1:19" ht="16.5" customHeight="1">
      <c r="A106" s="435" t="s">
        <v>276</v>
      </c>
      <c r="B106" s="435"/>
      <c r="C106" s="93">
        <v>0.25</v>
      </c>
      <c r="D106" s="265">
        <v>3168</v>
      </c>
      <c r="E106" s="265">
        <v>1989</v>
      </c>
      <c r="F106" s="265">
        <v>1304</v>
      </c>
      <c r="G106" s="265">
        <v>720</v>
      </c>
      <c r="H106" s="265">
        <v>814</v>
      </c>
      <c r="I106" s="265">
        <v>382</v>
      </c>
      <c r="J106" s="265">
        <v>453</v>
      </c>
      <c r="K106" s="265">
        <v>682</v>
      </c>
      <c r="L106" s="265">
        <v>1817</v>
      </c>
      <c r="M106" s="265">
        <v>1690</v>
      </c>
      <c r="N106" s="265">
        <v>3236</v>
      </c>
      <c r="O106" s="265">
        <v>3273</v>
      </c>
      <c r="P106" s="265">
        <v>1272</v>
      </c>
      <c r="Q106" s="265">
        <v>706</v>
      </c>
      <c r="R106" s="265">
        <v>3448</v>
      </c>
      <c r="S106" s="117">
        <f t="shared" si="32"/>
        <v>24954</v>
      </c>
    </row>
    <row r="107" spans="1:19" ht="16.5" customHeight="1">
      <c r="A107" s="435" t="s">
        <v>277</v>
      </c>
      <c r="B107" s="435"/>
      <c r="C107" s="93">
        <v>0.06</v>
      </c>
      <c r="D107" s="265">
        <v>10594</v>
      </c>
      <c r="E107" s="265">
        <v>9567</v>
      </c>
      <c r="F107" s="265">
        <v>5337</v>
      </c>
      <c r="G107" s="265">
        <v>4526</v>
      </c>
      <c r="H107" s="265">
        <v>5915</v>
      </c>
      <c r="I107" s="265">
        <v>2618</v>
      </c>
      <c r="J107" s="265">
        <v>2980</v>
      </c>
      <c r="K107" s="265">
        <v>4243</v>
      </c>
      <c r="L107" s="265">
        <v>6915</v>
      </c>
      <c r="M107" s="265">
        <v>7026</v>
      </c>
      <c r="N107" s="265">
        <v>9327</v>
      </c>
      <c r="O107" s="265">
        <v>12776</v>
      </c>
      <c r="P107" s="265">
        <v>5781</v>
      </c>
      <c r="Q107" s="265">
        <v>3507</v>
      </c>
      <c r="R107" s="265">
        <v>9526</v>
      </c>
      <c r="S107" s="117">
        <f t="shared" si="32"/>
        <v>100638</v>
      </c>
    </row>
    <row r="108" spans="1:19" ht="16.5" customHeight="1">
      <c r="A108" s="424" t="s">
        <v>278</v>
      </c>
      <c r="B108" s="424"/>
      <c r="C108" s="93">
        <v>0.08</v>
      </c>
      <c r="D108" s="265">
        <v>998</v>
      </c>
      <c r="E108" s="265">
        <v>768</v>
      </c>
      <c r="F108" s="265">
        <v>462</v>
      </c>
      <c r="G108" s="265">
        <v>304</v>
      </c>
      <c r="H108" s="265">
        <v>413</v>
      </c>
      <c r="I108" s="265">
        <v>188</v>
      </c>
      <c r="J108" s="265">
        <v>237</v>
      </c>
      <c r="K108" s="265">
        <v>311</v>
      </c>
      <c r="L108" s="265">
        <v>617</v>
      </c>
      <c r="M108" s="265">
        <v>535</v>
      </c>
      <c r="N108" s="265">
        <v>864</v>
      </c>
      <c r="O108" s="265">
        <v>966</v>
      </c>
      <c r="P108" s="265">
        <v>467</v>
      </c>
      <c r="Q108" s="265">
        <v>315</v>
      </c>
      <c r="R108" s="265">
        <v>1001</v>
      </c>
      <c r="S108" s="117">
        <f t="shared" si="32"/>
        <v>8446</v>
      </c>
    </row>
    <row r="109" spans="1:19" ht="16.5" customHeight="1">
      <c r="A109" s="435" t="s">
        <v>279</v>
      </c>
      <c r="B109" s="435"/>
      <c r="C109" s="93">
        <v>0.02</v>
      </c>
      <c r="D109" s="265">
        <v>1888</v>
      </c>
      <c r="E109" s="265">
        <v>1503</v>
      </c>
      <c r="F109" s="265">
        <v>2176</v>
      </c>
      <c r="G109" s="265">
        <v>476</v>
      </c>
      <c r="H109" s="265">
        <v>672</v>
      </c>
      <c r="I109" s="265">
        <v>344</v>
      </c>
      <c r="J109" s="265">
        <v>606</v>
      </c>
      <c r="K109" s="265">
        <v>508</v>
      </c>
      <c r="L109" s="265">
        <v>488</v>
      </c>
      <c r="M109" s="265">
        <v>633</v>
      </c>
      <c r="N109" s="265">
        <v>605</v>
      </c>
      <c r="O109" s="265">
        <v>869</v>
      </c>
      <c r="P109" s="265">
        <v>900</v>
      </c>
      <c r="Q109" s="265">
        <v>521</v>
      </c>
      <c r="R109" s="265">
        <v>595</v>
      </c>
      <c r="S109" s="117">
        <f t="shared" si="32"/>
        <v>12784</v>
      </c>
    </row>
    <row r="110" spans="1:19" ht="16.5" customHeight="1">
      <c r="A110" s="424" t="s">
        <v>280</v>
      </c>
      <c r="B110" s="424"/>
      <c r="C110" s="93">
        <v>0.05</v>
      </c>
      <c r="D110" s="265">
        <f>D95</f>
        <v>2730</v>
      </c>
      <c r="E110" s="265">
        <f t="shared" ref="E110:R110" si="33">E95</f>
        <v>2944</v>
      </c>
      <c r="F110" s="265">
        <f t="shared" si="33"/>
        <v>1653</v>
      </c>
      <c r="G110" s="265">
        <f t="shared" si="33"/>
        <v>1675</v>
      </c>
      <c r="H110" s="265">
        <f t="shared" si="33"/>
        <v>1975</v>
      </c>
      <c r="I110" s="265">
        <f t="shared" si="33"/>
        <v>597</v>
      </c>
      <c r="J110" s="265">
        <f t="shared" si="33"/>
        <v>797</v>
      </c>
      <c r="K110" s="265">
        <f t="shared" si="33"/>
        <v>1057</v>
      </c>
      <c r="L110" s="265">
        <f t="shared" si="33"/>
        <v>1423</v>
      </c>
      <c r="M110" s="265">
        <f t="shared" si="33"/>
        <v>1308</v>
      </c>
      <c r="N110" s="265">
        <f t="shared" si="33"/>
        <v>1757</v>
      </c>
      <c r="O110" s="265">
        <f t="shared" si="33"/>
        <v>2325</v>
      </c>
      <c r="P110" s="265">
        <f t="shared" si="33"/>
        <v>1228</v>
      </c>
      <c r="Q110" s="265">
        <f t="shared" si="33"/>
        <v>1147</v>
      </c>
      <c r="R110" s="265">
        <f t="shared" si="33"/>
        <v>1879</v>
      </c>
      <c r="S110" s="123">
        <f>SUM(D110:R110)</f>
        <v>24495</v>
      </c>
    </row>
    <row r="111" spans="1:19" ht="16.5" customHeight="1">
      <c r="A111" s="435" t="s">
        <v>281</v>
      </c>
      <c r="B111" s="435"/>
      <c r="C111" s="93">
        <v>0.05</v>
      </c>
      <c r="D111" s="265">
        <v>912</v>
      </c>
      <c r="E111" s="265">
        <v>1064</v>
      </c>
      <c r="F111" s="265">
        <v>561</v>
      </c>
      <c r="G111" s="265">
        <v>800</v>
      </c>
      <c r="H111" s="265">
        <v>930</v>
      </c>
      <c r="I111" s="265">
        <v>199</v>
      </c>
      <c r="J111" s="265">
        <v>266</v>
      </c>
      <c r="K111" s="265">
        <v>474</v>
      </c>
      <c r="L111" s="265">
        <v>325</v>
      </c>
      <c r="M111" s="265">
        <v>233</v>
      </c>
      <c r="N111" s="265">
        <v>269</v>
      </c>
      <c r="O111" s="265">
        <v>403</v>
      </c>
      <c r="P111" s="265">
        <v>287</v>
      </c>
      <c r="Q111" s="265">
        <v>289</v>
      </c>
      <c r="R111" s="265">
        <v>296</v>
      </c>
      <c r="S111" s="117">
        <f t="shared" ref="S111:S112" si="34">SUM(D111:R111)</f>
        <v>7308</v>
      </c>
    </row>
    <row r="112" spans="1:19" ht="16.5" customHeight="1">
      <c r="A112" s="435" t="s">
        <v>282</v>
      </c>
      <c r="B112" s="435"/>
      <c r="C112" s="93">
        <v>0.12</v>
      </c>
      <c r="D112" s="265">
        <v>116</v>
      </c>
      <c r="E112" s="265">
        <v>76</v>
      </c>
      <c r="F112" s="265">
        <v>63</v>
      </c>
      <c r="G112" s="265">
        <v>22</v>
      </c>
      <c r="H112" s="265">
        <v>38</v>
      </c>
      <c r="I112" s="265">
        <v>10</v>
      </c>
      <c r="J112" s="265">
        <v>19</v>
      </c>
      <c r="K112" s="265">
        <v>22</v>
      </c>
      <c r="L112" s="265">
        <v>57</v>
      </c>
      <c r="M112" s="265">
        <v>44</v>
      </c>
      <c r="N112" s="265">
        <v>80</v>
      </c>
      <c r="O112" s="265">
        <v>91</v>
      </c>
      <c r="P112" s="265">
        <v>39</v>
      </c>
      <c r="Q112" s="265">
        <v>21</v>
      </c>
      <c r="R112" s="265">
        <v>124</v>
      </c>
      <c r="S112" s="117">
        <f t="shared" si="34"/>
        <v>822</v>
      </c>
    </row>
    <row r="113" spans="1:19" ht="16.5" customHeight="1" thickBot="1">
      <c r="A113" s="409" t="str">
        <f>'Tabell 3.1'!A94</f>
        <v xml:space="preserve">Fordelingsnøkkel FO4B </v>
      </c>
      <c r="B113" s="409"/>
      <c r="C113" s="230"/>
      <c r="D113" s="231">
        <f>(D101/$S$101*$C$101+D105/$S$105*$C$105+D106/$S$106*$C$106+D107/$S$107*$C$107+D108/$S$108*$C$108+D109/$S$109*$C$109+D110/$S$110*$C$110+D111/$S$111*$C$111+D112/$S$112*$C$112)*100</f>
        <v>13.533327161921493</v>
      </c>
      <c r="E113" s="231">
        <f t="shared" ref="E113:R113" si="35">(E101/$S$101*$C$101+E105/$S$105*$C$105+E106/$S$106*$C$106+E107/$S$107*$C$107+E108/$S$108*$C$108+E109/$S$109*$C$109+E110/$S$110*$C$110+E111/$S$111*$C$111+E112/$S$112*$C$112)*100</f>
        <v>12.111193484228625</v>
      </c>
      <c r="F113" s="231">
        <f t="shared" si="35"/>
        <v>7.8667615278774861</v>
      </c>
      <c r="G113" s="231">
        <f t="shared" si="35"/>
        <v>6.3708770387866736</v>
      </c>
      <c r="H113" s="231">
        <f t="shared" si="35"/>
        <v>6.7579656886991</v>
      </c>
      <c r="I113" s="231">
        <f t="shared" si="35"/>
        <v>1.7576609218882557</v>
      </c>
      <c r="J113" s="231">
        <f t="shared" si="35"/>
        <v>2.2582939577998036</v>
      </c>
      <c r="K113" s="231">
        <f t="shared" si="35"/>
        <v>3.3136798852877005</v>
      </c>
      <c r="L113" s="231">
        <f t="shared" si="35"/>
        <v>6.098944477216131</v>
      </c>
      <c r="M113" s="231">
        <f t="shared" si="35"/>
        <v>5.2731025966392249</v>
      </c>
      <c r="N113" s="231">
        <f t="shared" si="35"/>
        <v>8.3343610996835817</v>
      </c>
      <c r="O113" s="231">
        <f t="shared" si="35"/>
        <v>9.7903545462581452</v>
      </c>
      <c r="P113" s="231">
        <f t="shared" si="35"/>
        <v>4.3319844521318736</v>
      </c>
      <c r="Q113" s="231">
        <f t="shared" si="35"/>
        <v>2.904380751187877</v>
      </c>
      <c r="R113" s="231">
        <f t="shared" si="35"/>
        <v>9.2971124103940284</v>
      </c>
      <c r="S113" s="231">
        <f t="shared" ref="S113" si="36">SUM(D113:R113)</f>
        <v>99.999999999999972</v>
      </c>
    </row>
    <row r="114" spans="1:19" ht="16.5" customHeight="1">
      <c r="A114" s="441"/>
      <c r="B114" s="441"/>
      <c r="C114" s="85"/>
      <c r="D114" s="18"/>
      <c r="E114" s="18"/>
      <c r="F114" s="18"/>
      <c r="G114" s="18"/>
      <c r="H114" s="18"/>
      <c r="I114" s="18"/>
      <c r="J114" s="18"/>
      <c r="K114" s="18"/>
      <c r="L114" s="18"/>
      <c r="M114" s="18"/>
      <c r="N114" s="18"/>
      <c r="O114" s="18"/>
      <c r="P114" s="18"/>
      <c r="Q114" s="18"/>
      <c r="R114" s="18"/>
      <c r="S114" s="18"/>
    </row>
    <row r="115" spans="1:19" ht="16.5" customHeight="1">
      <c r="A115" s="438" t="str">
        <f>'Tabell 3.1'!A96</f>
        <v xml:space="preserve">Fordelingsnøkkel FO4B </v>
      </c>
      <c r="B115" s="438"/>
      <c r="C115" s="95">
        <v>0.8</v>
      </c>
      <c r="D115" s="96">
        <f>D113</f>
        <v>13.533327161921493</v>
      </c>
      <c r="E115" s="96">
        <f t="shared" ref="E115:R115" si="37">E113</f>
        <v>12.111193484228625</v>
      </c>
      <c r="F115" s="96">
        <f t="shared" si="37"/>
        <v>7.8667615278774861</v>
      </c>
      <c r="G115" s="96">
        <f t="shared" si="37"/>
        <v>6.3708770387866736</v>
      </c>
      <c r="H115" s="96">
        <f t="shared" si="37"/>
        <v>6.7579656886991</v>
      </c>
      <c r="I115" s="96">
        <f t="shared" si="37"/>
        <v>1.7576609218882557</v>
      </c>
      <c r="J115" s="96">
        <f t="shared" si="37"/>
        <v>2.2582939577998036</v>
      </c>
      <c r="K115" s="96">
        <f t="shared" si="37"/>
        <v>3.3136798852877005</v>
      </c>
      <c r="L115" s="96">
        <f t="shared" si="37"/>
        <v>6.098944477216131</v>
      </c>
      <c r="M115" s="96">
        <f t="shared" si="37"/>
        <v>5.2731025966392249</v>
      </c>
      <c r="N115" s="96">
        <f t="shared" si="37"/>
        <v>8.3343610996835817</v>
      </c>
      <c r="O115" s="96">
        <f t="shared" si="37"/>
        <v>9.7903545462581452</v>
      </c>
      <c r="P115" s="96">
        <f t="shared" si="37"/>
        <v>4.3319844521318736</v>
      </c>
      <c r="Q115" s="96">
        <f t="shared" si="37"/>
        <v>2.904380751187877</v>
      </c>
      <c r="R115" s="96">
        <f t="shared" si="37"/>
        <v>9.2971124103940284</v>
      </c>
      <c r="S115" s="96">
        <f>SUM(D115:R115)</f>
        <v>99.999999999999972</v>
      </c>
    </row>
    <row r="116" spans="1:19" ht="16.5" customHeight="1">
      <c r="A116" s="436" t="s">
        <v>315</v>
      </c>
      <c r="B116" s="436"/>
      <c r="C116" s="100">
        <v>0.2</v>
      </c>
      <c r="D116" s="96">
        <v>13.883154126251988</v>
      </c>
      <c r="E116" s="96">
        <v>12.557505751579384</v>
      </c>
      <c r="F116" s="96">
        <v>9.1242567874442493</v>
      </c>
      <c r="G116" s="96">
        <v>6.2258876817878308</v>
      </c>
      <c r="H116" s="96">
        <v>5.3647174344415154</v>
      </c>
      <c r="I116" s="96">
        <v>2.5161940915404495</v>
      </c>
      <c r="J116" s="96">
        <v>2.3864395260215883</v>
      </c>
      <c r="K116" s="96">
        <v>3.6494182112911568</v>
      </c>
      <c r="L116" s="96">
        <v>6.5997467761150963</v>
      </c>
      <c r="M116" s="96">
        <v>6.0458685961357617</v>
      </c>
      <c r="N116" s="96">
        <v>6.0635996837142558</v>
      </c>
      <c r="O116" s="96">
        <v>9.0561089876246825</v>
      </c>
      <c r="P116" s="96">
        <v>5.1552735701606833</v>
      </c>
      <c r="Q116" s="96">
        <v>2.7386640701005645</v>
      </c>
      <c r="R116" s="96">
        <v>8.6331647057908043</v>
      </c>
      <c r="S116" s="127">
        <f>SUM(D116:R116)</f>
        <v>100.00000000000003</v>
      </c>
    </row>
    <row r="117" spans="1:19" ht="16.5" customHeight="1" thickBot="1">
      <c r="A117" s="409" t="str">
        <f>'Tabell 3.1'!A98</f>
        <v xml:space="preserve">Fordelingsnøkkel FO4C </v>
      </c>
      <c r="B117" s="409"/>
      <c r="C117" s="230" t="s">
        <v>217</v>
      </c>
      <c r="D117" s="231">
        <f>SUMPRODUCT($C$115:$C$116,D115:D116)</f>
        <v>13.603292554787593</v>
      </c>
      <c r="E117" s="231">
        <f t="shared" ref="E117:R117" si="38">SUMPRODUCT($C$115:$C$116,E115:E116)</f>
        <v>12.200455937698777</v>
      </c>
      <c r="F117" s="231">
        <f t="shared" si="38"/>
        <v>8.1182605797908387</v>
      </c>
      <c r="G117" s="231">
        <f t="shared" si="38"/>
        <v>6.3418791673869057</v>
      </c>
      <c r="H117" s="231">
        <f t="shared" si="38"/>
        <v>6.4793160378475836</v>
      </c>
      <c r="I117" s="231">
        <f t="shared" si="38"/>
        <v>1.9093675558186947</v>
      </c>
      <c r="J117" s="231">
        <f t="shared" si="38"/>
        <v>2.2839230714441605</v>
      </c>
      <c r="K117" s="231">
        <f t="shared" si="38"/>
        <v>3.3808275504883922</v>
      </c>
      <c r="L117" s="231">
        <f t="shared" si="38"/>
        <v>6.1991049369959246</v>
      </c>
      <c r="M117" s="231">
        <f t="shared" si="38"/>
        <v>5.4276557965385326</v>
      </c>
      <c r="N117" s="231">
        <f t="shared" si="38"/>
        <v>7.8802088164897173</v>
      </c>
      <c r="O117" s="231">
        <f t="shared" si="38"/>
        <v>9.6435054345314519</v>
      </c>
      <c r="P117" s="231">
        <f t="shared" si="38"/>
        <v>4.4966422757376359</v>
      </c>
      <c r="Q117" s="231">
        <f t="shared" si="38"/>
        <v>2.8712374149704147</v>
      </c>
      <c r="R117" s="231">
        <f t="shared" si="38"/>
        <v>9.1643228694733843</v>
      </c>
      <c r="S117" s="231">
        <f t="shared" ref="S117" si="39">SUM(D117:R117)</f>
        <v>99.999999999999986</v>
      </c>
    </row>
    <row r="118" spans="1:19" ht="16.5" customHeight="1">
      <c r="A118" s="18"/>
      <c r="B118" s="18"/>
      <c r="C118" s="18"/>
      <c r="D118" s="18"/>
      <c r="E118" s="18"/>
      <c r="F118" s="18"/>
      <c r="G118" s="18"/>
      <c r="H118" s="18"/>
      <c r="I118" s="18"/>
      <c r="J118" s="18"/>
      <c r="K118" s="18"/>
      <c r="L118" s="18"/>
      <c r="M118" s="18"/>
      <c r="N118" s="18"/>
      <c r="O118" s="18"/>
      <c r="P118" s="18"/>
      <c r="Q118" s="18"/>
      <c r="R118" s="18"/>
      <c r="S118" s="18"/>
    </row>
    <row r="119" spans="1:19">
      <c r="B119" s="128"/>
    </row>
    <row r="120" spans="1:19">
      <c r="B120" s="128"/>
      <c r="D120" s="246"/>
      <c r="E120" s="246"/>
      <c r="F120" s="246"/>
      <c r="G120" s="246"/>
      <c r="H120" s="246"/>
      <c r="I120" s="246"/>
      <c r="J120" s="246"/>
      <c r="K120" s="246"/>
      <c r="L120" s="246"/>
      <c r="M120" s="246"/>
      <c r="N120" s="246"/>
      <c r="O120" s="246"/>
      <c r="P120" s="246"/>
      <c r="Q120" s="246"/>
      <c r="R120" s="246"/>
    </row>
    <row r="121" spans="1:19">
      <c r="B121" s="128"/>
    </row>
    <row r="122" spans="1:19">
      <c r="B122" s="128"/>
    </row>
    <row r="123" spans="1:19">
      <c r="B123" s="128"/>
    </row>
    <row r="124" spans="1:19">
      <c r="B124" s="128"/>
    </row>
    <row r="125" spans="1:19">
      <c r="B125" s="128"/>
    </row>
    <row r="126" spans="1:19">
      <c r="B126" s="128"/>
    </row>
    <row r="127" spans="1:19">
      <c r="B127" s="128"/>
    </row>
    <row r="128" spans="1:19">
      <c r="B128" s="128"/>
    </row>
    <row r="129" spans="2:2">
      <c r="B129" s="128"/>
    </row>
    <row r="130" spans="2:2">
      <c r="B130" s="128"/>
    </row>
    <row r="131" spans="2:2">
      <c r="B131" s="128"/>
    </row>
    <row r="132" spans="2:2">
      <c r="B132" s="128"/>
    </row>
    <row r="133" spans="2:2">
      <c r="B133" s="128"/>
    </row>
    <row r="134" spans="2:2">
      <c r="B134" s="128"/>
    </row>
    <row r="135" spans="2:2">
      <c r="B135" s="128"/>
    </row>
    <row r="136" spans="2:2">
      <c r="B136" s="128"/>
    </row>
    <row r="137" spans="2:2">
      <c r="B137" s="128"/>
    </row>
    <row r="138" spans="2:2">
      <c r="B138" s="128"/>
    </row>
    <row r="139" spans="2:2">
      <c r="B139" s="128"/>
    </row>
    <row r="140" spans="2:2">
      <c r="B140" s="128"/>
    </row>
    <row r="141" spans="2:2">
      <c r="B141" s="128"/>
    </row>
    <row r="142" spans="2:2">
      <c r="B142" s="128"/>
    </row>
    <row r="143" spans="2:2">
      <c r="B143" s="128"/>
    </row>
    <row r="144" spans="2:2">
      <c r="B144" s="128"/>
    </row>
    <row r="145" spans="2:2">
      <c r="B145" s="128"/>
    </row>
    <row r="146" spans="2:2">
      <c r="B146" s="128"/>
    </row>
    <row r="147" spans="2:2">
      <c r="B147" s="128"/>
    </row>
    <row r="148" spans="2:2">
      <c r="B148" s="128"/>
    </row>
    <row r="149" spans="2:2">
      <c r="B149" s="128"/>
    </row>
    <row r="150" spans="2:2">
      <c r="B150" s="128"/>
    </row>
    <row r="151" spans="2:2">
      <c r="B151" s="128"/>
    </row>
    <row r="152" spans="2:2">
      <c r="B152" s="128"/>
    </row>
    <row r="153" spans="2:2">
      <c r="B153" s="128"/>
    </row>
  </sheetData>
  <mergeCells count="117">
    <mergeCell ref="A114:B114"/>
    <mergeCell ref="A115:B115"/>
    <mergeCell ref="A116:B116"/>
    <mergeCell ref="A117:B117"/>
    <mergeCell ref="A108:B108"/>
    <mergeCell ref="A109:B109"/>
    <mergeCell ref="A110:B110"/>
    <mergeCell ref="A111:B111"/>
    <mergeCell ref="A112:B112"/>
    <mergeCell ref="A113:B113"/>
    <mergeCell ref="A102:B102"/>
    <mergeCell ref="A103:B103"/>
    <mergeCell ref="A104:B104"/>
    <mergeCell ref="A105:B105"/>
    <mergeCell ref="A106:B106"/>
    <mergeCell ref="A107:B107"/>
    <mergeCell ref="A96:B96"/>
    <mergeCell ref="A97:B97"/>
    <mergeCell ref="A98:B98"/>
    <mergeCell ref="A99:B99"/>
    <mergeCell ref="A100:B100"/>
    <mergeCell ref="A101:B101"/>
    <mergeCell ref="A91:B91"/>
    <mergeCell ref="A92:B92"/>
    <mergeCell ref="A93:B93"/>
    <mergeCell ref="A94:B94"/>
    <mergeCell ref="A95:B95"/>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94 S5 S74 S83:S85 S95:S119"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sqref="A1:B1"/>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21" ht="16.5" customHeight="1">
      <c r="A1" s="415" t="s">
        <v>8</v>
      </c>
      <c r="B1" s="415"/>
      <c r="C1" s="20"/>
      <c r="D1" s="18"/>
      <c r="E1" s="18"/>
      <c r="F1" s="18"/>
      <c r="G1" s="18"/>
      <c r="H1" s="18"/>
      <c r="I1" s="18"/>
      <c r="J1" s="18"/>
      <c r="K1" s="18"/>
      <c r="L1" s="18"/>
      <c r="M1" s="18"/>
      <c r="N1" s="18"/>
      <c r="O1" s="18"/>
      <c r="P1" s="18"/>
      <c r="Q1" s="18"/>
      <c r="R1" s="18"/>
      <c r="S1" s="18"/>
    </row>
    <row r="2" spans="1:21" ht="54.75" customHeight="1">
      <c r="A2" s="365"/>
      <c r="B2" s="365"/>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21" ht="16.5" customHeight="1">
      <c r="A3" s="419"/>
      <c r="B3" s="419"/>
      <c r="C3" s="18"/>
      <c r="D3" s="18"/>
      <c r="E3" s="18"/>
      <c r="F3" s="18"/>
      <c r="G3" s="18"/>
      <c r="H3" s="18"/>
      <c r="I3" s="18"/>
      <c r="J3" s="18"/>
      <c r="K3" s="18"/>
      <c r="L3" s="18"/>
      <c r="M3" s="18"/>
      <c r="N3" s="18"/>
      <c r="O3" s="18"/>
      <c r="P3" s="18"/>
      <c r="Q3" s="18"/>
      <c r="R3" s="18"/>
      <c r="S3" s="18"/>
    </row>
    <row r="4" spans="1:21" ht="16.5" customHeight="1">
      <c r="A4" s="420" t="s">
        <v>316</v>
      </c>
      <c r="B4" s="420"/>
      <c r="C4" s="18"/>
      <c r="D4" s="29">
        <v>1555</v>
      </c>
      <c r="E4" s="29">
        <v>1218</v>
      </c>
      <c r="F4" s="29">
        <v>755</v>
      </c>
      <c r="G4" s="29">
        <v>594</v>
      </c>
      <c r="H4" s="29">
        <v>711</v>
      </c>
      <c r="I4" s="29">
        <v>345</v>
      </c>
      <c r="J4" s="29">
        <v>470</v>
      </c>
      <c r="K4" s="29">
        <v>498</v>
      </c>
      <c r="L4" s="29">
        <v>1045</v>
      </c>
      <c r="M4" s="29">
        <v>1064</v>
      </c>
      <c r="N4" s="29">
        <v>1516</v>
      </c>
      <c r="O4" s="29">
        <v>1919</v>
      </c>
      <c r="P4" s="29">
        <v>988</v>
      </c>
      <c r="Q4" s="29">
        <v>681</v>
      </c>
      <c r="R4" s="29">
        <v>1535</v>
      </c>
      <c r="S4" s="29">
        <f>SUM(D4:R4)</f>
        <v>14894</v>
      </c>
      <c r="U4" s="30"/>
    </row>
    <row r="5" spans="1:21" ht="16.5" customHeight="1">
      <c r="A5" s="442" t="s">
        <v>317</v>
      </c>
      <c r="B5" s="442"/>
      <c r="C5" s="129"/>
      <c r="D5" s="29">
        <v>8254</v>
      </c>
      <c r="E5" s="29">
        <v>7696</v>
      </c>
      <c r="F5" s="29">
        <v>5319</v>
      </c>
      <c r="G5" s="29">
        <v>4590</v>
      </c>
      <c r="H5" s="29">
        <v>6074</v>
      </c>
      <c r="I5" s="29">
        <v>4544</v>
      </c>
      <c r="J5" s="29">
        <v>7185</v>
      </c>
      <c r="K5" s="29">
        <v>7298</v>
      </c>
      <c r="L5" s="29">
        <v>4972</v>
      </c>
      <c r="M5" s="29">
        <v>3641</v>
      </c>
      <c r="N5" s="29">
        <v>4174</v>
      </c>
      <c r="O5" s="29">
        <v>6493</v>
      </c>
      <c r="P5" s="29">
        <v>7489</v>
      </c>
      <c r="Q5" s="29">
        <v>7771</v>
      </c>
      <c r="R5" s="29">
        <v>5185</v>
      </c>
      <c r="S5" s="130">
        <f>SUM(D5:R5)</f>
        <v>90685</v>
      </c>
      <c r="U5" s="30"/>
    </row>
    <row r="6" spans="1:21" ht="16.5" customHeight="1">
      <c r="A6" s="430" t="s">
        <v>318</v>
      </c>
      <c r="B6" s="430"/>
      <c r="C6" s="37"/>
      <c r="D6" s="326">
        <f>D4/D5</f>
        <v>0.18839350617882239</v>
      </c>
      <c r="E6" s="326">
        <f t="shared" ref="E6:S6" si="0">E4/E5</f>
        <v>0.15826403326403327</v>
      </c>
      <c r="F6" s="326">
        <f t="shared" si="0"/>
        <v>0.14194397443128406</v>
      </c>
      <c r="G6" s="326">
        <f t="shared" si="0"/>
        <v>0.12941176470588237</v>
      </c>
      <c r="H6" s="326">
        <f t="shared" si="0"/>
        <v>0.11705630556470201</v>
      </c>
      <c r="I6" s="326">
        <f t="shared" si="0"/>
        <v>7.592429577464789E-2</v>
      </c>
      <c r="J6" s="326">
        <f t="shared" si="0"/>
        <v>6.541405706332637E-2</v>
      </c>
      <c r="K6" s="326">
        <f t="shared" si="0"/>
        <v>6.8237873389969853E-2</v>
      </c>
      <c r="L6" s="326">
        <f t="shared" si="0"/>
        <v>0.21017699115044247</v>
      </c>
      <c r="M6" s="326">
        <f t="shared" si="0"/>
        <v>0.29222741005218345</v>
      </c>
      <c r="N6" s="326">
        <f t="shared" si="0"/>
        <v>0.36320076665069478</v>
      </c>
      <c r="O6" s="326">
        <f t="shared" si="0"/>
        <v>0.29554905282612043</v>
      </c>
      <c r="P6" s="326">
        <f t="shared" si="0"/>
        <v>0.13192682601148351</v>
      </c>
      <c r="Q6" s="326">
        <f t="shared" si="0"/>
        <v>8.7633509200875051E-2</v>
      </c>
      <c r="R6" s="326">
        <f t="shared" si="0"/>
        <v>0.29604628736740596</v>
      </c>
      <c r="S6" s="131">
        <f t="shared" si="0"/>
        <v>0.16423884876219882</v>
      </c>
    </row>
    <row r="7" spans="1:21" ht="16.5" customHeight="1" thickBot="1">
      <c r="A7" s="443" t="s">
        <v>319</v>
      </c>
      <c r="B7" s="443"/>
      <c r="C7" s="32"/>
      <c r="D7" s="132">
        <f>D6/$S$6</f>
        <v>1.1470703040033912</v>
      </c>
      <c r="E7" s="132">
        <f t="shared" ref="E7:S7" si="1">E6/$S$6</f>
        <v>0.96362118010936326</v>
      </c>
      <c r="F7" s="132">
        <f t="shared" si="1"/>
        <v>0.86425334505847962</v>
      </c>
      <c r="G7" s="132">
        <f t="shared" si="1"/>
        <v>0.78794856199496055</v>
      </c>
      <c r="H7" s="132">
        <f t="shared" si="1"/>
        <v>0.71271995905297447</v>
      </c>
      <c r="I7" s="132">
        <f t="shared" si="1"/>
        <v>0.46227976113360708</v>
      </c>
      <c r="J7" s="132">
        <f t="shared" si="1"/>
        <v>0.39828613970644228</v>
      </c>
      <c r="K7" s="132">
        <f t="shared" si="1"/>
        <v>0.41547949163216169</v>
      </c>
      <c r="L7" s="132">
        <f t="shared" si="1"/>
        <v>1.2797032659109624</v>
      </c>
      <c r="M7" s="132">
        <f t="shared" si="1"/>
        <v>1.7792831127019104</v>
      </c>
      <c r="N7" s="132">
        <f t="shared" si="1"/>
        <v>2.2114181229836349</v>
      </c>
      <c r="O7" s="132">
        <f t="shared" si="1"/>
        <v>1.7995075772483369</v>
      </c>
      <c r="P7" s="132">
        <f t="shared" si="1"/>
        <v>0.80326199925146913</v>
      </c>
      <c r="Q7" s="132">
        <f t="shared" si="1"/>
        <v>0.5335735720344672</v>
      </c>
      <c r="R7" s="132">
        <f t="shared" si="1"/>
        <v>1.8025350859348199</v>
      </c>
      <c r="S7" s="132">
        <f t="shared" si="1"/>
        <v>1</v>
      </c>
    </row>
    <row r="8" spans="1:21" ht="16.5" customHeight="1">
      <c r="A8" s="441" t="s">
        <v>320</v>
      </c>
      <c r="B8" s="441"/>
      <c r="C8" s="18"/>
      <c r="D8" s="18"/>
      <c r="E8" s="18"/>
      <c r="F8" s="18"/>
      <c r="G8" s="18"/>
      <c r="H8" s="18"/>
      <c r="I8" s="18"/>
      <c r="J8" s="18"/>
      <c r="K8" s="18"/>
      <c r="L8" s="18"/>
      <c r="M8" s="18"/>
      <c r="N8" s="18"/>
      <c r="O8" s="18"/>
      <c r="P8" s="18"/>
      <c r="Q8" s="18"/>
      <c r="R8" s="18"/>
      <c r="S8" s="18"/>
    </row>
    <row r="9" spans="1:21" ht="16.5" customHeight="1">
      <c r="A9" s="420"/>
      <c r="B9" s="420"/>
      <c r="C9" s="18"/>
      <c r="D9" s="18"/>
      <c r="E9" s="18"/>
      <c r="F9" s="18"/>
      <c r="G9" s="18"/>
      <c r="H9" s="18"/>
      <c r="I9" s="18"/>
      <c r="J9" s="18"/>
      <c r="K9" s="18"/>
      <c r="L9" s="18"/>
      <c r="M9" s="18"/>
      <c r="N9" s="18"/>
      <c r="O9" s="18"/>
      <c r="P9" s="18"/>
      <c r="Q9" s="18"/>
      <c r="R9" s="18"/>
      <c r="S9" s="18"/>
    </row>
    <row r="10" spans="1:21" ht="16.5" customHeight="1">
      <c r="A10" s="415" t="s">
        <v>9</v>
      </c>
      <c r="B10" s="415"/>
      <c r="C10" s="20"/>
      <c r="D10" s="18"/>
      <c r="E10" s="18"/>
      <c r="F10" s="18"/>
      <c r="G10" s="18"/>
      <c r="H10" s="18"/>
      <c r="I10" s="18"/>
      <c r="J10" s="18"/>
      <c r="K10" s="18"/>
      <c r="L10" s="18"/>
      <c r="M10" s="18"/>
      <c r="N10" s="18"/>
      <c r="O10" s="18"/>
      <c r="P10" s="18"/>
      <c r="Q10" s="18"/>
      <c r="R10" s="18"/>
      <c r="S10" s="18"/>
    </row>
    <row r="11" spans="1:21" ht="54.75" customHeight="1">
      <c r="A11" s="365"/>
      <c r="B11" s="365"/>
      <c r="C11" s="50"/>
      <c r="D11" s="50" t="str">
        <f t="shared" ref="D11:S11" si="2">D2</f>
        <v xml:space="preserve">1. 
Gamle Oslo </v>
      </c>
      <c r="E11" s="50" t="str">
        <f t="shared" si="2"/>
        <v>2. 
Grünerløkka</v>
      </c>
      <c r="F11" s="50" t="str">
        <f t="shared" si="2"/>
        <v>3. 
Sagene</v>
      </c>
      <c r="G11" s="50" t="str">
        <f t="shared" si="2"/>
        <v>4. 
St. Hanshaugen</v>
      </c>
      <c r="H11" s="50" t="str">
        <f t="shared" si="2"/>
        <v>5. 
Frogner</v>
      </c>
      <c r="I11" s="50" t="str">
        <f t="shared" si="2"/>
        <v>6. 
Ullern</v>
      </c>
      <c r="J11" s="50" t="str">
        <f t="shared" si="2"/>
        <v>7. 
Vestre Aker</v>
      </c>
      <c r="K11" s="50" t="str">
        <f t="shared" si="2"/>
        <v>8. 
Nordre Aker</v>
      </c>
      <c r="L11" s="50" t="str">
        <f t="shared" si="2"/>
        <v>9. 
Bjerke</v>
      </c>
      <c r="M11" s="50" t="str">
        <f t="shared" si="2"/>
        <v>10. 
Grorud</v>
      </c>
      <c r="N11" s="50" t="str">
        <f t="shared" si="2"/>
        <v>11. 
Stovner</v>
      </c>
      <c r="O11" s="50" t="str">
        <f t="shared" si="2"/>
        <v>12. 
Alna</v>
      </c>
      <c r="P11" s="50" t="str">
        <f t="shared" si="2"/>
        <v>13. 
Østensjø</v>
      </c>
      <c r="Q11" s="50" t="str">
        <f t="shared" si="2"/>
        <v>14.
Nordstrand</v>
      </c>
      <c r="R11" s="50" t="str">
        <f t="shared" si="2"/>
        <v>15. 
Søndre Nordstrand</v>
      </c>
      <c r="S11" s="50" t="str">
        <f t="shared" si="2"/>
        <v>Sum</v>
      </c>
    </row>
    <row r="12" spans="1:21" ht="16.5" customHeight="1">
      <c r="A12" s="419"/>
      <c r="B12" s="419"/>
      <c r="C12" s="18"/>
      <c r="D12" s="18"/>
      <c r="E12" s="18"/>
      <c r="F12" s="18"/>
      <c r="G12" s="18"/>
      <c r="H12" s="18"/>
      <c r="I12" s="18"/>
      <c r="J12" s="18"/>
      <c r="K12" s="18"/>
      <c r="L12" s="18"/>
      <c r="M12" s="18"/>
      <c r="N12" s="18"/>
      <c r="O12" s="18"/>
      <c r="P12" s="18"/>
      <c r="Q12" s="18"/>
      <c r="R12" s="18"/>
      <c r="S12" s="18"/>
    </row>
    <row r="13" spans="1:21" ht="16.5" customHeight="1">
      <c r="A13" s="420" t="s">
        <v>321</v>
      </c>
      <c r="B13" s="420"/>
      <c r="C13" s="18"/>
      <c r="D13" s="29">
        <v>11414</v>
      </c>
      <c r="E13" s="29">
        <v>14015</v>
      </c>
      <c r="F13" s="29">
        <v>9487</v>
      </c>
      <c r="G13" s="29">
        <v>10690</v>
      </c>
      <c r="H13" s="29">
        <v>12307</v>
      </c>
      <c r="I13" s="29">
        <v>4126</v>
      </c>
      <c r="J13" s="29">
        <v>5104</v>
      </c>
      <c r="K13" s="29">
        <v>7073</v>
      </c>
      <c r="L13" s="29">
        <v>4511</v>
      </c>
      <c r="M13" s="29">
        <v>3040</v>
      </c>
      <c r="N13" s="29">
        <v>3740</v>
      </c>
      <c r="O13" s="29">
        <v>5624</v>
      </c>
      <c r="P13" s="29">
        <v>4464</v>
      </c>
      <c r="Q13" s="29">
        <v>4818</v>
      </c>
      <c r="R13" s="29">
        <v>3878</v>
      </c>
      <c r="S13" s="29">
        <f>SUM(D13:R13)</f>
        <v>104291</v>
      </c>
    </row>
    <row r="14" spans="1:21" ht="16.5" customHeight="1">
      <c r="A14" s="442" t="s">
        <v>322</v>
      </c>
      <c r="B14" s="442"/>
      <c r="C14" s="129"/>
      <c r="D14" s="29">
        <v>60253</v>
      </c>
      <c r="E14" s="29">
        <v>63871</v>
      </c>
      <c r="F14" s="29">
        <v>46351</v>
      </c>
      <c r="G14" s="29">
        <v>40550</v>
      </c>
      <c r="H14" s="29">
        <v>59094</v>
      </c>
      <c r="I14" s="29">
        <v>34859</v>
      </c>
      <c r="J14" s="29">
        <v>51465</v>
      </c>
      <c r="K14" s="29">
        <v>54055</v>
      </c>
      <c r="L14" s="29">
        <v>35144</v>
      </c>
      <c r="M14" s="29">
        <v>27418</v>
      </c>
      <c r="N14" s="29">
        <v>33200</v>
      </c>
      <c r="O14" s="29">
        <v>49429</v>
      </c>
      <c r="P14" s="29">
        <v>50924</v>
      </c>
      <c r="Q14" s="29">
        <v>52668</v>
      </c>
      <c r="R14" s="29">
        <v>39081</v>
      </c>
      <c r="S14" s="325">
        <f>SUM(D14:R14)</f>
        <v>698362</v>
      </c>
    </row>
    <row r="15" spans="1:21" ht="16.5" customHeight="1">
      <c r="A15" s="430" t="s">
        <v>323</v>
      </c>
      <c r="B15" s="430"/>
      <c r="C15" s="37"/>
      <c r="D15" s="326">
        <f>D13/D14</f>
        <v>0.18943455097671485</v>
      </c>
      <c r="E15" s="326">
        <f t="shared" ref="E15:S15" si="3">E13/E14</f>
        <v>0.21942665685522381</v>
      </c>
      <c r="F15" s="326">
        <f t="shared" si="3"/>
        <v>0.2046773532394123</v>
      </c>
      <c r="G15" s="326">
        <f t="shared" si="3"/>
        <v>0.26362515413070281</v>
      </c>
      <c r="H15" s="326">
        <f t="shared" si="3"/>
        <v>0.20826141401834367</v>
      </c>
      <c r="I15" s="326">
        <f t="shared" si="3"/>
        <v>0.11836254625778135</v>
      </c>
      <c r="J15" s="326">
        <f t="shared" si="3"/>
        <v>9.9174196055571748E-2</v>
      </c>
      <c r="K15" s="326">
        <f t="shared" si="3"/>
        <v>0.13084821015632225</v>
      </c>
      <c r="L15" s="326">
        <f t="shared" si="3"/>
        <v>0.12835761438652402</v>
      </c>
      <c r="M15" s="326">
        <f t="shared" si="3"/>
        <v>0.11087606681741921</v>
      </c>
      <c r="N15" s="326">
        <f t="shared" si="3"/>
        <v>0.11265060240963855</v>
      </c>
      <c r="O15" s="326">
        <f t="shared" si="3"/>
        <v>0.11377936029456392</v>
      </c>
      <c r="P15" s="326">
        <f t="shared" si="3"/>
        <v>8.7660042416149553E-2</v>
      </c>
      <c r="Q15" s="326">
        <f t="shared" si="3"/>
        <v>9.1478696741854632E-2</v>
      </c>
      <c r="R15" s="326">
        <f t="shared" si="3"/>
        <v>9.9229804764463553E-2</v>
      </c>
      <c r="S15" s="326">
        <f t="shared" si="3"/>
        <v>0.14933659047886338</v>
      </c>
    </row>
    <row r="16" spans="1:21" ht="16.5" customHeight="1" thickBot="1">
      <c r="A16" s="443" t="s">
        <v>324</v>
      </c>
      <c r="B16" s="443"/>
      <c r="C16" s="32"/>
      <c r="D16" s="132">
        <f>D15/$S$15</f>
        <v>1.2685072718566373</v>
      </c>
      <c r="E16" s="132">
        <f t="shared" ref="E16:R16" si="4">E15/$S$15</f>
        <v>1.4693428861045328</v>
      </c>
      <c r="F16" s="132">
        <f t="shared" si="4"/>
        <v>1.3705773821612839</v>
      </c>
      <c r="G16" s="132">
        <f t="shared" si="4"/>
        <v>1.7653085106962816</v>
      </c>
      <c r="H16" s="132">
        <f t="shared" si="4"/>
        <v>1.3945772656957793</v>
      </c>
      <c r="I16" s="132">
        <f t="shared" si="4"/>
        <v>0.79258904919577633</v>
      </c>
      <c r="J16" s="132">
        <f t="shared" si="4"/>
        <v>0.66409843520304923</v>
      </c>
      <c r="K16" s="132">
        <f t="shared" si="4"/>
        <v>0.87619658207505469</v>
      </c>
      <c r="L16" s="132">
        <f t="shared" si="4"/>
        <v>0.8595188491643736</v>
      </c>
      <c r="M16" s="132">
        <f t="shared" si="4"/>
        <v>0.7424574678039958</v>
      </c>
      <c r="N16" s="132">
        <f t="shared" si="4"/>
        <v>0.75434025946630101</v>
      </c>
      <c r="O16" s="132">
        <f t="shared" si="4"/>
        <v>0.76189874115726441</v>
      </c>
      <c r="P16" s="132">
        <f t="shared" si="4"/>
        <v>0.58699640948717569</v>
      </c>
      <c r="Q16" s="132">
        <f t="shared" si="4"/>
        <v>0.61256719768757695</v>
      </c>
      <c r="R16" s="132">
        <f t="shared" si="4"/>
        <v>0.6644708068282047</v>
      </c>
      <c r="S16" s="132">
        <v>1</v>
      </c>
    </row>
    <row r="17" spans="1:36" ht="16.5" customHeight="1">
      <c r="A17" s="441" t="s">
        <v>320</v>
      </c>
      <c r="B17" s="441"/>
      <c r="C17" s="18"/>
      <c r="D17" s="18"/>
      <c r="E17" s="18"/>
      <c r="F17" s="18"/>
      <c r="G17" s="18"/>
      <c r="H17" s="18"/>
      <c r="I17" s="18"/>
      <c r="J17" s="18"/>
      <c r="K17" s="18"/>
      <c r="L17" s="18"/>
      <c r="M17" s="18"/>
      <c r="N17" s="18"/>
      <c r="O17" s="18"/>
      <c r="P17" s="18"/>
      <c r="Q17" s="18"/>
      <c r="R17" s="18"/>
      <c r="S17" s="18"/>
    </row>
    <row r="18" spans="1:36" ht="16.5" customHeight="1">
      <c r="A18" s="420"/>
      <c r="B18" s="420"/>
      <c r="C18" s="18"/>
      <c r="D18" s="18"/>
      <c r="E18" s="18"/>
      <c r="F18" s="18"/>
      <c r="G18" s="18"/>
      <c r="H18" s="18"/>
      <c r="I18" s="18"/>
      <c r="J18" s="18"/>
      <c r="K18" s="18"/>
      <c r="L18" s="18"/>
      <c r="M18" s="18"/>
      <c r="N18" s="18"/>
      <c r="O18" s="18"/>
      <c r="P18" s="18"/>
      <c r="Q18" s="18"/>
      <c r="R18" s="18"/>
      <c r="S18" s="18"/>
    </row>
    <row r="19" spans="1:36" ht="16.5" customHeight="1">
      <c r="A19" s="415" t="s">
        <v>10</v>
      </c>
      <c r="B19" s="415"/>
      <c r="C19" s="20"/>
      <c r="D19" s="302"/>
      <c r="E19" s="302"/>
      <c r="F19" s="302"/>
      <c r="G19" s="302"/>
      <c r="H19" s="302"/>
      <c r="I19" s="302"/>
      <c r="J19" s="302"/>
      <c r="K19" s="302"/>
      <c r="L19" s="302"/>
      <c r="M19" s="302"/>
      <c r="N19" s="302"/>
      <c r="O19" s="302"/>
      <c r="P19" s="302"/>
      <c r="Q19" s="302"/>
      <c r="R19" s="302"/>
      <c r="S19" s="18"/>
    </row>
    <row r="20" spans="1:36" ht="54.75" customHeight="1">
      <c r="A20" s="365"/>
      <c r="B20" s="365"/>
      <c r="C20" s="50"/>
      <c r="D20" s="50" t="str">
        <f t="shared" ref="D20:S20" si="5">D2</f>
        <v xml:space="preserve">1. 
Gamle Oslo </v>
      </c>
      <c r="E20" s="50" t="str">
        <f t="shared" si="5"/>
        <v>2. 
Grünerløkka</v>
      </c>
      <c r="F20" s="50" t="str">
        <f t="shared" si="5"/>
        <v>3. 
Sagene</v>
      </c>
      <c r="G20" s="50" t="str">
        <f t="shared" si="5"/>
        <v>4. 
St. Hanshaugen</v>
      </c>
      <c r="H20" s="50" t="str">
        <f t="shared" si="5"/>
        <v>5. 
Frogner</v>
      </c>
      <c r="I20" s="50" t="str">
        <f t="shared" si="5"/>
        <v>6. 
Ullern</v>
      </c>
      <c r="J20" s="50" t="str">
        <f t="shared" si="5"/>
        <v>7. 
Vestre Aker</v>
      </c>
      <c r="K20" s="50" t="str">
        <f t="shared" si="5"/>
        <v>8. 
Nordre Aker</v>
      </c>
      <c r="L20" s="50" t="str">
        <f t="shared" si="5"/>
        <v>9. 
Bjerke</v>
      </c>
      <c r="M20" s="50" t="str">
        <f t="shared" si="5"/>
        <v>10. 
Grorud</v>
      </c>
      <c r="N20" s="50" t="str">
        <f t="shared" si="5"/>
        <v>11. 
Stovner</v>
      </c>
      <c r="O20" s="50" t="str">
        <f t="shared" si="5"/>
        <v>12. 
Alna</v>
      </c>
      <c r="P20" s="50" t="str">
        <f t="shared" si="5"/>
        <v>13. 
Østensjø</v>
      </c>
      <c r="Q20" s="50" t="str">
        <f t="shared" si="5"/>
        <v>14.
Nordstrand</v>
      </c>
      <c r="R20" s="50" t="str">
        <f t="shared" si="5"/>
        <v>15. 
Søndre Nordstrand</v>
      </c>
      <c r="S20" s="50" t="str">
        <f t="shared" si="5"/>
        <v>Sum</v>
      </c>
    </row>
    <row r="21" spans="1:36" ht="16.5" customHeight="1">
      <c r="A21" s="419"/>
      <c r="B21" s="419"/>
      <c r="C21" s="18"/>
      <c r="D21" s="18"/>
      <c r="E21" s="18"/>
      <c r="F21" s="18"/>
      <c r="G21" s="18"/>
      <c r="H21" s="18"/>
      <c r="I21" s="18"/>
      <c r="J21" s="18"/>
      <c r="K21" s="18"/>
      <c r="L21" s="18"/>
      <c r="M21" s="18"/>
      <c r="N21" s="18"/>
      <c r="O21" s="18"/>
      <c r="P21" s="18"/>
      <c r="Q21" s="18"/>
      <c r="R21" s="18"/>
      <c r="S21" s="18"/>
    </row>
    <row r="22" spans="1:36" ht="16.5" customHeight="1">
      <c r="A22" s="18" t="s">
        <v>325</v>
      </c>
      <c r="B22" s="18"/>
      <c r="C22" s="18"/>
      <c r="D22" s="133">
        <v>15.90393491207405</v>
      </c>
      <c r="E22" s="133">
        <v>16.716994071616703</v>
      </c>
      <c r="F22" s="133">
        <v>14.931904609563251</v>
      </c>
      <c r="G22" s="133">
        <v>11.097439863118568</v>
      </c>
      <c r="H22" s="133">
        <v>6.6840573770400535</v>
      </c>
      <c r="I22" s="133">
        <v>7.158904027044704</v>
      </c>
      <c r="J22" s="133">
        <v>5.8650871401667279</v>
      </c>
      <c r="K22" s="133">
        <v>6.134213367597189</v>
      </c>
      <c r="L22" s="133">
        <v>8.4174203902322624</v>
      </c>
      <c r="M22" s="133">
        <v>13.402422187676589</v>
      </c>
      <c r="N22" s="133">
        <v>8.0936432469708173</v>
      </c>
      <c r="O22" s="133">
        <v>10.265253461608211</v>
      </c>
      <c r="P22" s="133">
        <v>8.0612498852055854</v>
      </c>
      <c r="Q22" s="133">
        <v>9.1520645192559691</v>
      </c>
      <c r="R22" s="133">
        <v>10.153846491119698</v>
      </c>
      <c r="S22" s="133">
        <v>9.3750494954476018</v>
      </c>
      <c r="T22" s="112"/>
      <c r="U22" s="112"/>
      <c r="V22" s="112"/>
      <c r="W22" s="112"/>
      <c r="X22" s="112"/>
      <c r="Y22" s="112"/>
      <c r="Z22" s="112"/>
      <c r="AA22" s="112"/>
      <c r="AB22" s="112"/>
      <c r="AC22" s="112"/>
      <c r="AD22" s="112"/>
      <c r="AE22" s="112"/>
      <c r="AF22" s="112"/>
      <c r="AG22" s="112"/>
      <c r="AH22" s="112"/>
      <c r="AI22" s="112"/>
      <c r="AJ22" s="112"/>
    </row>
    <row r="23" spans="1:36" ht="16.5" customHeight="1">
      <c r="A23" s="18" t="s">
        <v>326</v>
      </c>
      <c r="B23" s="18"/>
      <c r="C23" s="18"/>
      <c r="D23" s="133">
        <v>13.316662308611518</v>
      </c>
      <c r="E23" s="133">
        <v>13.188142962530938</v>
      </c>
      <c r="F23" s="133">
        <v>17.269517403625056</v>
      </c>
      <c r="G23" s="133">
        <v>9.0491799431076565</v>
      </c>
      <c r="H23" s="133">
        <v>6.8338774867844503</v>
      </c>
      <c r="I23" s="133">
        <v>5.8263038849406339</v>
      </c>
      <c r="J23" s="133">
        <v>6.5658748557348137</v>
      </c>
      <c r="K23" s="133">
        <v>5.5314966531779293</v>
      </c>
      <c r="L23" s="133">
        <v>9.8003392119382351</v>
      </c>
      <c r="M23" s="133">
        <v>11.331484283891317</v>
      </c>
      <c r="N23" s="133">
        <v>8.4788613106473889</v>
      </c>
      <c r="O23" s="133">
        <v>10.44461216519791</v>
      </c>
      <c r="P23" s="133">
        <v>7.5346929409835921</v>
      </c>
      <c r="Q23" s="133">
        <v>6.7084503918508007</v>
      </c>
      <c r="R23" s="133">
        <v>9.3534949970875019</v>
      </c>
      <c r="S23" s="133">
        <v>8.7749281649979842</v>
      </c>
      <c r="T23" s="112"/>
      <c r="U23" s="112"/>
      <c r="V23" s="112"/>
      <c r="W23" s="112"/>
      <c r="X23" s="112"/>
      <c r="Y23" s="112"/>
      <c r="Z23" s="112"/>
      <c r="AA23" s="112"/>
      <c r="AB23" s="112"/>
      <c r="AC23" s="112"/>
      <c r="AD23" s="112"/>
      <c r="AE23" s="112"/>
      <c r="AF23" s="112"/>
      <c r="AG23" s="112"/>
      <c r="AH23" s="112"/>
      <c r="AI23" s="112"/>
      <c r="AJ23" s="112"/>
    </row>
    <row r="24" spans="1:36" ht="16.5" customHeight="1">
      <c r="A24" s="18" t="s">
        <v>327</v>
      </c>
      <c r="B24" s="18"/>
      <c r="C24" s="18"/>
      <c r="D24" s="133">
        <v>13.963843929716683</v>
      </c>
      <c r="E24" s="133">
        <v>14.808067270297244</v>
      </c>
      <c r="F24" s="133">
        <v>13.705054547059854</v>
      </c>
      <c r="G24" s="133">
        <v>11.839787037443648</v>
      </c>
      <c r="H24" s="133">
        <v>7.5391862682361204</v>
      </c>
      <c r="I24" s="133">
        <v>5.3757761835236861</v>
      </c>
      <c r="J24" s="133">
        <v>7.1719539415261711</v>
      </c>
      <c r="K24" s="133">
        <v>5.3437424466822874</v>
      </c>
      <c r="L24" s="133">
        <v>10.996101564583956</v>
      </c>
      <c r="M24" s="133">
        <v>12.805136347498626</v>
      </c>
      <c r="N24" s="133">
        <v>9.450312517840306</v>
      </c>
      <c r="O24" s="133">
        <v>9.5878158172292167</v>
      </c>
      <c r="P24" s="133">
        <v>8.6466176052164947</v>
      </c>
      <c r="Q24" s="133">
        <v>6.6695146115360284</v>
      </c>
      <c r="R24" s="133">
        <v>7.1832049559611892</v>
      </c>
      <c r="S24" s="133">
        <v>8.9642968646010974</v>
      </c>
      <c r="T24" s="112"/>
      <c r="U24" s="112"/>
      <c r="V24" s="112"/>
      <c r="W24" s="112"/>
      <c r="X24" s="112"/>
      <c r="Y24" s="112"/>
      <c r="Z24" s="112"/>
      <c r="AA24" s="112"/>
      <c r="AB24" s="112"/>
      <c r="AC24" s="112"/>
      <c r="AD24" s="112"/>
      <c r="AE24" s="112"/>
      <c r="AF24" s="112"/>
      <c r="AG24" s="112"/>
      <c r="AH24" s="112"/>
      <c r="AI24" s="112"/>
      <c r="AJ24" s="112"/>
    </row>
    <row r="25" spans="1:36" ht="16.5" customHeight="1">
      <c r="A25" s="18" t="s">
        <v>328</v>
      </c>
      <c r="B25" s="18"/>
      <c r="C25" s="18"/>
      <c r="D25" s="133">
        <v>12.663562274151648</v>
      </c>
      <c r="E25" s="133">
        <v>11.849040795180834</v>
      </c>
      <c r="F25" s="133">
        <v>11.984249368330516</v>
      </c>
      <c r="G25" s="133">
        <v>9.5225704855824027</v>
      </c>
      <c r="H25" s="133">
        <v>7.0779435667462511</v>
      </c>
      <c r="I25" s="133">
        <v>7.4450427601596036</v>
      </c>
      <c r="J25" s="133">
        <v>5.8385973513401339</v>
      </c>
      <c r="K25" s="133">
        <v>5.589981791281728</v>
      </c>
      <c r="L25" s="133">
        <v>8.1301812055680518</v>
      </c>
      <c r="M25" s="133">
        <v>11.615861270274376</v>
      </c>
      <c r="N25" s="133">
        <v>8.0574259047605779</v>
      </c>
      <c r="O25" s="133">
        <v>9.3438943587075638</v>
      </c>
      <c r="P25" s="133">
        <v>9.8851346139981153</v>
      </c>
      <c r="Q25" s="133">
        <v>6.605871277896429</v>
      </c>
      <c r="R25" s="133">
        <v>8.0117314393182166</v>
      </c>
      <c r="S25" s="133">
        <v>8.4245452497572586</v>
      </c>
      <c r="T25" s="112"/>
      <c r="U25" s="112"/>
      <c r="V25" s="112"/>
      <c r="W25" s="112"/>
      <c r="X25" s="112"/>
      <c r="Y25" s="112"/>
      <c r="Z25" s="112"/>
      <c r="AA25" s="112"/>
      <c r="AB25" s="112"/>
      <c r="AC25" s="112"/>
      <c r="AD25" s="112"/>
      <c r="AE25" s="112"/>
      <c r="AF25" s="112"/>
      <c r="AG25" s="112"/>
      <c r="AH25" s="112"/>
      <c r="AI25" s="112"/>
      <c r="AJ25" s="112"/>
    </row>
    <row r="26" spans="1:36" ht="16.5" customHeight="1">
      <c r="A26" s="442" t="s">
        <v>329</v>
      </c>
      <c r="B26" s="442"/>
      <c r="C26" s="129"/>
      <c r="D26" s="133">
        <v>10.412513569565697</v>
      </c>
      <c r="E26" s="133">
        <v>10.716910759297475</v>
      </c>
      <c r="F26" s="133">
        <v>14.680016450122963</v>
      </c>
      <c r="G26" s="133">
        <v>6.4440856556956447</v>
      </c>
      <c r="H26" s="133">
        <v>8.2887791267044655</v>
      </c>
      <c r="I26" s="133">
        <v>6.2989077515056477</v>
      </c>
      <c r="J26" s="133">
        <v>4.8310492259078934</v>
      </c>
      <c r="K26" s="133">
        <v>5.3218161365564383</v>
      </c>
      <c r="L26" s="133">
        <v>9.2686985622955156</v>
      </c>
      <c r="M26" s="133">
        <v>11.463812882927073</v>
      </c>
      <c r="N26" s="133">
        <v>8.1905421037097152</v>
      </c>
      <c r="O26" s="133">
        <v>9.2446513245202215</v>
      </c>
      <c r="P26" s="133">
        <v>7.2919306897381819</v>
      </c>
      <c r="Q26" s="133">
        <v>5.8844443728198561</v>
      </c>
      <c r="R26" s="133">
        <v>7.3663801284476165</v>
      </c>
      <c r="S26" s="134">
        <v>7.8993087351712905</v>
      </c>
      <c r="T26" s="112"/>
      <c r="U26" s="112"/>
      <c r="V26" s="112"/>
      <c r="W26" s="112"/>
      <c r="X26" s="112"/>
      <c r="Y26" s="112"/>
      <c r="Z26" s="112"/>
      <c r="AA26" s="112"/>
      <c r="AB26" s="112"/>
      <c r="AC26" s="112"/>
      <c r="AD26" s="112"/>
      <c r="AE26" s="112"/>
      <c r="AF26" s="112"/>
      <c r="AG26" s="112"/>
      <c r="AH26" s="112"/>
      <c r="AI26" s="112"/>
      <c r="AJ26" s="112"/>
    </row>
    <row r="27" spans="1:36" ht="16.5" customHeight="1">
      <c r="A27" s="442" t="s">
        <v>330</v>
      </c>
      <c r="B27" s="442"/>
      <c r="C27" s="129"/>
      <c r="D27" s="338">
        <v>13.508785457311561</v>
      </c>
      <c r="E27" s="338">
        <v>9.7495138509813586</v>
      </c>
      <c r="F27" s="338">
        <v>11.790789529638385</v>
      </c>
      <c r="G27" s="338">
        <v>9.5707195729199501</v>
      </c>
      <c r="H27" s="338">
        <v>7.506574740375572</v>
      </c>
      <c r="I27" s="338">
        <v>5.0795790177036277</v>
      </c>
      <c r="J27" s="338">
        <v>4.7521428379551187</v>
      </c>
      <c r="K27" s="338">
        <v>5.2456848460899348</v>
      </c>
      <c r="L27" s="338">
        <v>8.4156816318010943</v>
      </c>
      <c r="M27" s="338">
        <v>11.214651533942407</v>
      </c>
      <c r="N27" s="338">
        <v>10.412756600413275</v>
      </c>
      <c r="O27" s="338">
        <v>9.8996262883920636</v>
      </c>
      <c r="P27" s="338">
        <v>7.3149897706359344</v>
      </c>
      <c r="Q27" s="338">
        <v>6.0048300079116732</v>
      </c>
      <c r="R27" s="338">
        <v>7.7022948239809086</v>
      </c>
      <c r="S27" s="134">
        <v>8.0158390981225232</v>
      </c>
    </row>
    <row r="28" spans="1:36" ht="16.5" customHeight="1">
      <c r="A28" s="18" t="s">
        <v>331</v>
      </c>
      <c r="B28" s="18"/>
      <c r="C28" s="324"/>
      <c r="D28" s="339">
        <v>10.202</v>
      </c>
      <c r="E28" s="339">
        <v>14.496</v>
      </c>
      <c r="F28" s="339">
        <v>11.747999999999999</v>
      </c>
      <c r="G28" s="339">
        <v>9.3480000000000008</v>
      </c>
      <c r="H28" s="339">
        <v>6.827</v>
      </c>
      <c r="I28" s="339">
        <v>5.6980000000000004</v>
      </c>
      <c r="J28" s="339">
        <v>5.524</v>
      </c>
      <c r="K28" s="339">
        <v>3.7149999999999999</v>
      </c>
      <c r="L28" s="339">
        <v>9.2569999999999997</v>
      </c>
      <c r="M28" s="339">
        <v>12.2</v>
      </c>
      <c r="N28" s="339">
        <v>7.5339999999999998</v>
      </c>
      <c r="O28" s="339">
        <v>8.8179999999999996</v>
      </c>
      <c r="P28" s="339">
        <v>8.2550000000000008</v>
      </c>
      <c r="Q28" s="339">
        <v>5.9429999999999996</v>
      </c>
      <c r="R28" s="339">
        <v>6.734</v>
      </c>
      <c r="S28" s="134">
        <v>7.8540000000000001</v>
      </c>
    </row>
    <row r="29" spans="1:36" ht="16.5" customHeight="1">
      <c r="A29" s="430" t="s">
        <v>332</v>
      </c>
      <c r="B29" s="430"/>
      <c r="C29" s="37"/>
      <c r="D29" s="131">
        <f>AVERAGE(D22:D28)</f>
        <v>12.853043207347309</v>
      </c>
      <c r="E29" s="131">
        <f t="shared" ref="E29:S29" si="6">AVERAGE(E22:E28)</f>
        <v>13.07495281570065</v>
      </c>
      <c r="F29" s="131">
        <f t="shared" si="6"/>
        <v>13.729933129762861</v>
      </c>
      <c r="G29" s="131">
        <f t="shared" si="6"/>
        <v>9.5531117939811256</v>
      </c>
      <c r="H29" s="131">
        <f t="shared" si="6"/>
        <v>7.2510597951267011</v>
      </c>
      <c r="I29" s="131">
        <f t="shared" si="6"/>
        <v>6.1260733749825578</v>
      </c>
      <c r="J29" s="131">
        <f t="shared" si="6"/>
        <v>5.7926721932329794</v>
      </c>
      <c r="K29" s="131">
        <f t="shared" si="6"/>
        <v>5.2688478916265007</v>
      </c>
      <c r="L29" s="131">
        <f t="shared" si="6"/>
        <v>9.1836317952027304</v>
      </c>
      <c r="M29" s="131">
        <f t="shared" si="6"/>
        <v>12.004766929458626</v>
      </c>
      <c r="N29" s="131">
        <f t="shared" si="6"/>
        <v>8.602505954906011</v>
      </c>
      <c r="O29" s="131">
        <f t="shared" si="6"/>
        <v>9.6576933450935964</v>
      </c>
      <c r="P29" s="131">
        <f t="shared" si="6"/>
        <v>8.1413736436825577</v>
      </c>
      <c r="Q29" s="131">
        <f t="shared" si="6"/>
        <v>6.7097393116101074</v>
      </c>
      <c r="R29" s="131">
        <f t="shared" si="6"/>
        <v>8.0721361194164469</v>
      </c>
      <c r="S29" s="131">
        <f t="shared" si="6"/>
        <v>8.4725668011568214</v>
      </c>
    </row>
    <row r="30" spans="1:36" ht="16.5" customHeight="1" thickBot="1">
      <c r="A30" s="443" t="s">
        <v>333</v>
      </c>
      <c r="B30" s="443"/>
      <c r="C30" s="32"/>
      <c r="D30" s="132">
        <f>D29/$S$29</f>
        <v>1.5170188101193123</v>
      </c>
      <c r="E30" s="132">
        <f t="shared" ref="E30:R30" si="7">E29/$S$29</f>
        <v>1.5432103543775459</v>
      </c>
      <c r="F30" s="132">
        <f t="shared" si="7"/>
        <v>1.6205163620413372</v>
      </c>
      <c r="G30" s="132">
        <f t="shared" si="7"/>
        <v>1.1275345498222298</v>
      </c>
      <c r="H30" s="132">
        <f t="shared" si="7"/>
        <v>0.85582798758655532</v>
      </c>
      <c r="I30" s="132">
        <f t="shared" si="7"/>
        <v>0.72304810558072208</v>
      </c>
      <c r="J30" s="132">
        <f t="shared" si="7"/>
        <v>0.68369743540317252</v>
      </c>
      <c r="K30" s="132">
        <f t="shared" si="7"/>
        <v>0.62187150780647804</v>
      </c>
      <c r="L30" s="132">
        <f t="shared" si="7"/>
        <v>1.0839255695155832</v>
      </c>
      <c r="M30" s="132">
        <f t="shared" si="7"/>
        <v>1.4168984690471282</v>
      </c>
      <c r="N30" s="132">
        <f t="shared" si="7"/>
        <v>1.0153364566841123</v>
      </c>
      <c r="O30" s="132">
        <f t="shared" si="7"/>
        <v>1.1398780997247446</v>
      </c>
      <c r="P30" s="132">
        <f t="shared" si="7"/>
        <v>0.96090993848180184</v>
      </c>
      <c r="Q30" s="132">
        <f t="shared" si="7"/>
        <v>0.79193702086762863</v>
      </c>
      <c r="R30" s="132">
        <f t="shared" si="7"/>
        <v>0.95273797290265083</v>
      </c>
      <c r="S30" s="132">
        <f>S29/$S$29</f>
        <v>1</v>
      </c>
    </row>
    <row r="31" spans="1:36" ht="16.5" customHeight="1">
      <c r="A31" s="441" t="s">
        <v>320</v>
      </c>
      <c r="B31" s="441"/>
      <c r="C31" s="18"/>
      <c r="D31" s="18"/>
      <c r="E31" s="18"/>
      <c r="F31" s="18"/>
      <c r="G31" s="18"/>
      <c r="H31" s="18"/>
      <c r="I31" s="18"/>
      <c r="J31" s="18"/>
      <c r="K31" s="18"/>
      <c r="L31" s="18"/>
      <c r="M31" s="18"/>
      <c r="N31" s="18"/>
      <c r="O31" s="18"/>
      <c r="P31" s="18"/>
      <c r="Q31" s="18"/>
      <c r="R31" s="18"/>
      <c r="S31" s="18"/>
    </row>
    <row r="32" spans="1:36">
      <c r="D32" s="112"/>
      <c r="E32" s="112"/>
      <c r="F32" s="112"/>
      <c r="G32" s="112"/>
      <c r="H32" s="112"/>
      <c r="I32" s="112"/>
      <c r="J32" s="112"/>
      <c r="K32" s="112"/>
      <c r="L32" s="112"/>
      <c r="M32" s="112"/>
      <c r="N32" s="112"/>
      <c r="O32" s="112"/>
      <c r="P32" s="112"/>
      <c r="Q32" s="112"/>
      <c r="R32" s="112"/>
    </row>
  </sheetData>
  <mergeCells count="26">
    <mergeCell ref="A18:B18"/>
    <mergeCell ref="A19:B19"/>
    <mergeCell ref="A20:B20"/>
    <mergeCell ref="A21:B21"/>
    <mergeCell ref="A31:B31"/>
    <mergeCell ref="A27:B27"/>
    <mergeCell ref="A29:B29"/>
    <mergeCell ref="A30:B30"/>
    <mergeCell ref="A26:B26"/>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topLeftCell="A3"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2"/>
  <sheetViews>
    <sheetView zoomScale="70" zoomScaleNormal="70" workbookViewId="0">
      <selection sqref="A1:C1"/>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10" t="s">
        <v>334</v>
      </c>
      <c r="B1" s="410"/>
      <c r="C1" s="410"/>
      <c r="D1" s="18"/>
      <c r="E1" s="18"/>
      <c r="F1" s="18"/>
      <c r="G1" s="18"/>
      <c r="H1" s="18"/>
      <c r="I1" s="18"/>
      <c r="J1" s="18"/>
      <c r="K1" s="18"/>
      <c r="L1" s="18"/>
      <c r="M1" s="18"/>
      <c r="N1" s="18"/>
      <c r="O1" s="18"/>
      <c r="P1" s="18"/>
      <c r="Q1" s="18"/>
      <c r="R1" s="18"/>
      <c r="S1" s="18"/>
    </row>
    <row r="2" spans="1:19" ht="54.75" customHeight="1">
      <c r="A2" s="50" t="s">
        <v>335</v>
      </c>
      <c r="B2" s="50" t="s">
        <v>336</v>
      </c>
      <c r="C2" s="50" t="s">
        <v>337</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c r="A3" s="18"/>
      <c r="B3" s="18"/>
      <c r="C3" s="136"/>
      <c r="D3" s="56"/>
      <c r="E3" s="81"/>
      <c r="F3" s="81"/>
      <c r="G3" s="81"/>
      <c r="H3" s="56"/>
      <c r="I3" s="56"/>
      <c r="J3" s="56"/>
      <c r="K3" s="56"/>
      <c r="L3" s="56"/>
      <c r="M3" s="56"/>
      <c r="N3" s="56"/>
      <c r="O3" s="56"/>
      <c r="P3" s="56"/>
      <c r="Q3" s="56"/>
      <c r="R3" s="56"/>
      <c r="S3" s="56"/>
    </row>
    <row r="4" spans="1:19" ht="16.5" customHeight="1">
      <c r="A4" s="74" t="s">
        <v>338</v>
      </c>
      <c r="B4" s="74" t="s">
        <v>339</v>
      </c>
      <c r="C4" s="137" t="s">
        <v>217</v>
      </c>
      <c r="D4" s="138">
        <f>SUM(D5:D10)</f>
        <v>850</v>
      </c>
      <c r="E4" s="138">
        <f t="shared" ref="E4:R4" si="0">SUM(E5:E10)</f>
        <v>887</v>
      </c>
      <c r="F4" s="138">
        <f t="shared" si="0"/>
        <v>687</v>
      </c>
      <c r="G4" s="138">
        <f t="shared" si="0"/>
        <v>339</v>
      </c>
      <c r="H4" s="138">
        <f t="shared" si="0"/>
        <v>412</v>
      </c>
      <c r="I4" s="138">
        <f t="shared" si="0"/>
        <v>477</v>
      </c>
      <c r="J4" s="138">
        <f t="shared" si="0"/>
        <v>473</v>
      </c>
      <c r="K4" s="138">
        <f t="shared" si="0"/>
        <v>494</v>
      </c>
      <c r="L4" s="138">
        <f t="shared" si="0"/>
        <v>412</v>
      </c>
      <c r="M4" s="138">
        <f t="shared" si="0"/>
        <v>354</v>
      </c>
      <c r="N4" s="138">
        <f t="shared" si="0"/>
        <v>373</v>
      </c>
      <c r="O4" s="138">
        <f t="shared" si="0"/>
        <v>479</v>
      </c>
      <c r="P4" s="138">
        <f t="shared" si="0"/>
        <v>703</v>
      </c>
      <c r="Q4" s="138">
        <f t="shared" si="0"/>
        <v>653</v>
      </c>
      <c r="R4" s="138">
        <f t="shared" si="0"/>
        <v>377</v>
      </c>
      <c r="S4" s="138">
        <f>SUM(D4:R4)</f>
        <v>7970</v>
      </c>
    </row>
    <row r="5" spans="1:19" ht="16.5" customHeight="1">
      <c r="A5" s="18"/>
      <c r="B5" s="18" t="s">
        <v>340</v>
      </c>
      <c r="C5" s="114">
        <v>0.13333333333333333</v>
      </c>
      <c r="D5" s="139">
        <v>0</v>
      </c>
      <c r="E5" s="139">
        <v>0</v>
      </c>
      <c r="F5" s="139">
        <v>0</v>
      </c>
      <c r="G5" s="139">
        <v>0</v>
      </c>
      <c r="H5" s="139">
        <v>0</v>
      </c>
      <c r="I5" s="139">
        <v>0</v>
      </c>
      <c r="J5" s="139">
        <v>0</v>
      </c>
      <c r="K5" s="139">
        <v>0</v>
      </c>
      <c r="L5" s="139">
        <v>0</v>
      </c>
      <c r="M5" s="139">
        <v>0</v>
      </c>
      <c r="N5" s="139">
        <v>0</v>
      </c>
      <c r="O5" s="139">
        <v>0</v>
      </c>
      <c r="P5" s="139">
        <v>0</v>
      </c>
      <c r="Q5" s="139">
        <v>0</v>
      </c>
      <c r="R5" s="139">
        <v>0</v>
      </c>
      <c r="S5" s="29">
        <f>SUM(D5:R5)</f>
        <v>0</v>
      </c>
    </row>
    <row r="6" spans="1:19" ht="16.5" customHeight="1">
      <c r="A6" s="18"/>
      <c r="B6" s="18" t="s">
        <v>341</v>
      </c>
      <c r="C6" s="114">
        <v>0.28888888888888897</v>
      </c>
      <c r="D6" s="139">
        <v>0</v>
      </c>
      <c r="E6" s="139">
        <v>0</v>
      </c>
      <c r="F6" s="139">
        <v>0</v>
      </c>
      <c r="G6" s="139">
        <v>0</v>
      </c>
      <c r="H6" s="139">
        <v>0</v>
      </c>
      <c r="I6" s="139">
        <v>0</v>
      </c>
      <c r="J6" s="139">
        <v>0</v>
      </c>
      <c r="K6" s="139">
        <v>0</v>
      </c>
      <c r="L6" s="139">
        <v>0</v>
      </c>
      <c r="M6" s="139">
        <v>0</v>
      </c>
      <c r="N6" s="139">
        <v>0</v>
      </c>
      <c r="O6" s="139">
        <v>0</v>
      </c>
      <c r="P6" s="139">
        <v>0</v>
      </c>
      <c r="Q6" s="139">
        <v>0</v>
      </c>
      <c r="R6" s="139">
        <v>0</v>
      </c>
      <c r="S6" s="29">
        <f t="shared" ref="S6:S10" si="1">SUM(D6:R6)</f>
        <v>0</v>
      </c>
    </row>
    <row r="7" spans="1:19" ht="16.5" customHeight="1">
      <c r="A7" s="18"/>
      <c r="B7" s="18" t="s">
        <v>342</v>
      </c>
      <c r="C7" s="114">
        <v>0.46666666666666667</v>
      </c>
      <c r="D7" s="139">
        <v>0</v>
      </c>
      <c r="E7" s="139">
        <v>0</v>
      </c>
      <c r="F7" s="139">
        <v>0</v>
      </c>
      <c r="G7" s="139">
        <v>0</v>
      </c>
      <c r="H7" s="139">
        <v>0</v>
      </c>
      <c r="I7" s="139">
        <v>0</v>
      </c>
      <c r="J7" s="139">
        <v>0</v>
      </c>
      <c r="K7" s="139">
        <v>0</v>
      </c>
      <c r="L7" s="139">
        <v>0</v>
      </c>
      <c r="M7" s="139">
        <v>0</v>
      </c>
      <c r="N7" s="139">
        <v>0</v>
      </c>
      <c r="O7" s="139">
        <v>0</v>
      </c>
      <c r="P7" s="139">
        <v>0</v>
      </c>
      <c r="Q7" s="139">
        <v>0</v>
      </c>
      <c r="R7" s="139">
        <v>0</v>
      </c>
      <c r="S7" s="29">
        <f t="shared" si="1"/>
        <v>0</v>
      </c>
    </row>
    <row r="8" spans="1:19" ht="16.5" customHeight="1">
      <c r="A8" s="18"/>
      <c r="B8" s="18" t="s">
        <v>343</v>
      </c>
      <c r="C8" s="114">
        <v>0.64444444444444449</v>
      </c>
      <c r="D8" s="139">
        <v>0</v>
      </c>
      <c r="E8" s="139">
        <v>0</v>
      </c>
      <c r="F8" s="139">
        <v>0</v>
      </c>
      <c r="G8" s="139">
        <v>0</v>
      </c>
      <c r="H8" s="139">
        <v>0</v>
      </c>
      <c r="I8" s="139">
        <v>0</v>
      </c>
      <c r="J8" s="139">
        <v>0</v>
      </c>
      <c r="K8" s="139">
        <v>0</v>
      </c>
      <c r="L8" s="139">
        <v>1</v>
      </c>
      <c r="M8" s="139">
        <v>0</v>
      </c>
      <c r="N8" s="139">
        <v>0</v>
      </c>
      <c r="O8" s="139">
        <v>0</v>
      </c>
      <c r="P8" s="139">
        <v>0</v>
      </c>
      <c r="Q8" s="139">
        <v>0</v>
      </c>
      <c r="R8" s="139">
        <v>0</v>
      </c>
      <c r="S8" s="29">
        <f t="shared" si="1"/>
        <v>1</v>
      </c>
    </row>
    <row r="9" spans="1:19" ht="16.5" customHeight="1">
      <c r="A9" s="18"/>
      <c r="B9" s="18" t="s">
        <v>344</v>
      </c>
      <c r="C9" s="114">
        <v>0.82222222222222219</v>
      </c>
      <c r="D9" s="139">
        <v>0</v>
      </c>
      <c r="E9" s="139">
        <v>0</v>
      </c>
      <c r="F9" s="139">
        <v>0</v>
      </c>
      <c r="G9" s="139">
        <v>0</v>
      </c>
      <c r="H9" s="139">
        <v>0</v>
      </c>
      <c r="I9" s="139">
        <v>0</v>
      </c>
      <c r="J9" s="139">
        <v>0</v>
      </c>
      <c r="K9" s="139">
        <v>0</v>
      </c>
      <c r="L9" s="139">
        <v>0</v>
      </c>
      <c r="M9" s="139">
        <v>0</v>
      </c>
      <c r="N9" s="139">
        <v>0</v>
      </c>
      <c r="O9" s="139">
        <v>0</v>
      </c>
      <c r="P9" s="139">
        <v>0</v>
      </c>
      <c r="Q9" s="139">
        <v>0</v>
      </c>
      <c r="R9" s="139">
        <v>0</v>
      </c>
      <c r="S9" s="29">
        <f t="shared" si="1"/>
        <v>0</v>
      </c>
    </row>
    <row r="10" spans="1:19" ht="16.5" customHeight="1">
      <c r="A10" s="18"/>
      <c r="B10" s="18" t="s">
        <v>345</v>
      </c>
      <c r="C10" s="114">
        <v>1</v>
      </c>
      <c r="D10" s="139">
        <v>850</v>
      </c>
      <c r="E10" s="139">
        <v>887</v>
      </c>
      <c r="F10" s="139">
        <v>687</v>
      </c>
      <c r="G10" s="139">
        <v>339</v>
      </c>
      <c r="H10" s="139">
        <v>412</v>
      </c>
      <c r="I10" s="139">
        <v>477</v>
      </c>
      <c r="J10" s="139">
        <v>473</v>
      </c>
      <c r="K10" s="139">
        <v>494</v>
      </c>
      <c r="L10" s="139">
        <v>411</v>
      </c>
      <c r="M10" s="139">
        <v>354</v>
      </c>
      <c r="N10" s="139">
        <v>373</v>
      </c>
      <c r="O10" s="139">
        <v>479</v>
      </c>
      <c r="P10" s="139">
        <v>703</v>
      </c>
      <c r="Q10" s="139">
        <v>653</v>
      </c>
      <c r="R10" s="139">
        <v>377</v>
      </c>
      <c r="S10" s="29">
        <f t="shared" si="1"/>
        <v>7969</v>
      </c>
    </row>
    <row r="11" spans="1:19" ht="16.5" customHeight="1">
      <c r="A11" s="18"/>
      <c r="B11" s="18"/>
      <c r="C11" s="114"/>
      <c r="D11" s="29"/>
      <c r="E11" s="29"/>
      <c r="F11" s="29"/>
      <c r="G11" s="29"/>
      <c r="H11" s="29"/>
      <c r="I11" s="29"/>
      <c r="J11" s="29"/>
      <c r="K11" s="29"/>
      <c r="L11" s="29"/>
      <c r="M11" s="29"/>
      <c r="N11" s="29"/>
      <c r="O11" s="29"/>
      <c r="P11" s="29"/>
      <c r="Q11" s="29"/>
      <c r="R11" s="29"/>
      <c r="S11" s="29"/>
    </row>
    <row r="12" spans="1:19" ht="16.5" customHeight="1">
      <c r="A12" s="74" t="s">
        <v>346</v>
      </c>
      <c r="B12" s="74" t="s">
        <v>339</v>
      </c>
      <c r="C12" s="137" t="s">
        <v>217</v>
      </c>
      <c r="D12" s="138">
        <f>SUM(D13:D18)</f>
        <v>977</v>
      </c>
      <c r="E12" s="138">
        <f t="shared" ref="E12:R12" si="2">SUM(E13:E18)</f>
        <v>1057</v>
      </c>
      <c r="F12" s="138">
        <f t="shared" si="2"/>
        <v>733</v>
      </c>
      <c r="G12" s="138">
        <f t="shared" si="2"/>
        <v>404</v>
      </c>
      <c r="H12" s="138">
        <f t="shared" si="2"/>
        <v>469</v>
      </c>
      <c r="I12" s="138">
        <f t="shared" si="2"/>
        <v>660</v>
      </c>
      <c r="J12" s="138">
        <f t="shared" si="2"/>
        <v>685</v>
      </c>
      <c r="K12" s="138">
        <f t="shared" si="2"/>
        <v>865</v>
      </c>
      <c r="L12" s="138">
        <f t="shared" si="2"/>
        <v>771</v>
      </c>
      <c r="M12" s="138">
        <f t="shared" si="2"/>
        <v>738</v>
      </c>
      <c r="N12" s="138">
        <f t="shared" si="2"/>
        <v>858</v>
      </c>
      <c r="O12" s="138">
        <f t="shared" si="2"/>
        <v>1022</v>
      </c>
      <c r="P12" s="138">
        <f t="shared" si="2"/>
        <v>1289</v>
      </c>
      <c r="Q12" s="138">
        <f t="shared" si="2"/>
        <v>1118</v>
      </c>
      <c r="R12" s="138">
        <f t="shared" si="2"/>
        <v>830</v>
      </c>
      <c r="S12" s="138">
        <f>SUM(D12:R12)</f>
        <v>12476</v>
      </c>
    </row>
    <row r="13" spans="1:19" ht="16.5" customHeight="1">
      <c r="A13" s="18"/>
      <c r="B13" s="18" t="s">
        <v>340</v>
      </c>
      <c r="C13" s="114">
        <v>0.13333333333333333</v>
      </c>
      <c r="D13" s="139">
        <v>0</v>
      </c>
      <c r="E13" s="139">
        <v>0</v>
      </c>
      <c r="F13" s="139">
        <v>0</v>
      </c>
      <c r="G13" s="139">
        <v>0</v>
      </c>
      <c r="H13" s="139">
        <v>0</v>
      </c>
      <c r="I13" s="139">
        <v>0</v>
      </c>
      <c r="J13" s="139">
        <v>0</v>
      </c>
      <c r="K13" s="139">
        <v>0</v>
      </c>
      <c r="L13" s="139">
        <v>0</v>
      </c>
      <c r="M13" s="139">
        <v>0</v>
      </c>
      <c r="N13" s="139">
        <v>0</v>
      </c>
      <c r="O13" s="139">
        <v>0</v>
      </c>
      <c r="P13" s="139">
        <v>0</v>
      </c>
      <c r="Q13" s="139">
        <v>0</v>
      </c>
      <c r="R13" s="139">
        <v>0</v>
      </c>
      <c r="S13" s="29">
        <f>SUM(D13:R13)</f>
        <v>0</v>
      </c>
    </row>
    <row r="14" spans="1:19" ht="16.5" customHeight="1">
      <c r="A14" s="18"/>
      <c r="B14" s="18" t="s">
        <v>341</v>
      </c>
      <c r="C14" s="114">
        <v>0.28888888888888886</v>
      </c>
      <c r="D14" s="139">
        <v>0</v>
      </c>
      <c r="E14" s="139">
        <v>0</v>
      </c>
      <c r="F14" s="139">
        <v>0</v>
      </c>
      <c r="G14" s="139">
        <v>0</v>
      </c>
      <c r="H14" s="139">
        <v>0</v>
      </c>
      <c r="I14" s="139">
        <v>0</v>
      </c>
      <c r="J14" s="139">
        <v>0</v>
      </c>
      <c r="K14" s="139">
        <v>0</v>
      </c>
      <c r="L14" s="139">
        <v>0</v>
      </c>
      <c r="M14" s="139">
        <v>0</v>
      </c>
      <c r="N14" s="139">
        <v>0</v>
      </c>
      <c r="O14" s="139">
        <v>0</v>
      </c>
      <c r="P14" s="139">
        <v>0</v>
      </c>
      <c r="Q14" s="139">
        <v>0</v>
      </c>
      <c r="R14" s="139">
        <v>0</v>
      </c>
      <c r="S14" s="29">
        <f t="shared" ref="S14:S18" si="3">SUM(D14:R14)</f>
        <v>0</v>
      </c>
    </row>
    <row r="15" spans="1:19" ht="16.5" customHeight="1">
      <c r="A15" s="18"/>
      <c r="B15" s="18" t="s">
        <v>342</v>
      </c>
      <c r="C15" s="114">
        <v>0.46666666666666667</v>
      </c>
      <c r="D15" s="139">
        <v>0</v>
      </c>
      <c r="E15" s="139">
        <v>0</v>
      </c>
      <c r="F15" s="139">
        <v>0</v>
      </c>
      <c r="G15" s="139">
        <v>0</v>
      </c>
      <c r="H15" s="139">
        <v>0</v>
      </c>
      <c r="I15" s="139">
        <v>0</v>
      </c>
      <c r="J15" s="139">
        <v>0</v>
      </c>
      <c r="K15" s="139">
        <v>0</v>
      </c>
      <c r="L15" s="139">
        <v>0</v>
      </c>
      <c r="M15" s="139">
        <v>0</v>
      </c>
      <c r="N15" s="139">
        <v>0</v>
      </c>
      <c r="O15" s="139">
        <v>0</v>
      </c>
      <c r="P15" s="139">
        <v>0</v>
      </c>
      <c r="Q15" s="139">
        <v>0</v>
      </c>
      <c r="R15" s="139">
        <v>0</v>
      </c>
      <c r="S15" s="29">
        <f t="shared" si="3"/>
        <v>0</v>
      </c>
    </row>
    <row r="16" spans="1:19" ht="16.5" customHeight="1">
      <c r="A16" s="18"/>
      <c r="B16" s="18" t="s">
        <v>343</v>
      </c>
      <c r="C16" s="114">
        <v>0.64444444444444449</v>
      </c>
      <c r="D16" s="139">
        <v>0</v>
      </c>
      <c r="E16" s="139">
        <v>0</v>
      </c>
      <c r="F16" s="139">
        <v>0</v>
      </c>
      <c r="G16" s="139">
        <v>0</v>
      </c>
      <c r="H16" s="139">
        <v>0</v>
      </c>
      <c r="I16" s="139">
        <v>0</v>
      </c>
      <c r="J16" s="139">
        <v>0</v>
      </c>
      <c r="K16" s="139">
        <v>0</v>
      </c>
      <c r="L16" s="139">
        <v>15</v>
      </c>
      <c r="M16" s="139">
        <v>0</v>
      </c>
      <c r="N16" s="139">
        <v>0</v>
      </c>
      <c r="O16" s="139">
        <v>0</v>
      </c>
      <c r="P16" s="139">
        <v>0</v>
      </c>
      <c r="Q16" s="139">
        <v>0</v>
      </c>
      <c r="R16" s="139">
        <v>0</v>
      </c>
      <c r="S16" s="29">
        <f t="shared" si="3"/>
        <v>15</v>
      </c>
    </row>
    <row r="17" spans="1:16346" ht="16.5" customHeight="1">
      <c r="A17" s="18"/>
      <c r="B17" s="18" t="s">
        <v>344</v>
      </c>
      <c r="C17" s="114">
        <v>0.82222222222222219</v>
      </c>
      <c r="D17" s="139">
        <v>12</v>
      </c>
      <c r="E17" s="139">
        <v>0</v>
      </c>
      <c r="F17" s="139">
        <v>0</v>
      </c>
      <c r="G17" s="139">
        <v>0</v>
      </c>
      <c r="H17" s="139">
        <v>0</v>
      </c>
      <c r="I17" s="139">
        <v>0</v>
      </c>
      <c r="J17" s="139">
        <v>0</v>
      </c>
      <c r="K17" s="139">
        <v>0</v>
      </c>
      <c r="L17" s="139">
        <v>0</v>
      </c>
      <c r="M17" s="139">
        <v>0</v>
      </c>
      <c r="N17" s="139">
        <v>0</v>
      </c>
      <c r="O17" s="139">
        <v>0</v>
      </c>
      <c r="P17" s="139">
        <v>0</v>
      </c>
      <c r="Q17" s="139">
        <v>0</v>
      </c>
      <c r="R17" s="139">
        <v>0</v>
      </c>
      <c r="S17" s="29">
        <f t="shared" si="3"/>
        <v>12</v>
      </c>
    </row>
    <row r="18" spans="1:16346" ht="16.5" customHeight="1">
      <c r="A18" s="18"/>
      <c r="B18" s="18" t="s">
        <v>345</v>
      </c>
      <c r="C18" s="114">
        <v>1</v>
      </c>
      <c r="D18" s="139">
        <v>965</v>
      </c>
      <c r="E18" s="139">
        <v>1057</v>
      </c>
      <c r="F18" s="139">
        <v>733</v>
      </c>
      <c r="G18" s="139">
        <v>404</v>
      </c>
      <c r="H18" s="139">
        <v>469</v>
      </c>
      <c r="I18" s="139">
        <v>660</v>
      </c>
      <c r="J18" s="139">
        <v>685</v>
      </c>
      <c r="K18" s="139">
        <v>865</v>
      </c>
      <c r="L18" s="139">
        <v>756</v>
      </c>
      <c r="M18" s="139">
        <v>738</v>
      </c>
      <c r="N18" s="139">
        <v>858</v>
      </c>
      <c r="O18" s="139">
        <v>1022</v>
      </c>
      <c r="P18" s="139">
        <v>1289</v>
      </c>
      <c r="Q18" s="139">
        <v>1118</v>
      </c>
      <c r="R18" s="139">
        <v>830</v>
      </c>
      <c r="S18" s="29">
        <f t="shared" si="3"/>
        <v>12449</v>
      </c>
    </row>
    <row r="19" spans="1:16346" ht="16.5" customHeight="1">
      <c r="A19" s="18"/>
      <c r="B19" s="18"/>
      <c r="C19" s="114"/>
      <c r="D19" s="29"/>
      <c r="E19" s="29"/>
      <c r="F19" s="29"/>
      <c r="G19" s="29"/>
      <c r="H19" s="29"/>
      <c r="I19" s="29"/>
      <c r="J19" s="29"/>
      <c r="K19" s="29"/>
      <c r="L19" s="29"/>
      <c r="M19" s="29"/>
      <c r="N19" s="29"/>
      <c r="O19" s="29"/>
      <c r="P19" s="29"/>
      <c r="Q19" s="29"/>
      <c r="R19" s="29"/>
      <c r="S19" s="29"/>
    </row>
    <row r="20" spans="1:16346" ht="16.5" customHeight="1">
      <c r="A20" s="18"/>
      <c r="B20" s="18"/>
      <c r="C20" s="18"/>
      <c r="D20" s="29"/>
      <c r="E20" s="29"/>
      <c r="F20" s="29"/>
      <c r="G20" s="29"/>
      <c r="H20" s="29"/>
      <c r="I20" s="29"/>
      <c r="J20" s="29"/>
      <c r="K20" s="29"/>
      <c r="L20" s="29"/>
      <c r="M20" s="29"/>
      <c r="N20" s="29"/>
      <c r="O20" s="29"/>
      <c r="P20" s="29"/>
      <c r="Q20" s="29"/>
      <c r="R20" s="29"/>
      <c r="S20" s="29"/>
    </row>
    <row r="21" spans="1:16346" ht="16.5" customHeight="1">
      <c r="A21" s="140" t="s">
        <v>338</v>
      </c>
      <c r="B21" s="140" t="s">
        <v>347</v>
      </c>
      <c r="C21" s="141" t="s">
        <v>217</v>
      </c>
      <c r="D21" s="142">
        <f>SUMPRODUCT($C$5:$C$10,D5:D10)</f>
        <v>850</v>
      </c>
      <c r="E21" s="142">
        <f t="shared" ref="E21:R21" si="4">SUMPRODUCT($C$5:$C$10,E5:E10)</f>
        <v>887</v>
      </c>
      <c r="F21" s="142">
        <f t="shared" si="4"/>
        <v>687</v>
      </c>
      <c r="G21" s="142">
        <f t="shared" si="4"/>
        <v>339</v>
      </c>
      <c r="H21" s="142">
        <f t="shared" si="4"/>
        <v>412</v>
      </c>
      <c r="I21" s="142">
        <f t="shared" si="4"/>
        <v>477</v>
      </c>
      <c r="J21" s="142">
        <f t="shared" si="4"/>
        <v>473</v>
      </c>
      <c r="K21" s="142">
        <f t="shared" si="4"/>
        <v>494</v>
      </c>
      <c r="L21" s="142">
        <f t="shared" si="4"/>
        <v>411.64444444444445</v>
      </c>
      <c r="M21" s="142">
        <f t="shared" si="4"/>
        <v>354</v>
      </c>
      <c r="N21" s="142">
        <f t="shared" si="4"/>
        <v>373</v>
      </c>
      <c r="O21" s="142">
        <f t="shared" si="4"/>
        <v>479</v>
      </c>
      <c r="P21" s="142">
        <f t="shared" si="4"/>
        <v>703</v>
      </c>
      <c r="Q21" s="142">
        <f t="shared" si="4"/>
        <v>653</v>
      </c>
      <c r="R21" s="142">
        <f t="shared" si="4"/>
        <v>377</v>
      </c>
      <c r="S21" s="142">
        <f>SUM(D21:R21)</f>
        <v>7969.6444444444442</v>
      </c>
    </row>
    <row r="22" spans="1:16346" ht="16.5" customHeight="1" thickBot="1">
      <c r="A22" s="264" t="s">
        <v>346</v>
      </c>
      <c r="B22" s="264" t="s">
        <v>347</v>
      </c>
      <c r="C22" s="144" t="s">
        <v>217</v>
      </c>
      <c r="D22" s="145">
        <f>SUMPRODUCT($C$13:$C$18,D13:D18)</f>
        <v>974.86666666666667</v>
      </c>
      <c r="E22" s="145">
        <f t="shared" ref="E22:R22" si="5">SUMPRODUCT($C$13:$C$18,E13:E18)</f>
        <v>1057</v>
      </c>
      <c r="F22" s="145">
        <f t="shared" si="5"/>
        <v>733</v>
      </c>
      <c r="G22" s="145">
        <f t="shared" si="5"/>
        <v>404</v>
      </c>
      <c r="H22" s="145">
        <f t="shared" si="5"/>
        <v>469</v>
      </c>
      <c r="I22" s="145">
        <f t="shared" si="5"/>
        <v>660</v>
      </c>
      <c r="J22" s="145">
        <f t="shared" si="5"/>
        <v>685</v>
      </c>
      <c r="K22" s="145">
        <f t="shared" si="5"/>
        <v>865</v>
      </c>
      <c r="L22" s="145">
        <f t="shared" si="5"/>
        <v>765.66666666666663</v>
      </c>
      <c r="M22" s="145">
        <f t="shared" si="5"/>
        <v>738</v>
      </c>
      <c r="N22" s="145">
        <f t="shared" si="5"/>
        <v>858</v>
      </c>
      <c r="O22" s="145">
        <f t="shared" si="5"/>
        <v>1022</v>
      </c>
      <c r="P22" s="145">
        <f t="shared" si="5"/>
        <v>1289</v>
      </c>
      <c r="Q22" s="145">
        <f t="shared" si="5"/>
        <v>1118</v>
      </c>
      <c r="R22" s="145">
        <f t="shared" si="5"/>
        <v>830</v>
      </c>
      <c r="S22" s="145">
        <f>SUM(D22:R22)</f>
        <v>12468.533333333333</v>
      </c>
    </row>
    <row r="23" spans="1:16346" ht="16.5" customHeight="1">
      <c r="A23" s="146" t="s">
        <v>348</v>
      </c>
      <c r="B23" s="146"/>
      <c r="C23" s="146"/>
      <c r="D23" s="146"/>
      <c r="E23" s="146"/>
      <c r="F23" s="146"/>
      <c r="G23" s="146"/>
      <c r="H23" s="146"/>
      <c r="I23" s="146"/>
      <c r="J23" s="146"/>
      <c r="K23" s="146"/>
      <c r="L23" s="146"/>
      <c r="M23" s="146"/>
      <c r="N23" s="146"/>
      <c r="O23" s="146"/>
      <c r="P23" s="146"/>
      <c r="Q23" s="146"/>
      <c r="R23" s="146"/>
      <c r="S23" s="146"/>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5"/>
      <c r="BP23" s="135"/>
      <c r="BQ23" s="135"/>
      <c r="BR23" s="135"/>
      <c r="BS23" s="135"/>
      <c r="BT23" s="135"/>
      <c r="BU23" s="135"/>
      <c r="BV23" s="135"/>
      <c r="BW23" s="135"/>
      <c r="BX23" s="135"/>
      <c r="BY23" s="135"/>
      <c r="BZ23" s="135"/>
      <c r="CA23" s="135"/>
      <c r="CB23" s="135"/>
      <c r="CC23" s="135"/>
      <c r="CD23" s="135"/>
      <c r="CE23" s="135"/>
      <c r="CF23" s="135"/>
      <c r="CG23" s="135"/>
      <c r="CH23" s="135"/>
      <c r="CI23" s="135"/>
      <c r="CJ23" s="135"/>
      <c r="CK23" s="135"/>
      <c r="CL23" s="135"/>
      <c r="CM23" s="135"/>
      <c r="CN23" s="135"/>
      <c r="CO23" s="135"/>
      <c r="CP23" s="135"/>
      <c r="CQ23" s="135"/>
      <c r="CR23" s="135"/>
      <c r="CS23" s="135"/>
      <c r="CT23" s="135"/>
      <c r="CU23" s="135"/>
      <c r="CV23" s="135"/>
      <c r="CW23" s="135"/>
      <c r="CX23" s="135"/>
      <c r="CY23" s="135"/>
      <c r="CZ23" s="135"/>
      <c r="DA23" s="135"/>
      <c r="DB23" s="135"/>
      <c r="DC23" s="135"/>
      <c r="DD23" s="135"/>
      <c r="DE23" s="135"/>
      <c r="DF23" s="135"/>
      <c r="DG23" s="135"/>
      <c r="DH23" s="135"/>
      <c r="DI23" s="135"/>
      <c r="DJ23" s="135"/>
      <c r="DK23" s="135"/>
      <c r="DL23" s="135"/>
      <c r="DM23" s="135"/>
      <c r="DN23" s="135"/>
      <c r="DO23" s="135"/>
      <c r="DP23" s="135"/>
      <c r="DQ23" s="135"/>
      <c r="DR23" s="135"/>
      <c r="DS23" s="135"/>
      <c r="DT23" s="135"/>
      <c r="DU23" s="135"/>
      <c r="DV23" s="135"/>
      <c r="DW23" s="135"/>
      <c r="DX23" s="135"/>
      <c r="DY23" s="135"/>
      <c r="DZ23" s="135"/>
      <c r="EA23" s="135"/>
      <c r="EB23" s="135"/>
      <c r="EC23" s="135"/>
      <c r="ED23" s="135"/>
      <c r="EE23" s="135"/>
      <c r="EF23" s="135"/>
      <c r="EG23" s="135"/>
      <c r="EH23" s="135"/>
      <c r="EI23" s="135"/>
      <c r="EJ23" s="135"/>
      <c r="EK23" s="135"/>
      <c r="EL23" s="135"/>
      <c r="EM23" s="135"/>
      <c r="EN23" s="135"/>
      <c r="EO23" s="135"/>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c r="ID23" s="135"/>
      <c r="IE23" s="135"/>
      <c r="IF23" s="135"/>
      <c r="IG23" s="135"/>
      <c r="IH23" s="135"/>
      <c r="II23" s="135"/>
      <c r="IJ23" s="135"/>
      <c r="IK23" s="135"/>
      <c r="IL23" s="135"/>
      <c r="IM23" s="135"/>
      <c r="IN23" s="135"/>
      <c r="IO23" s="135"/>
      <c r="IP23" s="135"/>
      <c r="IQ23" s="135"/>
      <c r="IR23" s="135"/>
      <c r="IS23" s="135"/>
      <c r="IT23" s="135"/>
      <c r="IU23" s="135"/>
      <c r="IV23" s="135"/>
      <c r="IW23" s="135"/>
      <c r="IX23" s="135"/>
      <c r="IY23" s="135"/>
      <c r="IZ23" s="135"/>
      <c r="JA23" s="135"/>
      <c r="JB23" s="135"/>
      <c r="JC23" s="135"/>
      <c r="JD23" s="135"/>
      <c r="JE23" s="135"/>
      <c r="JF23" s="135"/>
      <c r="JG23" s="135"/>
      <c r="JH23" s="135"/>
      <c r="JI23" s="135"/>
      <c r="JJ23" s="135"/>
      <c r="JK23" s="135"/>
      <c r="JL23" s="135"/>
      <c r="JM23" s="135"/>
      <c r="JN23" s="135"/>
      <c r="JO23" s="135"/>
      <c r="JP23" s="135"/>
      <c r="JQ23" s="135"/>
      <c r="JR23" s="135"/>
      <c r="JS23" s="135"/>
      <c r="JT23" s="135"/>
      <c r="JU23" s="135"/>
      <c r="JV23" s="135"/>
      <c r="JW23" s="135"/>
      <c r="JX23" s="135"/>
      <c r="JY23" s="135"/>
      <c r="JZ23" s="135"/>
      <c r="KA23" s="135"/>
      <c r="KB23" s="135"/>
      <c r="KC23" s="135"/>
      <c r="KD23" s="135"/>
      <c r="KE23" s="135"/>
      <c r="KF23" s="135"/>
      <c r="KG23" s="135"/>
      <c r="KH23" s="135"/>
      <c r="KI23" s="135"/>
      <c r="KJ23" s="135"/>
      <c r="KK23" s="135"/>
      <c r="KL23" s="135"/>
      <c r="KM23" s="135"/>
      <c r="KN23" s="135"/>
      <c r="KO23" s="135"/>
      <c r="KP23" s="135"/>
      <c r="KQ23" s="135"/>
      <c r="KR23" s="135"/>
      <c r="KS23" s="135"/>
      <c r="KT23" s="135"/>
      <c r="KU23" s="135"/>
      <c r="KV23" s="135"/>
      <c r="KW23" s="135"/>
      <c r="KX23" s="135"/>
      <c r="KY23" s="135"/>
      <c r="KZ23" s="135"/>
      <c r="LA23" s="135"/>
      <c r="LB23" s="135"/>
      <c r="LC23" s="135"/>
      <c r="LD23" s="135"/>
      <c r="LE23" s="135"/>
      <c r="LF23" s="135"/>
      <c r="LG23" s="135"/>
      <c r="LH23" s="135"/>
      <c r="LI23" s="135"/>
      <c r="LJ23" s="135"/>
      <c r="LK23" s="135"/>
      <c r="LL23" s="135"/>
      <c r="LM23" s="135"/>
      <c r="LN23" s="135"/>
      <c r="LO23" s="135"/>
      <c r="LP23" s="135"/>
      <c r="LQ23" s="135"/>
      <c r="LR23" s="135"/>
      <c r="LS23" s="135"/>
      <c r="LT23" s="135"/>
      <c r="LU23" s="135"/>
      <c r="LV23" s="135"/>
      <c r="LW23" s="135"/>
      <c r="LX23" s="135"/>
      <c r="LY23" s="135"/>
      <c r="LZ23" s="135"/>
      <c r="MA23" s="135"/>
      <c r="MB23" s="135"/>
      <c r="MC23" s="135"/>
      <c r="MD23" s="135"/>
      <c r="ME23" s="135"/>
      <c r="MF23" s="135"/>
      <c r="MG23" s="135"/>
      <c r="MH23" s="135"/>
      <c r="MI23" s="135"/>
      <c r="MJ23" s="135"/>
      <c r="MK23" s="135"/>
      <c r="ML23" s="135"/>
      <c r="MM23" s="135"/>
      <c r="MN23" s="135"/>
      <c r="MO23" s="135"/>
      <c r="MP23" s="135"/>
      <c r="MQ23" s="135"/>
      <c r="MR23" s="135"/>
      <c r="MS23" s="135"/>
      <c r="MT23" s="135"/>
      <c r="MU23" s="135"/>
      <c r="MV23" s="135"/>
      <c r="MW23" s="135"/>
      <c r="MX23" s="135"/>
      <c r="MY23" s="135"/>
      <c r="MZ23" s="135"/>
      <c r="NA23" s="135"/>
      <c r="NB23" s="135"/>
      <c r="NC23" s="135"/>
      <c r="ND23" s="135"/>
      <c r="NE23" s="135"/>
      <c r="NF23" s="135"/>
      <c r="NG23" s="135"/>
      <c r="NH23" s="135"/>
      <c r="NI23" s="135"/>
      <c r="NJ23" s="135"/>
      <c r="NK23" s="135"/>
      <c r="NL23" s="135"/>
      <c r="NM23" s="135"/>
      <c r="NN23" s="135"/>
      <c r="NO23" s="135"/>
      <c r="NP23" s="135"/>
      <c r="NQ23" s="135"/>
      <c r="NR23" s="135"/>
      <c r="NS23" s="135"/>
      <c r="NT23" s="135"/>
      <c r="NU23" s="135"/>
      <c r="NV23" s="135"/>
      <c r="NW23" s="135"/>
      <c r="NX23" s="135"/>
      <c r="NY23" s="135"/>
      <c r="NZ23" s="135"/>
      <c r="OA23" s="135"/>
      <c r="OB23" s="135"/>
      <c r="OC23" s="135"/>
      <c r="OD23" s="135"/>
      <c r="OE23" s="135"/>
      <c r="OF23" s="135"/>
      <c r="OG23" s="135"/>
      <c r="OH23" s="135"/>
      <c r="OI23" s="135"/>
      <c r="OJ23" s="135"/>
      <c r="OK23" s="135"/>
      <c r="OL23" s="135"/>
      <c r="OM23" s="135"/>
      <c r="ON23" s="135"/>
      <c r="OO23" s="135"/>
      <c r="OP23" s="135"/>
      <c r="OQ23" s="135"/>
      <c r="OR23" s="135"/>
      <c r="OS23" s="135"/>
      <c r="OT23" s="135"/>
      <c r="OU23" s="135"/>
      <c r="OV23" s="135"/>
      <c r="OW23" s="135"/>
      <c r="OX23" s="135"/>
      <c r="OY23" s="135"/>
      <c r="OZ23" s="135"/>
      <c r="PA23" s="135"/>
      <c r="PB23" s="135"/>
      <c r="PC23" s="135"/>
      <c r="PD23" s="135"/>
      <c r="PE23" s="135"/>
      <c r="PF23" s="135"/>
      <c r="PG23" s="135"/>
      <c r="PH23" s="135"/>
      <c r="PI23" s="135"/>
      <c r="PJ23" s="135"/>
      <c r="PK23" s="135"/>
      <c r="PL23" s="135"/>
      <c r="PM23" s="135"/>
      <c r="PN23" s="135"/>
      <c r="PO23" s="135"/>
      <c r="PP23" s="135"/>
      <c r="PQ23" s="135"/>
      <c r="PR23" s="135"/>
      <c r="PS23" s="135"/>
      <c r="PT23" s="135"/>
      <c r="PU23" s="135"/>
      <c r="PV23" s="135"/>
      <c r="PW23" s="135"/>
      <c r="PX23" s="135"/>
      <c r="PY23" s="135"/>
      <c r="PZ23" s="135"/>
      <c r="QA23" s="135"/>
      <c r="QB23" s="135"/>
      <c r="QC23" s="135"/>
      <c r="QD23" s="135"/>
      <c r="QE23" s="135"/>
      <c r="QF23" s="135"/>
      <c r="QG23" s="135"/>
      <c r="QH23" s="135"/>
      <c r="QI23" s="135"/>
      <c r="QJ23" s="135"/>
      <c r="QK23" s="135"/>
      <c r="QL23" s="135"/>
      <c r="QM23" s="135"/>
      <c r="QN23" s="135"/>
      <c r="QO23" s="135"/>
      <c r="QP23" s="135"/>
      <c r="QQ23" s="135"/>
      <c r="QR23" s="135"/>
      <c r="QS23" s="135"/>
      <c r="QT23" s="135"/>
      <c r="QU23" s="135"/>
      <c r="QV23" s="135"/>
      <c r="QW23" s="135"/>
      <c r="QX23" s="135"/>
      <c r="QY23" s="135"/>
      <c r="QZ23" s="135"/>
      <c r="RA23" s="135"/>
      <c r="RB23" s="135"/>
      <c r="RC23" s="135"/>
      <c r="RD23" s="135"/>
      <c r="RE23" s="135"/>
      <c r="RF23" s="135"/>
      <c r="RG23" s="135"/>
      <c r="RH23" s="135"/>
      <c r="RI23" s="135"/>
      <c r="RJ23" s="135"/>
      <c r="RK23" s="135"/>
      <c r="RL23" s="135"/>
      <c r="RM23" s="135"/>
      <c r="RN23" s="135"/>
      <c r="RO23" s="135"/>
      <c r="RP23" s="135"/>
      <c r="RQ23" s="135"/>
      <c r="RR23" s="135"/>
      <c r="RS23" s="135"/>
      <c r="RT23" s="135"/>
      <c r="RU23" s="135"/>
      <c r="RV23" s="135"/>
      <c r="RW23" s="135"/>
      <c r="RX23" s="135"/>
      <c r="RY23" s="135"/>
      <c r="RZ23" s="135"/>
      <c r="SA23" s="135"/>
      <c r="SB23" s="135"/>
      <c r="SC23" s="135"/>
      <c r="SD23" s="135"/>
      <c r="SE23" s="135"/>
      <c r="SF23" s="135"/>
      <c r="SG23" s="135"/>
      <c r="SH23" s="135"/>
      <c r="SI23" s="135"/>
      <c r="SJ23" s="135"/>
      <c r="SK23" s="135"/>
      <c r="SL23" s="135"/>
      <c r="SM23" s="135"/>
      <c r="SN23" s="135"/>
      <c r="SO23" s="135"/>
      <c r="SP23" s="135"/>
      <c r="SQ23" s="135"/>
      <c r="SR23" s="135"/>
      <c r="SS23" s="135"/>
      <c r="ST23" s="135"/>
      <c r="SU23" s="135"/>
      <c r="SV23" s="135"/>
      <c r="SW23" s="135"/>
      <c r="SX23" s="135"/>
      <c r="SY23" s="135"/>
      <c r="SZ23" s="135"/>
      <c r="TA23" s="135"/>
      <c r="TB23" s="135"/>
      <c r="TC23" s="135"/>
      <c r="TD23" s="135"/>
      <c r="TE23" s="135"/>
      <c r="TF23" s="135"/>
      <c r="TG23" s="135"/>
      <c r="TH23" s="135"/>
      <c r="TI23" s="135"/>
      <c r="TJ23" s="135"/>
      <c r="TK23" s="135"/>
      <c r="TL23" s="135"/>
      <c r="TM23" s="135"/>
      <c r="TN23" s="135"/>
      <c r="TO23" s="135"/>
      <c r="TP23" s="135"/>
      <c r="TQ23" s="135"/>
      <c r="TR23" s="135"/>
      <c r="TS23" s="135"/>
      <c r="TT23" s="135"/>
      <c r="TU23" s="135"/>
      <c r="TV23" s="135"/>
      <c r="TW23" s="135"/>
      <c r="TX23" s="135"/>
      <c r="TY23" s="135"/>
      <c r="TZ23" s="135"/>
      <c r="UA23" s="135"/>
      <c r="UB23" s="135"/>
      <c r="UC23" s="135"/>
      <c r="UD23" s="135"/>
      <c r="UE23" s="135"/>
      <c r="UF23" s="135"/>
      <c r="UG23" s="135"/>
      <c r="UH23" s="135"/>
      <c r="UI23" s="135"/>
      <c r="UJ23" s="135"/>
      <c r="UK23" s="135"/>
      <c r="UL23" s="135"/>
      <c r="UM23" s="135"/>
      <c r="UN23" s="135"/>
      <c r="UO23" s="135"/>
      <c r="UP23" s="135"/>
      <c r="UQ23" s="135"/>
      <c r="UR23" s="135"/>
      <c r="US23" s="135"/>
      <c r="UT23" s="135"/>
      <c r="UU23" s="135"/>
      <c r="UV23" s="135"/>
      <c r="UW23" s="135"/>
      <c r="UX23" s="135"/>
      <c r="UY23" s="135"/>
      <c r="UZ23" s="135"/>
      <c r="VA23" s="135"/>
      <c r="VB23" s="135"/>
      <c r="VC23" s="135"/>
      <c r="VD23" s="135"/>
      <c r="VE23" s="135"/>
      <c r="VF23" s="135"/>
      <c r="VG23" s="135"/>
      <c r="VH23" s="135"/>
      <c r="VI23" s="135"/>
      <c r="VJ23" s="135"/>
      <c r="VK23" s="135"/>
      <c r="VL23" s="135"/>
      <c r="VM23" s="135"/>
      <c r="VN23" s="135"/>
      <c r="VO23" s="135"/>
      <c r="VP23" s="135"/>
      <c r="VQ23" s="135"/>
      <c r="VR23" s="135"/>
      <c r="VS23" s="135"/>
      <c r="VT23" s="135"/>
      <c r="VU23" s="135"/>
      <c r="VV23" s="135"/>
      <c r="VW23" s="135"/>
      <c r="VX23" s="135"/>
      <c r="VY23" s="135"/>
      <c r="VZ23" s="135"/>
      <c r="WA23" s="135"/>
      <c r="WB23" s="135"/>
      <c r="WC23" s="135"/>
      <c r="WD23" s="135"/>
      <c r="WE23" s="135"/>
      <c r="WF23" s="135"/>
      <c r="WG23" s="135"/>
      <c r="WH23" s="135"/>
      <c r="WI23" s="135"/>
      <c r="WJ23" s="135"/>
      <c r="WK23" s="135"/>
      <c r="WL23" s="135"/>
      <c r="WM23" s="135"/>
      <c r="WN23" s="135"/>
      <c r="WO23" s="135"/>
      <c r="WP23" s="135"/>
      <c r="WQ23" s="135"/>
      <c r="WR23" s="135"/>
      <c r="WS23" s="135"/>
      <c r="WT23" s="135"/>
      <c r="WU23" s="135"/>
      <c r="WV23" s="135"/>
      <c r="WW23" s="135"/>
      <c r="WX23" s="135"/>
      <c r="WY23" s="135"/>
      <c r="WZ23" s="135"/>
      <c r="XA23" s="135"/>
      <c r="XB23" s="135"/>
      <c r="XC23" s="135"/>
      <c r="XD23" s="135"/>
      <c r="XE23" s="135"/>
      <c r="XF23" s="135"/>
      <c r="XG23" s="135"/>
      <c r="XH23" s="135"/>
      <c r="XI23" s="135"/>
      <c r="XJ23" s="135"/>
      <c r="XK23" s="135"/>
      <c r="XL23" s="135"/>
      <c r="XM23" s="135"/>
      <c r="XN23" s="135"/>
      <c r="XO23" s="135"/>
      <c r="XP23" s="135"/>
      <c r="XQ23" s="135"/>
      <c r="XR23" s="135"/>
      <c r="XS23" s="135"/>
      <c r="XT23" s="135"/>
      <c r="XU23" s="135"/>
      <c r="XV23" s="135"/>
      <c r="XW23" s="135"/>
      <c r="XX23" s="135"/>
      <c r="XY23" s="135"/>
      <c r="XZ23" s="135"/>
      <c r="YA23" s="135"/>
      <c r="YB23" s="135"/>
      <c r="YC23" s="135"/>
      <c r="YD23" s="135"/>
      <c r="YE23" s="135"/>
      <c r="YF23" s="135"/>
      <c r="YG23" s="135"/>
      <c r="YH23" s="135"/>
      <c r="YI23" s="135"/>
      <c r="YJ23" s="135"/>
      <c r="YK23" s="135"/>
      <c r="YL23" s="135"/>
      <c r="YM23" s="135"/>
      <c r="YN23" s="135"/>
      <c r="YO23" s="135"/>
      <c r="YP23" s="135"/>
      <c r="YQ23" s="135"/>
      <c r="YR23" s="135"/>
      <c r="YS23" s="135"/>
      <c r="YT23" s="135"/>
      <c r="YU23" s="135"/>
      <c r="YV23" s="135"/>
      <c r="YW23" s="135"/>
      <c r="YX23" s="135"/>
      <c r="YY23" s="135"/>
      <c r="YZ23" s="135"/>
      <c r="ZA23" s="135"/>
      <c r="ZB23" s="135"/>
      <c r="ZC23" s="135"/>
      <c r="ZD23" s="135"/>
      <c r="ZE23" s="135"/>
      <c r="ZF23" s="135"/>
      <c r="ZG23" s="135"/>
      <c r="ZH23" s="135"/>
      <c r="ZI23" s="135"/>
      <c r="ZJ23" s="135"/>
      <c r="ZK23" s="135"/>
      <c r="ZL23" s="135"/>
      <c r="ZM23" s="135"/>
      <c r="ZN23" s="135"/>
      <c r="ZO23" s="135"/>
      <c r="ZP23" s="135"/>
      <c r="ZQ23" s="135"/>
      <c r="ZR23" s="135"/>
      <c r="ZS23" s="135"/>
      <c r="ZT23" s="135"/>
      <c r="ZU23" s="135"/>
      <c r="ZV23" s="135"/>
      <c r="ZW23" s="135"/>
      <c r="ZX23" s="135"/>
      <c r="ZY23" s="135"/>
      <c r="ZZ23" s="135"/>
      <c r="AAA23" s="135"/>
      <c r="AAB23" s="135"/>
      <c r="AAC23" s="135"/>
      <c r="AAD23" s="135"/>
      <c r="AAE23" s="135"/>
      <c r="AAF23" s="135"/>
      <c r="AAG23" s="135"/>
      <c r="AAH23" s="135"/>
      <c r="AAI23" s="135"/>
      <c r="AAJ23" s="135"/>
      <c r="AAK23" s="135"/>
      <c r="AAL23" s="135"/>
      <c r="AAM23" s="135"/>
      <c r="AAN23" s="135"/>
      <c r="AAO23" s="135"/>
      <c r="AAP23" s="135"/>
      <c r="AAQ23" s="135"/>
      <c r="AAR23" s="135"/>
      <c r="AAS23" s="135"/>
      <c r="AAT23" s="135"/>
      <c r="AAU23" s="135"/>
      <c r="AAV23" s="135"/>
      <c r="AAW23" s="135"/>
      <c r="AAX23" s="135"/>
      <c r="AAY23" s="135"/>
      <c r="AAZ23" s="135"/>
      <c r="ABA23" s="135"/>
      <c r="ABB23" s="135"/>
      <c r="ABC23" s="135"/>
      <c r="ABD23" s="135"/>
      <c r="ABE23" s="135"/>
      <c r="ABF23" s="135"/>
      <c r="ABG23" s="135"/>
      <c r="ABH23" s="135"/>
      <c r="ABI23" s="135"/>
      <c r="ABJ23" s="135"/>
      <c r="ABK23" s="135"/>
      <c r="ABL23" s="135"/>
      <c r="ABM23" s="135"/>
      <c r="ABN23" s="135"/>
      <c r="ABO23" s="135"/>
      <c r="ABP23" s="135"/>
      <c r="ABQ23" s="135"/>
      <c r="ABR23" s="135"/>
      <c r="ABS23" s="135"/>
      <c r="ABT23" s="135"/>
      <c r="ABU23" s="135"/>
      <c r="ABV23" s="135"/>
      <c r="ABW23" s="135"/>
      <c r="ABX23" s="135"/>
      <c r="ABY23" s="135"/>
      <c r="ABZ23" s="135"/>
      <c r="ACA23" s="135"/>
      <c r="ACB23" s="135"/>
      <c r="ACC23" s="135"/>
      <c r="ACD23" s="135"/>
      <c r="ACE23" s="135"/>
      <c r="ACF23" s="135"/>
      <c r="ACG23" s="135"/>
      <c r="ACH23" s="135"/>
      <c r="ACI23" s="135"/>
      <c r="ACJ23" s="135"/>
      <c r="ACK23" s="135"/>
      <c r="ACL23" s="135"/>
      <c r="ACM23" s="135"/>
      <c r="ACN23" s="135"/>
      <c r="ACO23" s="135"/>
      <c r="ACP23" s="135"/>
      <c r="ACQ23" s="135"/>
      <c r="ACR23" s="135"/>
      <c r="ACS23" s="135"/>
      <c r="ACT23" s="135"/>
      <c r="ACU23" s="135"/>
      <c r="ACV23" s="135"/>
      <c r="ACW23" s="135"/>
      <c r="ACX23" s="135"/>
      <c r="ACY23" s="135"/>
      <c r="ACZ23" s="135"/>
      <c r="ADA23" s="135"/>
      <c r="ADB23" s="135"/>
      <c r="ADC23" s="135"/>
      <c r="ADD23" s="135"/>
      <c r="ADE23" s="135"/>
      <c r="ADF23" s="135"/>
      <c r="ADG23" s="135"/>
      <c r="ADH23" s="135"/>
      <c r="ADI23" s="135"/>
      <c r="ADJ23" s="135"/>
      <c r="ADK23" s="135"/>
      <c r="ADL23" s="135"/>
      <c r="ADM23" s="135"/>
      <c r="ADN23" s="135"/>
      <c r="ADO23" s="135"/>
      <c r="ADP23" s="135"/>
      <c r="ADQ23" s="135"/>
      <c r="ADR23" s="135"/>
      <c r="ADS23" s="135"/>
      <c r="ADT23" s="135"/>
      <c r="ADU23" s="135"/>
      <c r="ADV23" s="135"/>
      <c r="ADW23" s="135"/>
      <c r="ADX23" s="135"/>
      <c r="ADY23" s="135"/>
      <c r="ADZ23" s="135"/>
      <c r="AEA23" s="135"/>
      <c r="AEB23" s="135"/>
      <c r="AEC23" s="135"/>
      <c r="AED23" s="135"/>
      <c r="AEE23" s="135"/>
      <c r="AEF23" s="135"/>
      <c r="AEG23" s="135"/>
      <c r="AEH23" s="135"/>
      <c r="AEI23" s="135"/>
      <c r="AEJ23" s="135"/>
      <c r="AEK23" s="135"/>
      <c r="AEL23" s="135"/>
      <c r="AEM23" s="135"/>
      <c r="AEN23" s="135"/>
      <c r="AEO23" s="135"/>
      <c r="AEP23" s="135"/>
      <c r="AEQ23" s="135"/>
      <c r="AER23" s="135"/>
      <c r="AES23" s="135"/>
      <c r="AET23" s="135"/>
      <c r="AEU23" s="135"/>
      <c r="AEV23" s="135"/>
      <c r="AEW23" s="135"/>
      <c r="AEX23" s="135"/>
      <c r="AEY23" s="135"/>
      <c r="AEZ23" s="135"/>
      <c r="AFA23" s="135"/>
      <c r="AFB23" s="135"/>
      <c r="AFC23" s="135"/>
      <c r="AFD23" s="135"/>
      <c r="AFE23" s="135"/>
      <c r="AFF23" s="135"/>
      <c r="AFG23" s="135"/>
      <c r="AFH23" s="135"/>
      <c r="AFI23" s="135"/>
      <c r="AFJ23" s="135"/>
      <c r="AFK23" s="135"/>
      <c r="AFL23" s="135"/>
      <c r="AFM23" s="135"/>
      <c r="AFN23" s="135"/>
      <c r="AFO23" s="135"/>
      <c r="AFP23" s="135"/>
      <c r="AFQ23" s="135"/>
      <c r="AFR23" s="135"/>
      <c r="AFS23" s="135"/>
      <c r="AFT23" s="135"/>
      <c r="AFU23" s="135"/>
      <c r="AFV23" s="135"/>
      <c r="AFW23" s="135"/>
      <c r="AFX23" s="135"/>
      <c r="AFY23" s="135"/>
      <c r="AFZ23" s="135"/>
      <c r="AGA23" s="135"/>
      <c r="AGB23" s="135"/>
      <c r="AGC23" s="135"/>
      <c r="AGD23" s="135"/>
      <c r="AGE23" s="135"/>
      <c r="AGF23" s="135"/>
      <c r="AGG23" s="135"/>
      <c r="AGH23" s="135"/>
      <c r="AGI23" s="135"/>
      <c r="AGJ23" s="135"/>
      <c r="AGK23" s="135"/>
      <c r="AGL23" s="135"/>
      <c r="AGM23" s="135"/>
      <c r="AGN23" s="135"/>
      <c r="AGO23" s="135"/>
      <c r="AGP23" s="135"/>
      <c r="AGQ23" s="135"/>
      <c r="AGR23" s="135"/>
      <c r="AGS23" s="135"/>
      <c r="AGT23" s="135"/>
      <c r="AGU23" s="135"/>
      <c r="AGV23" s="135"/>
      <c r="AGW23" s="135"/>
      <c r="AGX23" s="135"/>
      <c r="AGY23" s="135"/>
      <c r="AGZ23" s="135"/>
      <c r="AHA23" s="135"/>
      <c r="AHB23" s="135"/>
      <c r="AHC23" s="135"/>
      <c r="AHD23" s="135"/>
      <c r="AHE23" s="135"/>
      <c r="AHF23" s="135"/>
      <c r="AHG23" s="135"/>
      <c r="AHH23" s="135"/>
      <c r="AHI23" s="135"/>
      <c r="AHJ23" s="135"/>
      <c r="AHK23" s="135"/>
      <c r="AHL23" s="135"/>
      <c r="AHM23" s="135"/>
      <c r="AHN23" s="135"/>
      <c r="AHO23" s="135"/>
      <c r="AHP23" s="135"/>
      <c r="AHQ23" s="135"/>
      <c r="AHR23" s="135"/>
      <c r="AHS23" s="135"/>
      <c r="AHT23" s="135"/>
      <c r="AHU23" s="135"/>
      <c r="AHV23" s="135"/>
      <c r="AHW23" s="135"/>
      <c r="AHX23" s="135"/>
      <c r="AHY23" s="135"/>
      <c r="AHZ23" s="135"/>
      <c r="AIA23" s="135"/>
      <c r="AIB23" s="135"/>
      <c r="AIC23" s="135"/>
      <c r="AID23" s="135"/>
      <c r="AIE23" s="135"/>
      <c r="AIF23" s="135"/>
      <c r="AIG23" s="135"/>
      <c r="AIH23" s="135"/>
      <c r="AII23" s="135"/>
      <c r="AIJ23" s="135"/>
      <c r="AIK23" s="135"/>
      <c r="AIL23" s="135"/>
      <c r="AIM23" s="135"/>
      <c r="AIN23" s="135"/>
      <c r="AIO23" s="135"/>
      <c r="AIP23" s="135"/>
      <c r="AIQ23" s="135"/>
      <c r="AIR23" s="135"/>
      <c r="AIS23" s="135"/>
      <c r="AIT23" s="135"/>
      <c r="AIU23" s="135"/>
      <c r="AIV23" s="135"/>
      <c r="AIW23" s="135"/>
      <c r="AIX23" s="135"/>
      <c r="AIY23" s="135"/>
      <c r="AIZ23" s="135"/>
      <c r="AJA23" s="135"/>
      <c r="AJB23" s="135"/>
      <c r="AJC23" s="135"/>
      <c r="AJD23" s="135"/>
      <c r="AJE23" s="135"/>
      <c r="AJF23" s="135"/>
      <c r="AJG23" s="135"/>
      <c r="AJH23" s="135"/>
      <c r="AJI23" s="135"/>
      <c r="AJJ23" s="135"/>
      <c r="AJK23" s="135"/>
      <c r="AJL23" s="135"/>
      <c r="AJM23" s="135"/>
      <c r="AJN23" s="135"/>
      <c r="AJO23" s="135"/>
      <c r="AJP23" s="135"/>
      <c r="AJQ23" s="135"/>
      <c r="AJR23" s="135"/>
      <c r="AJS23" s="135"/>
      <c r="AJT23" s="135"/>
      <c r="AJU23" s="135"/>
      <c r="AJV23" s="135"/>
      <c r="AJW23" s="135"/>
      <c r="AJX23" s="135"/>
      <c r="AJY23" s="135"/>
      <c r="AJZ23" s="135"/>
      <c r="AKA23" s="135"/>
      <c r="AKB23" s="135"/>
      <c r="AKC23" s="135"/>
      <c r="AKD23" s="135"/>
      <c r="AKE23" s="135"/>
      <c r="AKF23" s="135"/>
      <c r="AKG23" s="135"/>
      <c r="AKH23" s="135"/>
      <c r="AKI23" s="135"/>
      <c r="AKJ23" s="135"/>
      <c r="AKK23" s="135"/>
      <c r="AKL23" s="135"/>
      <c r="AKM23" s="135"/>
      <c r="AKN23" s="135"/>
      <c r="AKO23" s="135"/>
      <c r="AKP23" s="135"/>
      <c r="AKQ23" s="135"/>
      <c r="AKR23" s="135"/>
      <c r="AKS23" s="135"/>
      <c r="AKT23" s="135"/>
      <c r="AKU23" s="135"/>
      <c r="AKV23" s="135"/>
      <c r="AKW23" s="135"/>
      <c r="AKX23" s="135"/>
      <c r="AKY23" s="135"/>
      <c r="AKZ23" s="135"/>
      <c r="ALA23" s="135"/>
      <c r="ALB23" s="135"/>
      <c r="ALC23" s="135"/>
      <c r="ALD23" s="135"/>
      <c r="ALE23" s="135"/>
      <c r="ALF23" s="135"/>
      <c r="ALG23" s="135"/>
      <c r="ALH23" s="135"/>
      <c r="ALI23" s="135"/>
      <c r="ALJ23" s="135"/>
      <c r="ALK23" s="135"/>
      <c r="ALL23" s="135"/>
      <c r="ALM23" s="135"/>
      <c r="ALN23" s="135"/>
      <c r="ALO23" s="135"/>
      <c r="ALP23" s="135"/>
      <c r="ALQ23" s="135"/>
      <c r="ALR23" s="135"/>
      <c r="ALS23" s="135"/>
      <c r="ALT23" s="135"/>
      <c r="ALU23" s="135"/>
      <c r="ALV23" s="135"/>
      <c r="ALW23" s="135"/>
      <c r="ALX23" s="135"/>
      <c r="ALY23" s="135"/>
      <c r="ALZ23" s="135"/>
      <c r="AMA23" s="135"/>
      <c r="AMB23" s="135"/>
      <c r="AMC23" s="135"/>
      <c r="AMD23" s="135"/>
      <c r="AME23" s="135"/>
      <c r="AMF23" s="135"/>
      <c r="AMG23" s="135"/>
      <c r="AMH23" s="135"/>
      <c r="AMI23" s="135"/>
      <c r="AMJ23" s="135"/>
      <c r="AMK23" s="135"/>
      <c r="AML23" s="135"/>
      <c r="AMM23" s="135"/>
      <c r="AMN23" s="135"/>
      <c r="AMO23" s="135"/>
      <c r="AMP23" s="135"/>
      <c r="AMQ23" s="135"/>
      <c r="AMR23" s="135"/>
      <c r="AMS23" s="135"/>
      <c r="AMT23" s="135"/>
      <c r="AMU23" s="135"/>
      <c r="AMV23" s="135"/>
      <c r="AMW23" s="135"/>
      <c r="AMX23" s="135"/>
      <c r="AMY23" s="135"/>
      <c r="AMZ23" s="135"/>
      <c r="ANA23" s="135"/>
      <c r="ANB23" s="135"/>
      <c r="ANC23" s="135"/>
      <c r="AND23" s="135"/>
      <c r="ANE23" s="135"/>
      <c r="ANF23" s="135"/>
      <c r="ANG23" s="135"/>
      <c r="ANH23" s="135"/>
      <c r="ANI23" s="135"/>
      <c r="ANJ23" s="135"/>
      <c r="ANK23" s="135"/>
      <c r="ANL23" s="135"/>
      <c r="ANM23" s="135"/>
      <c r="ANN23" s="135"/>
      <c r="ANO23" s="135"/>
      <c r="ANP23" s="135"/>
      <c r="ANQ23" s="135"/>
      <c r="ANR23" s="135"/>
      <c r="ANS23" s="135"/>
      <c r="ANT23" s="135"/>
      <c r="ANU23" s="135"/>
      <c r="ANV23" s="135"/>
      <c r="ANW23" s="135"/>
      <c r="ANX23" s="135"/>
      <c r="ANY23" s="135"/>
      <c r="ANZ23" s="135"/>
      <c r="AOA23" s="135"/>
      <c r="AOB23" s="135"/>
      <c r="AOC23" s="135"/>
      <c r="AOD23" s="135"/>
      <c r="AOE23" s="135"/>
      <c r="AOF23" s="135"/>
      <c r="AOG23" s="135"/>
      <c r="AOH23" s="135"/>
      <c r="AOI23" s="135"/>
      <c r="AOJ23" s="135"/>
      <c r="AOK23" s="135"/>
      <c r="AOL23" s="135"/>
      <c r="AOM23" s="135"/>
      <c r="AON23" s="135"/>
      <c r="AOO23" s="135"/>
      <c r="AOP23" s="135"/>
      <c r="AOQ23" s="135"/>
      <c r="AOR23" s="135"/>
      <c r="AOS23" s="135"/>
      <c r="AOT23" s="135"/>
      <c r="AOU23" s="135"/>
      <c r="AOV23" s="135"/>
      <c r="AOW23" s="135"/>
      <c r="AOX23" s="135"/>
      <c r="AOY23" s="135"/>
      <c r="AOZ23" s="135"/>
      <c r="APA23" s="135"/>
      <c r="APB23" s="135"/>
      <c r="APC23" s="135"/>
      <c r="APD23" s="135"/>
      <c r="APE23" s="135"/>
      <c r="APF23" s="135"/>
      <c r="APG23" s="135"/>
      <c r="APH23" s="135"/>
      <c r="API23" s="135"/>
      <c r="APJ23" s="135"/>
      <c r="APK23" s="135"/>
      <c r="APL23" s="135"/>
      <c r="APM23" s="135"/>
      <c r="APN23" s="135"/>
      <c r="APO23" s="135"/>
      <c r="APP23" s="135"/>
      <c r="APQ23" s="135"/>
      <c r="APR23" s="135"/>
      <c r="APS23" s="135"/>
      <c r="APT23" s="135"/>
      <c r="APU23" s="135"/>
      <c r="APV23" s="135"/>
      <c r="APW23" s="135"/>
      <c r="APX23" s="135"/>
      <c r="APY23" s="135"/>
      <c r="APZ23" s="135"/>
      <c r="AQA23" s="135"/>
      <c r="AQB23" s="135"/>
      <c r="AQC23" s="135"/>
      <c r="AQD23" s="135"/>
      <c r="AQE23" s="135"/>
      <c r="AQF23" s="135"/>
      <c r="AQG23" s="135"/>
      <c r="AQH23" s="135"/>
      <c r="AQI23" s="135"/>
      <c r="AQJ23" s="135"/>
      <c r="AQK23" s="135"/>
      <c r="AQL23" s="135"/>
      <c r="AQM23" s="135"/>
      <c r="AQN23" s="135"/>
      <c r="AQO23" s="135"/>
      <c r="AQP23" s="135"/>
      <c r="AQQ23" s="135"/>
      <c r="AQR23" s="135"/>
      <c r="AQS23" s="135"/>
      <c r="AQT23" s="135"/>
      <c r="AQU23" s="135"/>
      <c r="AQV23" s="135"/>
      <c r="AQW23" s="135"/>
      <c r="AQX23" s="135"/>
      <c r="AQY23" s="135"/>
      <c r="AQZ23" s="135"/>
      <c r="ARA23" s="135"/>
      <c r="ARB23" s="135"/>
      <c r="ARC23" s="135"/>
      <c r="ARD23" s="135"/>
      <c r="ARE23" s="135"/>
      <c r="ARF23" s="135"/>
      <c r="ARG23" s="135"/>
      <c r="ARH23" s="135"/>
      <c r="ARI23" s="135"/>
      <c r="ARJ23" s="135"/>
      <c r="ARK23" s="135"/>
      <c r="ARL23" s="135"/>
      <c r="ARM23" s="135"/>
      <c r="ARN23" s="135"/>
      <c r="ARO23" s="135"/>
      <c r="ARP23" s="135"/>
      <c r="ARQ23" s="135"/>
      <c r="ARR23" s="135"/>
      <c r="ARS23" s="135"/>
      <c r="ART23" s="135"/>
      <c r="ARU23" s="135"/>
      <c r="ARV23" s="135"/>
      <c r="ARW23" s="135"/>
      <c r="ARX23" s="135"/>
      <c r="ARY23" s="135"/>
      <c r="ARZ23" s="135"/>
      <c r="ASA23" s="135"/>
      <c r="ASB23" s="135"/>
      <c r="ASC23" s="135"/>
      <c r="ASD23" s="135"/>
      <c r="ASE23" s="135"/>
      <c r="ASF23" s="135"/>
      <c r="ASG23" s="135"/>
      <c r="ASH23" s="135"/>
      <c r="ASI23" s="135"/>
      <c r="ASJ23" s="135"/>
      <c r="ASK23" s="135"/>
      <c r="ASL23" s="135"/>
      <c r="ASM23" s="135"/>
      <c r="ASN23" s="135"/>
      <c r="ASO23" s="135"/>
      <c r="ASP23" s="135"/>
      <c r="ASQ23" s="135"/>
      <c r="ASR23" s="135"/>
      <c r="ASS23" s="135"/>
      <c r="AST23" s="135"/>
      <c r="ASU23" s="135"/>
      <c r="ASV23" s="135"/>
      <c r="ASW23" s="135"/>
      <c r="ASX23" s="135"/>
      <c r="ASY23" s="135"/>
      <c r="ASZ23" s="135"/>
      <c r="ATA23" s="135"/>
      <c r="ATB23" s="135"/>
      <c r="ATC23" s="135"/>
      <c r="ATD23" s="135"/>
      <c r="ATE23" s="135"/>
      <c r="ATF23" s="135"/>
      <c r="ATG23" s="135"/>
      <c r="ATH23" s="135"/>
      <c r="ATI23" s="135"/>
      <c r="ATJ23" s="135"/>
      <c r="ATK23" s="135"/>
      <c r="ATL23" s="135"/>
      <c r="ATM23" s="135"/>
      <c r="ATN23" s="135"/>
      <c r="ATO23" s="135"/>
      <c r="ATP23" s="135"/>
      <c r="ATQ23" s="135"/>
      <c r="ATR23" s="135"/>
      <c r="ATS23" s="135"/>
      <c r="ATT23" s="135"/>
      <c r="ATU23" s="135"/>
      <c r="ATV23" s="135"/>
      <c r="ATW23" s="135"/>
      <c r="ATX23" s="135"/>
      <c r="ATY23" s="135"/>
      <c r="ATZ23" s="135"/>
      <c r="AUA23" s="135"/>
      <c r="AUB23" s="135"/>
      <c r="AUC23" s="135"/>
      <c r="AUD23" s="135"/>
      <c r="AUE23" s="135"/>
      <c r="AUF23" s="135"/>
      <c r="AUG23" s="135"/>
      <c r="AUH23" s="135"/>
      <c r="AUI23" s="135"/>
      <c r="AUJ23" s="135"/>
      <c r="AUK23" s="135"/>
      <c r="AUL23" s="135"/>
      <c r="AUM23" s="135"/>
      <c r="AUN23" s="135"/>
      <c r="AUO23" s="135"/>
      <c r="AUP23" s="135"/>
      <c r="AUQ23" s="135"/>
      <c r="AUR23" s="135"/>
      <c r="AUS23" s="135"/>
      <c r="AUT23" s="135"/>
      <c r="AUU23" s="135"/>
      <c r="AUV23" s="135"/>
      <c r="AUW23" s="135"/>
      <c r="AUX23" s="135"/>
      <c r="AUY23" s="135"/>
      <c r="AUZ23" s="135"/>
      <c r="AVA23" s="135"/>
      <c r="AVB23" s="135"/>
      <c r="AVC23" s="135"/>
      <c r="AVD23" s="135"/>
      <c r="AVE23" s="135"/>
      <c r="AVF23" s="135"/>
      <c r="AVG23" s="135"/>
      <c r="AVH23" s="135"/>
      <c r="AVI23" s="135"/>
      <c r="AVJ23" s="135"/>
      <c r="AVK23" s="135"/>
      <c r="AVL23" s="135"/>
      <c r="AVM23" s="135"/>
      <c r="AVN23" s="135"/>
      <c r="AVO23" s="135"/>
      <c r="AVP23" s="135"/>
      <c r="AVQ23" s="135"/>
      <c r="AVR23" s="135"/>
      <c r="AVS23" s="135"/>
      <c r="AVT23" s="135"/>
      <c r="AVU23" s="135"/>
      <c r="AVV23" s="135"/>
      <c r="AVW23" s="135"/>
      <c r="AVX23" s="135"/>
      <c r="AVY23" s="135"/>
      <c r="AVZ23" s="135"/>
      <c r="AWA23" s="135"/>
      <c r="AWB23" s="135"/>
      <c r="AWC23" s="135"/>
      <c r="AWD23" s="135"/>
      <c r="AWE23" s="135"/>
      <c r="AWF23" s="135"/>
      <c r="AWG23" s="135"/>
      <c r="AWH23" s="135"/>
      <c r="AWI23" s="135"/>
      <c r="AWJ23" s="135"/>
      <c r="AWK23" s="135"/>
      <c r="AWL23" s="135"/>
      <c r="AWM23" s="135"/>
      <c r="AWN23" s="135"/>
      <c r="AWO23" s="135"/>
      <c r="AWP23" s="135"/>
      <c r="AWQ23" s="135"/>
      <c r="AWR23" s="135"/>
      <c r="AWS23" s="135"/>
      <c r="AWT23" s="135"/>
      <c r="AWU23" s="135"/>
      <c r="AWV23" s="135"/>
      <c r="AWW23" s="135"/>
      <c r="AWX23" s="135"/>
      <c r="AWY23" s="135"/>
      <c r="AWZ23" s="135"/>
      <c r="AXA23" s="135"/>
      <c r="AXB23" s="135"/>
      <c r="AXC23" s="135"/>
      <c r="AXD23" s="135"/>
      <c r="AXE23" s="135"/>
      <c r="AXF23" s="135"/>
      <c r="AXG23" s="135"/>
      <c r="AXH23" s="135"/>
      <c r="AXI23" s="135"/>
      <c r="AXJ23" s="135"/>
      <c r="AXK23" s="135"/>
      <c r="AXL23" s="135"/>
      <c r="AXM23" s="135"/>
      <c r="AXN23" s="135"/>
      <c r="AXO23" s="135"/>
      <c r="AXP23" s="135"/>
      <c r="AXQ23" s="135"/>
      <c r="AXR23" s="135"/>
      <c r="AXS23" s="135"/>
      <c r="AXT23" s="135"/>
      <c r="AXU23" s="135"/>
      <c r="AXV23" s="135"/>
      <c r="AXW23" s="135"/>
      <c r="AXX23" s="135"/>
      <c r="AXY23" s="135"/>
      <c r="AXZ23" s="135"/>
      <c r="AYA23" s="135"/>
      <c r="AYB23" s="135"/>
      <c r="AYC23" s="135"/>
      <c r="AYD23" s="135"/>
      <c r="AYE23" s="135"/>
      <c r="AYF23" s="135"/>
      <c r="AYG23" s="135"/>
      <c r="AYH23" s="135"/>
      <c r="AYI23" s="135"/>
      <c r="AYJ23" s="135"/>
      <c r="AYK23" s="135"/>
      <c r="AYL23" s="135"/>
      <c r="AYM23" s="135"/>
      <c r="AYN23" s="135"/>
      <c r="AYO23" s="135"/>
      <c r="AYP23" s="135"/>
      <c r="AYQ23" s="135"/>
      <c r="AYR23" s="135"/>
      <c r="AYS23" s="135"/>
      <c r="AYT23" s="135"/>
      <c r="AYU23" s="135"/>
      <c r="AYV23" s="135"/>
      <c r="AYW23" s="135"/>
      <c r="AYX23" s="135"/>
      <c r="AYY23" s="135"/>
      <c r="AYZ23" s="135"/>
      <c r="AZA23" s="135"/>
      <c r="AZB23" s="135"/>
      <c r="AZC23" s="135"/>
      <c r="AZD23" s="135"/>
      <c r="AZE23" s="135"/>
      <c r="AZF23" s="135"/>
      <c r="AZG23" s="135"/>
      <c r="AZH23" s="135"/>
      <c r="AZI23" s="135"/>
      <c r="AZJ23" s="135"/>
      <c r="AZK23" s="135"/>
      <c r="AZL23" s="135"/>
      <c r="AZM23" s="135"/>
      <c r="AZN23" s="135"/>
      <c r="AZO23" s="135"/>
      <c r="AZP23" s="135"/>
      <c r="AZQ23" s="135"/>
      <c r="AZR23" s="135"/>
      <c r="AZS23" s="135"/>
      <c r="AZT23" s="135"/>
      <c r="AZU23" s="135"/>
      <c r="AZV23" s="135"/>
      <c r="AZW23" s="135"/>
      <c r="AZX23" s="135"/>
      <c r="AZY23" s="135"/>
      <c r="AZZ23" s="135"/>
      <c r="BAA23" s="135"/>
      <c r="BAB23" s="135"/>
      <c r="BAC23" s="135"/>
      <c r="BAD23" s="135"/>
      <c r="BAE23" s="135"/>
      <c r="BAF23" s="135"/>
      <c r="BAG23" s="135"/>
      <c r="BAH23" s="135"/>
      <c r="BAI23" s="135"/>
      <c r="BAJ23" s="135"/>
      <c r="BAK23" s="135"/>
      <c r="BAL23" s="135"/>
      <c r="BAM23" s="135"/>
      <c r="BAN23" s="135"/>
      <c r="BAO23" s="135"/>
      <c r="BAP23" s="135"/>
      <c r="BAQ23" s="135"/>
      <c r="BAR23" s="135"/>
      <c r="BAS23" s="135"/>
      <c r="BAT23" s="135"/>
      <c r="BAU23" s="135"/>
      <c r="BAV23" s="135"/>
      <c r="BAW23" s="135"/>
      <c r="BAX23" s="135"/>
      <c r="BAY23" s="135"/>
      <c r="BAZ23" s="135"/>
      <c r="BBA23" s="135"/>
      <c r="BBB23" s="135"/>
      <c r="BBC23" s="135"/>
      <c r="BBD23" s="135"/>
      <c r="BBE23" s="135"/>
      <c r="BBF23" s="135"/>
      <c r="BBG23" s="135"/>
      <c r="BBH23" s="135"/>
      <c r="BBI23" s="135"/>
      <c r="BBJ23" s="135"/>
      <c r="BBK23" s="135"/>
      <c r="BBL23" s="135"/>
      <c r="BBM23" s="135"/>
      <c r="BBN23" s="135"/>
      <c r="BBO23" s="135"/>
      <c r="BBP23" s="135"/>
      <c r="BBQ23" s="135"/>
      <c r="BBR23" s="135"/>
      <c r="BBS23" s="135"/>
      <c r="BBT23" s="135"/>
      <c r="BBU23" s="135"/>
      <c r="BBV23" s="135"/>
      <c r="BBW23" s="135"/>
      <c r="BBX23" s="135"/>
      <c r="BBY23" s="135"/>
      <c r="BBZ23" s="135"/>
      <c r="BCA23" s="135"/>
      <c r="BCB23" s="135"/>
      <c r="BCC23" s="135"/>
      <c r="BCD23" s="135"/>
      <c r="BCE23" s="135"/>
      <c r="BCF23" s="135"/>
      <c r="BCG23" s="135"/>
      <c r="BCH23" s="135"/>
      <c r="BCI23" s="135"/>
      <c r="BCJ23" s="135"/>
      <c r="BCK23" s="135"/>
      <c r="BCL23" s="135"/>
      <c r="BCM23" s="135"/>
      <c r="BCN23" s="135"/>
      <c r="BCO23" s="135"/>
      <c r="BCP23" s="135"/>
      <c r="BCQ23" s="135"/>
      <c r="BCR23" s="135"/>
      <c r="BCS23" s="135"/>
      <c r="BCT23" s="135"/>
      <c r="BCU23" s="135"/>
      <c r="BCV23" s="135"/>
      <c r="BCW23" s="135"/>
      <c r="BCX23" s="135"/>
      <c r="BCY23" s="135"/>
      <c r="BCZ23" s="135"/>
      <c r="BDA23" s="135"/>
      <c r="BDB23" s="135"/>
      <c r="BDC23" s="135"/>
      <c r="BDD23" s="135"/>
      <c r="BDE23" s="135"/>
      <c r="BDF23" s="135"/>
      <c r="BDG23" s="135"/>
      <c r="BDH23" s="135"/>
      <c r="BDI23" s="135"/>
      <c r="BDJ23" s="135"/>
      <c r="BDK23" s="135"/>
      <c r="BDL23" s="135"/>
      <c r="BDM23" s="135"/>
      <c r="BDN23" s="135"/>
      <c r="BDO23" s="135"/>
      <c r="BDP23" s="135"/>
      <c r="BDQ23" s="135"/>
      <c r="BDR23" s="135"/>
      <c r="BDS23" s="135"/>
      <c r="BDT23" s="135"/>
      <c r="BDU23" s="135"/>
      <c r="BDV23" s="135"/>
      <c r="BDW23" s="135"/>
      <c r="BDX23" s="135"/>
      <c r="BDY23" s="135"/>
      <c r="BDZ23" s="135"/>
      <c r="BEA23" s="135"/>
      <c r="BEB23" s="135"/>
      <c r="BEC23" s="135"/>
      <c r="BED23" s="135"/>
      <c r="BEE23" s="135"/>
      <c r="BEF23" s="135"/>
      <c r="BEG23" s="135"/>
      <c r="BEH23" s="135"/>
      <c r="BEI23" s="135"/>
      <c r="BEJ23" s="135"/>
      <c r="BEK23" s="135"/>
      <c r="BEL23" s="135"/>
      <c r="BEM23" s="135"/>
      <c r="BEN23" s="135"/>
      <c r="BEO23" s="135"/>
      <c r="BEP23" s="135"/>
      <c r="BEQ23" s="135"/>
      <c r="BER23" s="135"/>
      <c r="BES23" s="135"/>
      <c r="BET23" s="135"/>
      <c r="BEU23" s="135"/>
      <c r="BEV23" s="135"/>
      <c r="BEW23" s="135"/>
      <c r="BEX23" s="135"/>
      <c r="BEY23" s="135"/>
      <c r="BEZ23" s="135"/>
      <c r="BFA23" s="135"/>
      <c r="BFB23" s="135"/>
      <c r="BFC23" s="135"/>
      <c r="BFD23" s="135"/>
      <c r="BFE23" s="135"/>
      <c r="BFF23" s="135"/>
      <c r="BFG23" s="135"/>
      <c r="BFH23" s="135"/>
      <c r="BFI23" s="135"/>
      <c r="BFJ23" s="135"/>
      <c r="BFK23" s="135"/>
      <c r="BFL23" s="135"/>
      <c r="BFM23" s="135"/>
      <c r="BFN23" s="135"/>
      <c r="BFO23" s="135"/>
      <c r="BFP23" s="135"/>
      <c r="BFQ23" s="135"/>
      <c r="BFR23" s="135"/>
      <c r="BFS23" s="135"/>
      <c r="BFT23" s="135"/>
      <c r="BFU23" s="135"/>
      <c r="BFV23" s="135"/>
      <c r="BFW23" s="135"/>
      <c r="BFX23" s="135"/>
      <c r="BFY23" s="135"/>
      <c r="BFZ23" s="135"/>
      <c r="BGA23" s="135"/>
      <c r="BGB23" s="135"/>
      <c r="BGC23" s="135"/>
      <c r="BGD23" s="135"/>
      <c r="BGE23" s="135"/>
      <c r="BGF23" s="135"/>
      <c r="BGG23" s="135"/>
      <c r="BGH23" s="135"/>
      <c r="BGI23" s="135"/>
      <c r="BGJ23" s="135"/>
      <c r="BGK23" s="135"/>
      <c r="BGL23" s="135"/>
      <c r="BGM23" s="135"/>
      <c r="BGN23" s="135"/>
      <c r="BGO23" s="135"/>
      <c r="BGP23" s="135"/>
      <c r="BGQ23" s="135"/>
      <c r="BGR23" s="135"/>
      <c r="BGS23" s="135"/>
      <c r="BGT23" s="135"/>
      <c r="BGU23" s="135"/>
      <c r="BGV23" s="135"/>
      <c r="BGW23" s="135"/>
      <c r="BGX23" s="135"/>
      <c r="BGY23" s="135"/>
      <c r="BGZ23" s="135"/>
      <c r="BHA23" s="135"/>
      <c r="BHB23" s="135"/>
      <c r="BHC23" s="135"/>
      <c r="BHD23" s="135"/>
      <c r="BHE23" s="135"/>
      <c r="BHF23" s="135"/>
      <c r="BHG23" s="135"/>
      <c r="BHH23" s="135"/>
      <c r="BHI23" s="135"/>
      <c r="BHJ23" s="135"/>
      <c r="BHK23" s="135"/>
      <c r="BHL23" s="135"/>
      <c r="BHM23" s="135"/>
      <c r="BHN23" s="135"/>
      <c r="BHO23" s="135"/>
      <c r="BHP23" s="135"/>
      <c r="BHQ23" s="135"/>
      <c r="BHR23" s="135"/>
      <c r="BHS23" s="135"/>
      <c r="BHT23" s="135"/>
      <c r="BHU23" s="135"/>
      <c r="BHV23" s="135"/>
      <c r="BHW23" s="135"/>
      <c r="BHX23" s="135"/>
      <c r="BHY23" s="135"/>
      <c r="BHZ23" s="135"/>
      <c r="BIA23" s="135"/>
      <c r="BIB23" s="135"/>
      <c r="BIC23" s="135"/>
      <c r="BID23" s="135"/>
      <c r="BIE23" s="135"/>
      <c r="BIF23" s="135"/>
      <c r="BIG23" s="135"/>
      <c r="BIH23" s="135"/>
      <c r="BII23" s="135"/>
      <c r="BIJ23" s="135"/>
      <c r="BIK23" s="135"/>
      <c r="BIL23" s="135"/>
      <c r="BIM23" s="135"/>
      <c r="BIN23" s="135"/>
      <c r="BIO23" s="135"/>
      <c r="BIP23" s="135"/>
      <c r="BIQ23" s="135"/>
      <c r="BIR23" s="135"/>
      <c r="BIS23" s="135"/>
      <c r="BIT23" s="135"/>
      <c r="BIU23" s="135"/>
      <c r="BIV23" s="135"/>
      <c r="BIW23" s="135"/>
      <c r="BIX23" s="135"/>
      <c r="BIY23" s="135"/>
      <c r="BIZ23" s="135"/>
      <c r="BJA23" s="135"/>
      <c r="BJB23" s="135"/>
      <c r="BJC23" s="135"/>
      <c r="BJD23" s="135"/>
      <c r="BJE23" s="135"/>
      <c r="BJF23" s="135"/>
      <c r="BJG23" s="135"/>
      <c r="BJH23" s="135"/>
      <c r="BJI23" s="135"/>
      <c r="BJJ23" s="135"/>
      <c r="BJK23" s="135"/>
      <c r="BJL23" s="135"/>
      <c r="BJM23" s="135"/>
      <c r="BJN23" s="135"/>
      <c r="BJO23" s="135"/>
      <c r="BJP23" s="135"/>
      <c r="BJQ23" s="135"/>
      <c r="BJR23" s="135"/>
      <c r="BJS23" s="135"/>
      <c r="BJT23" s="135"/>
      <c r="BJU23" s="135"/>
      <c r="BJV23" s="135"/>
      <c r="BJW23" s="135"/>
      <c r="BJX23" s="135"/>
      <c r="BJY23" s="135"/>
      <c r="BJZ23" s="135"/>
      <c r="BKA23" s="135"/>
      <c r="BKB23" s="135"/>
      <c r="BKC23" s="135"/>
      <c r="BKD23" s="135"/>
      <c r="BKE23" s="135"/>
      <c r="BKF23" s="135"/>
      <c r="BKG23" s="135"/>
      <c r="BKH23" s="135"/>
      <c r="BKI23" s="135"/>
      <c r="BKJ23" s="135"/>
      <c r="BKK23" s="135"/>
      <c r="BKL23" s="135"/>
      <c r="BKM23" s="135"/>
      <c r="BKN23" s="135"/>
      <c r="BKO23" s="135"/>
      <c r="BKP23" s="135"/>
      <c r="BKQ23" s="135"/>
      <c r="BKR23" s="135"/>
      <c r="BKS23" s="135"/>
      <c r="BKT23" s="135"/>
      <c r="BKU23" s="135"/>
      <c r="BKV23" s="135"/>
      <c r="BKW23" s="135"/>
      <c r="BKX23" s="135"/>
      <c r="BKY23" s="135"/>
      <c r="BKZ23" s="135"/>
      <c r="BLA23" s="135"/>
      <c r="BLB23" s="135"/>
      <c r="BLC23" s="135"/>
      <c r="BLD23" s="135"/>
      <c r="BLE23" s="135"/>
      <c r="BLF23" s="135"/>
      <c r="BLG23" s="135"/>
      <c r="BLH23" s="135"/>
      <c r="BLI23" s="135"/>
      <c r="BLJ23" s="135"/>
      <c r="BLK23" s="135"/>
      <c r="BLL23" s="135"/>
      <c r="BLM23" s="135"/>
      <c r="BLN23" s="135"/>
      <c r="BLO23" s="135"/>
      <c r="BLP23" s="135"/>
      <c r="BLQ23" s="135"/>
      <c r="BLR23" s="135"/>
      <c r="BLS23" s="135"/>
      <c r="BLT23" s="135"/>
      <c r="BLU23" s="135"/>
      <c r="BLV23" s="135"/>
      <c r="BLW23" s="135"/>
      <c r="BLX23" s="135"/>
      <c r="BLY23" s="135"/>
      <c r="BLZ23" s="135"/>
      <c r="BMA23" s="135"/>
      <c r="BMB23" s="135"/>
      <c r="BMC23" s="135"/>
      <c r="BMD23" s="135"/>
      <c r="BME23" s="135"/>
      <c r="BMF23" s="135"/>
      <c r="BMG23" s="135"/>
      <c r="BMH23" s="135"/>
      <c r="BMI23" s="135"/>
      <c r="BMJ23" s="135"/>
      <c r="BMK23" s="135"/>
      <c r="BML23" s="135"/>
      <c r="BMM23" s="135"/>
      <c r="BMN23" s="135"/>
      <c r="BMO23" s="135"/>
      <c r="BMP23" s="135"/>
      <c r="BMQ23" s="135"/>
      <c r="BMR23" s="135"/>
      <c r="BMS23" s="135"/>
      <c r="BMT23" s="135"/>
      <c r="BMU23" s="135"/>
      <c r="BMV23" s="135"/>
      <c r="BMW23" s="135"/>
      <c r="BMX23" s="135"/>
      <c r="BMY23" s="135"/>
      <c r="BMZ23" s="135"/>
      <c r="BNA23" s="135"/>
      <c r="BNB23" s="135"/>
      <c r="BNC23" s="135"/>
      <c r="BND23" s="135"/>
      <c r="BNE23" s="135"/>
      <c r="BNF23" s="135"/>
      <c r="BNG23" s="135"/>
      <c r="BNH23" s="135"/>
      <c r="BNI23" s="135"/>
      <c r="BNJ23" s="135"/>
      <c r="BNK23" s="135"/>
      <c r="BNL23" s="135"/>
      <c r="BNM23" s="135"/>
      <c r="BNN23" s="135"/>
      <c r="BNO23" s="135"/>
      <c r="BNP23" s="135"/>
      <c r="BNQ23" s="135"/>
      <c r="BNR23" s="135"/>
      <c r="BNS23" s="135"/>
      <c r="BNT23" s="135"/>
      <c r="BNU23" s="135"/>
      <c r="BNV23" s="135"/>
      <c r="BNW23" s="135"/>
      <c r="BNX23" s="135"/>
      <c r="BNY23" s="135"/>
      <c r="BNZ23" s="135"/>
      <c r="BOA23" s="135"/>
      <c r="BOB23" s="135"/>
      <c r="BOC23" s="135"/>
      <c r="BOD23" s="135"/>
      <c r="BOE23" s="135"/>
      <c r="BOF23" s="135"/>
      <c r="BOG23" s="135"/>
      <c r="BOH23" s="135"/>
      <c r="BOI23" s="135"/>
      <c r="BOJ23" s="135"/>
      <c r="BOK23" s="135"/>
      <c r="BOL23" s="135"/>
      <c r="BOM23" s="135"/>
      <c r="BON23" s="135"/>
      <c r="BOO23" s="135"/>
      <c r="BOP23" s="135"/>
      <c r="BOQ23" s="135"/>
      <c r="BOR23" s="135"/>
      <c r="BOS23" s="135"/>
      <c r="BOT23" s="135"/>
      <c r="BOU23" s="135"/>
      <c r="BOV23" s="135"/>
      <c r="BOW23" s="135"/>
      <c r="BOX23" s="135"/>
      <c r="BOY23" s="135"/>
      <c r="BOZ23" s="135"/>
      <c r="BPA23" s="135"/>
      <c r="BPB23" s="135"/>
      <c r="BPC23" s="135"/>
      <c r="BPD23" s="135"/>
      <c r="BPE23" s="135"/>
      <c r="BPF23" s="135"/>
      <c r="BPG23" s="135"/>
      <c r="BPH23" s="135"/>
      <c r="BPI23" s="135"/>
      <c r="BPJ23" s="135"/>
      <c r="BPK23" s="135"/>
      <c r="BPL23" s="135"/>
      <c r="BPM23" s="135"/>
      <c r="BPN23" s="135"/>
      <c r="BPO23" s="135"/>
      <c r="BPP23" s="135"/>
      <c r="BPQ23" s="135"/>
      <c r="BPR23" s="135"/>
      <c r="BPS23" s="135"/>
      <c r="BPT23" s="135"/>
      <c r="BPU23" s="135"/>
      <c r="BPV23" s="135"/>
      <c r="BPW23" s="135"/>
      <c r="BPX23" s="135"/>
      <c r="BPY23" s="135"/>
      <c r="BPZ23" s="135"/>
      <c r="BQA23" s="135"/>
      <c r="BQB23" s="135"/>
      <c r="BQC23" s="135"/>
      <c r="BQD23" s="135"/>
      <c r="BQE23" s="135"/>
      <c r="BQF23" s="135"/>
      <c r="BQG23" s="135"/>
      <c r="BQH23" s="135"/>
      <c r="BQI23" s="135"/>
      <c r="BQJ23" s="135"/>
      <c r="BQK23" s="135"/>
      <c r="BQL23" s="135"/>
      <c r="BQM23" s="135"/>
      <c r="BQN23" s="135"/>
      <c r="BQO23" s="135"/>
      <c r="BQP23" s="135"/>
      <c r="BQQ23" s="135"/>
      <c r="BQR23" s="135"/>
      <c r="BQS23" s="135"/>
      <c r="BQT23" s="135"/>
      <c r="BQU23" s="135"/>
      <c r="BQV23" s="135"/>
      <c r="BQW23" s="135"/>
      <c r="BQX23" s="135"/>
      <c r="BQY23" s="135"/>
      <c r="BQZ23" s="135"/>
      <c r="BRA23" s="135"/>
      <c r="BRB23" s="135"/>
      <c r="BRC23" s="135"/>
      <c r="BRD23" s="135"/>
      <c r="BRE23" s="135"/>
      <c r="BRF23" s="135"/>
      <c r="BRG23" s="135"/>
      <c r="BRH23" s="135"/>
      <c r="BRI23" s="135"/>
      <c r="BRJ23" s="135"/>
      <c r="BRK23" s="135"/>
      <c r="BRL23" s="135"/>
      <c r="BRM23" s="135"/>
      <c r="BRN23" s="135"/>
      <c r="BRO23" s="135"/>
      <c r="BRP23" s="135"/>
      <c r="BRQ23" s="135"/>
      <c r="BRR23" s="135"/>
      <c r="BRS23" s="135"/>
      <c r="BRT23" s="135"/>
      <c r="BRU23" s="135"/>
      <c r="BRV23" s="135"/>
      <c r="BRW23" s="135"/>
      <c r="BRX23" s="135"/>
      <c r="BRY23" s="135"/>
      <c r="BRZ23" s="135"/>
      <c r="BSA23" s="135"/>
      <c r="BSB23" s="135"/>
      <c r="BSC23" s="135"/>
      <c r="BSD23" s="135"/>
      <c r="BSE23" s="135"/>
      <c r="BSF23" s="135"/>
      <c r="BSG23" s="135"/>
      <c r="BSH23" s="135"/>
      <c r="BSI23" s="135"/>
      <c r="BSJ23" s="135"/>
      <c r="BSK23" s="135"/>
      <c r="BSL23" s="135"/>
      <c r="BSM23" s="135"/>
      <c r="BSN23" s="135"/>
      <c r="BSO23" s="135"/>
      <c r="BSP23" s="135"/>
      <c r="BSQ23" s="135"/>
      <c r="BSR23" s="135"/>
      <c r="BSS23" s="135"/>
      <c r="BST23" s="135"/>
      <c r="BSU23" s="135"/>
      <c r="BSV23" s="135"/>
      <c r="BSW23" s="135"/>
      <c r="BSX23" s="135"/>
      <c r="BSY23" s="135"/>
      <c r="BSZ23" s="135"/>
      <c r="BTA23" s="135"/>
      <c r="BTB23" s="135"/>
      <c r="BTC23" s="135"/>
      <c r="BTD23" s="135"/>
      <c r="BTE23" s="135"/>
      <c r="BTF23" s="135"/>
      <c r="BTG23" s="135"/>
      <c r="BTH23" s="135"/>
      <c r="BTI23" s="135"/>
      <c r="BTJ23" s="135"/>
      <c r="BTK23" s="135"/>
      <c r="BTL23" s="135"/>
      <c r="BTM23" s="135"/>
      <c r="BTN23" s="135"/>
      <c r="BTO23" s="135"/>
      <c r="BTP23" s="135"/>
      <c r="BTQ23" s="135"/>
      <c r="BTR23" s="135"/>
      <c r="BTS23" s="135"/>
      <c r="BTT23" s="135"/>
      <c r="BTU23" s="135"/>
      <c r="BTV23" s="135"/>
      <c r="BTW23" s="135"/>
      <c r="BTX23" s="135"/>
      <c r="BTY23" s="135"/>
      <c r="BTZ23" s="135"/>
      <c r="BUA23" s="135"/>
      <c r="BUB23" s="135"/>
      <c r="BUC23" s="135"/>
      <c r="BUD23" s="135"/>
      <c r="BUE23" s="135"/>
      <c r="BUF23" s="135"/>
      <c r="BUG23" s="135"/>
      <c r="BUH23" s="135"/>
      <c r="BUI23" s="135"/>
      <c r="BUJ23" s="135"/>
      <c r="BUK23" s="135"/>
      <c r="BUL23" s="135"/>
      <c r="BUM23" s="135"/>
      <c r="BUN23" s="135"/>
      <c r="BUO23" s="135"/>
      <c r="BUP23" s="135"/>
      <c r="BUQ23" s="135"/>
      <c r="BUR23" s="135"/>
      <c r="BUS23" s="135"/>
      <c r="BUT23" s="135"/>
      <c r="BUU23" s="135"/>
      <c r="BUV23" s="135"/>
      <c r="BUW23" s="135"/>
      <c r="BUX23" s="135"/>
      <c r="BUY23" s="135"/>
      <c r="BUZ23" s="135"/>
      <c r="BVA23" s="135"/>
      <c r="BVB23" s="135"/>
      <c r="BVC23" s="135"/>
      <c r="BVD23" s="135"/>
      <c r="BVE23" s="135"/>
      <c r="BVF23" s="135"/>
      <c r="BVG23" s="135"/>
      <c r="BVH23" s="135"/>
      <c r="BVI23" s="135"/>
      <c r="BVJ23" s="135"/>
      <c r="BVK23" s="135"/>
      <c r="BVL23" s="135"/>
      <c r="BVM23" s="135"/>
      <c r="BVN23" s="135"/>
      <c r="BVO23" s="135"/>
      <c r="BVP23" s="135"/>
      <c r="BVQ23" s="135"/>
      <c r="BVR23" s="135"/>
      <c r="BVS23" s="135"/>
      <c r="BVT23" s="135"/>
      <c r="BVU23" s="135"/>
      <c r="BVV23" s="135"/>
      <c r="BVW23" s="135"/>
      <c r="BVX23" s="135"/>
      <c r="BVY23" s="135"/>
      <c r="BVZ23" s="135"/>
      <c r="BWA23" s="135"/>
      <c r="BWB23" s="135"/>
      <c r="BWC23" s="135"/>
      <c r="BWD23" s="135"/>
      <c r="BWE23" s="135"/>
      <c r="BWF23" s="135"/>
      <c r="BWG23" s="135"/>
      <c r="BWH23" s="135"/>
      <c r="BWI23" s="135"/>
      <c r="BWJ23" s="135"/>
      <c r="BWK23" s="135"/>
      <c r="BWL23" s="135"/>
      <c r="BWM23" s="135"/>
      <c r="BWN23" s="135"/>
      <c r="BWO23" s="135"/>
      <c r="BWP23" s="135"/>
      <c r="BWQ23" s="135"/>
      <c r="BWR23" s="135"/>
      <c r="BWS23" s="135"/>
      <c r="BWT23" s="135"/>
      <c r="BWU23" s="135"/>
      <c r="BWV23" s="135"/>
      <c r="BWW23" s="135"/>
      <c r="BWX23" s="135"/>
      <c r="BWY23" s="135"/>
      <c r="BWZ23" s="135"/>
      <c r="BXA23" s="135"/>
      <c r="BXB23" s="135"/>
      <c r="BXC23" s="135"/>
      <c r="BXD23" s="135"/>
      <c r="BXE23" s="135"/>
      <c r="BXF23" s="135"/>
      <c r="BXG23" s="135"/>
      <c r="BXH23" s="135"/>
      <c r="BXI23" s="135"/>
      <c r="BXJ23" s="135"/>
      <c r="BXK23" s="135"/>
      <c r="BXL23" s="135"/>
      <c r="BXM23" s="135"/>
      <c r="BXN23" s="135"/>
      <c r="BXO23" s="135"/>
      <c r="BXP23" s="135"/>
      <c r="BXQ23" s="135"/>
      <c r="BXR23" s="135"/>
      <c r="BXS23" s="135"/>
      <c r="BXT23" s="135"/>
      <c r="BXU23" s="135"/>
      <c r="BXV23" s="135"/>
      <c r="BXW23" s="135"/>
      <c r="BXX23" s="135"/>
      <c r="BXY23" s="135"/>
      <c r="BXZ23" s="135"/>
      <c r="BYA23" s="135"/>
      <c r="BYB23" s="135"/>
      <c r="BYC23" s="135"/>
      <c r="BYD23" s="135"/>
      <c r="BYE23" s="135"/>
      <c r="BYF23" s="135"/>
      <c r="BYG23" s="135"/>
      <c r="BYH23" s="135"/>
      <c r="BYI23" s="135"/>
      <c r="BYJ23" s="135"/>
      <c r="BYK23" s="135"/>
      <c r="BYL23" s="135"/>
      <c r="BYM23" s="135"/>
      <c r="BYN23" s="135"/>
      <c r="BYO23" s="135"/>
      <c r="BYP23" s="135"/>
      <c r="BYQ23" s="135"/>
      <c r="BYR23" s="135"/>
      <c r="BYS23" s="135"/>
      <c r="BYT23" s="135"/>
      <c r="BYU23" s="135"/>
      <c r="BYV23" s="135"/>
      <c r="BYW23" s="135"/>
      <c r="BYX23" s="135"/>
      <c r="BYY23" s="135"/>
      <c r="BYZ23" s="135"/>
      <c r="BZA23" s="135"/>
      <c r="BZB23" s="135"/>
      <c r="BZC23" s="135"/>
      <c r="BZD23" s="135"/>
      <c r="BZE23" s="135"/>
      <c r="BZF23" s="135"/>
      <c r="BZG23" s="135"/>
      <c r="BZH23" s="135"/>
      <c r="BZI23" s="135"/>
      <c r="BZJ23" s="135"/>
      <c r="BZK23" s="135"/>
      <c r="BZL23" s="135"/>
      <c r="BZM23" s="135"/>
      <c r="BZN23" s="135"/>
      <c r="BZO23" s="135"/>
      <c r="BZP23" s="135"/>
      <c r="BZQ23" s="135"/>
      <c r="BZR23" s="135"/>
      <c r="BZS23" s="135"/>
      <c r="BZT23" s="135"/>
      <c r="BZU23" s="135"/>
      <c r="BZV23" s="135"/>
      <c r="BZW23" s="135"/>
      <c r="BZX23" s="135"/>
      <c r="BZY23" s="135"/>
      <c r="BZZ23" s="135"/>
      <c r="CAA23" s="135"/>
      <c r="CAB23" s="135"/>
      <c r="CAC23" s="135"/>
      <c r="CAD23" s="135"/>
      <c r="CAE23" s="135"/>
      <c r="CAF23" s="135"/>
      <c r="CAG23" s="135"/>
      <c r="CAH23" s="135"/>
      <c r="CAI23" s="135"/>
      <c r="CAJ23" s="135"/>
      <c r="CAK23" s="135"/>
      <c r="CAL23" s="135"/>
      <c r="CAM23" s="135"/>
      <c r="CAN23" s="135"/>
      <c r="CAO23" s="135"/>
      <c r="CAP23" s="135"/>
      <c r="CAQ23" s="135"/>
      <c r="CAR23" s="135"/>
      <c r="CAS23" s="135"/>
      <c r="CAT23" s="135"/>
      <c r="CAU23" s="135"/>
      <c r="CAV23" s="135"/>
      <c r="CAW23" s="135"/>
      <c r="CAX23" s="135"/>
      <c r="CAY23" s="135"/>
      <c r="CAZ23" s="135"/>
      <c r="CBA23" s="135"/>
      <c r="CBB23" s="135"/>
      <c r="CBC23" s="135"/>
      <c r="CBD23" s="135"/>
      <c r="CBE23" s="135"/>
      <c r="CBF23" s="135"/>
      <c r="CBG23" s="135"/>
      <c r="CBH23" s="135"/>
      <c r="CBI23" s="135"/>
      <c r="CBJ23" s="135"/>
      <c r="CBK23" s="135"/>
      <c r="CBL23" s="135"/>
      <c r="CBM23" s="135"/>
      <c r="CBN23" s="135"/>
      <c r="CBO23" s="135"/>
      <c r="CBP23" s="135"/>
      <c r="CBQ23" s="135"/>
      <c r="CBR23" s="135"/>
      <c r="CBS23" s="135"/>
      <c r="CBT23" s="135"/>
      <c r="CBU23" s="135"/>
      <c r="CBV23" s="135"/>
      <c r="CBW23" s="135"/>
      <c r="CBX23" s="135"/>
      <c r="CBY23" s="135"/>
      <c r="CBZ23" s="135"/>
      <c r="CCA23" s="135"/>
      <c r="CCB23" s="135"/>
      <c r="CCC23" s="135"/>
      <c r="CCD23" s="135"/>
      <c r="CCE23" s="135"/>
      <c r="CCF23" s="135"/>
      <c r="CCG23" s="135"/>
      <c r="CCH23" s="135"/>
      <c r="CCI23" s="135"/>
      <c r="CCJ23" s="135"/>
      <c r="CCK23" s="135"/>
      <c r="CCL23" s="135"/>
      <c r="CCM23" s="135"/>
      <c r="CCN23" s="135"/>
      <c r="CCO23" s="135"/>
      <c r="CCP23" s="135"/>
      <c r="CCQ23" s="135"/>
      <c r="CCR23" s="135"/>
      <c r="CCS23" s="135"/>
      <c r="CCT23" s="135"/>
      <c r="CCU23" s="135"/>
      <c r="CCV23" s="135"/>
      <c r="CCW23" s="135"/>
      <c r="CCX23" s="135"/>
      <c r="CCY23" s="135"/>
      <c r="CCZ23" s="135"/>
      <c r="CDA23" s="135"/>
      <c r="CDB23" s="135"/>
      <c r="CDC23" s="135"/>
      <c r="CDD23" s="135"/>
      <c r="CDE23" s="135"/>
      <c r="CDF23" s="135"/>
      <c r="CDG23" s="135"/>
      <c r="CDH23" s="135"/>
      <c r="CDI23" s="135"/>
      <c r="CDJ23" s="135"/>
      <c r="CDK23" s="135"/>
      <c r="CDL23" s="135"/>
      <c r="CDM23" s="135"/>
      <c r="CDN23" s="135"/>
      <c r="CDO23" s="135"/>
      <c r="CDP23" s="135"/>
      <c r="CDQ23" s="135"/>
      <c r="CDR23" s="135"/>
      <c r="CDS23" s="135"/>
      <c r="CDT23" s="135"/>
      <c r="CDU23" s="135"/>
      <c r="CDV23" s="135"/>
      <c r="CDW23" s="135"/>
      <c r="CDX23" s="135"/>
      <c r="CDY23" s="135"/>
      <c r="CDZ23" s="135"/>
      <c r="CEA23" s="135"/>
      <c r="CEB23" s="135"/>
      <c r="CEC23" s="135"/>
      <c r="CED23" s="135"/>
      <c r="CEE23" s="135"/>
      <c r="CEF23" s="135"/>
      <c r="CEG23" s="135"/>
      <c r="CEH23" s="135"/>
      <c r="CEI23" s="135"/>
      <c r="CEJ23" s="135"/>
      <c r="CEK23" s="135"/>
      <c r="CEL23" s="135"/>
      <c r="CEM23" s="135"/>
      <c r="CEN23" s="135"/>
      <c r="CEO23" s="135"/>
      <c r="CEP23" s="135"/>
      <c r="CEQ23" s="135"/>
      <c r="CER23" s="135"/>
      <c r="CES23" s="135"/>
      <c r="CET23" s="135"/>
      <c r="CEU23" s="135"/>
      <c r="CEV23" s="135"/>
      <c r="CEW23" s="135"/>
      <c r="CEX23" s="135"/>
      <c r="CEY23" s="135"/>
      <c r="CEZ23" s="135"/>
      <c r="CFA23" s="135"/>
      <c r="CFB23" s="135"/>
      <c r="CFC23" s="135"/>
      <c r="CFD23" s="135"/>
      <c r="CFE23" s="135"/>
      <c r="CFF23" s="135"/>
      <c r="CFG23" s="135"/>
      <c r="CFH23" s="135"/>
      <c r="CFI23" s="135"/>
      <c r="CFJ23" s="135"/>
      <c r="CFK23" s="135"/>
      <c r="CFL23" s="135"/>
      <c r="CFM23" s="135"/>
      <c r="CFN23" s="135"/>
      <c r="CFO23" s="135"/>
      <c r="CFP23" s="135"/>
      <c r="CFQ23" s="135"/>
      <c r="CFR23" s="135"/>
      <c r="CFS23" s="135"/>
      <c r="CFT23" s="135"/>
      <c r="CFU23" s="135"/>
      <c r="CFV23" s="135"/>
      <c r="CFW23" s="135"/>
      <c r="CFX23" s="135"/>
      <c r="CFY23" s="135"/>
      <c r="CFZ23" s="135"/>
      <c r="CGA23" s="135"/>
      <c r="CGB23" s="135"/>
      <c r="CGC23" s="135"/>
      <c r="CGD23" s="135"/>
      <c r="CGE23" s="135"/>
      <c r="CGF23" s="135"/>
      <c r="CGG23" s="135"/>
      <c r="CGH23" s="135"/>
      <c r="CGI23" s="135"/>
      <c r="CGJ23" s="135"/>
      <c r="CGK23" s="135"/>
      <c r="CGL23" s="135"/>
      <c r="CGM23" s="135"/>
      <c r="CGN23" s="135"/>
      <c r="CGO23" s="135"/>
      <c r="CGP23" s="135"/>
      <c r="CGQ23" s="135"/>
      <c r="CGR23" s="135"/>
      <c r="CGS23" s="135"/>
      <c r="CGT23" s="135"/>
      <c r="CGU23" s="135"/>
      <c r="CGV23" s="135"/>
      <c r="CGW23" s="135"/>
      <c r="CGX23" s="135"/>
      <c r="CGY23" s="135"/>
      <c r="CGZ23" s="135"/>
      <c r="CHA23" s="135"/>
      <c r="CHB23" s="135"/>
      <c r="CHC23" s="135"/>
      <c r="CHD23" s="135"/>
      <c r="CHE23" s="135"/>
      <c r="CHF23" s="135"/>
      <c r="CHG23" s="135"/>
      <c r="CHH23" s="135"/>
      <c r="CHI23" s="135"/>
      <c r="CHJ23" s="135"/>
      <c r="CHK23" s="135"/>
      <c r="CHL23" s="135"/>
      <c r="CHM23" s="135"/>
      <c r="CHN23" s="135"/>
      <c r="CHO23" s="135"/>
      <c r="CHP23" s="135"/>
      <c r="CHQ23" s="135"/>
      <c r="CHR23" s="135"/>
      <c r="CHS23" s="135"/>
      <c r="CHT23" s="135"/>
      <c r="CHU23" s="135"/>
      <c r="CHV23" s="135"/>
      <c r="CHW23" s="135"/>
      <c r="CHX23" s="135"/>
      <c r="CHY23" s="135"/>
      <c r="CHZ23" s="135"/>
      <c r="CIA23" s="135"/>
      <c r="CIB23" s="135"/>
      <c r="CIC23" s="135"/>
      <c r="CID23" s="135"/>
      <c r="CIE23" s="135"/>
      <c r="CIF23" s="135"/>
      <c r="CIG23" s="135"/>
      <c r="CIH23" s="135"/>
      <c r="CII23" s="135"/>
      <c r="CIJ23" s="135"/>
      <c r="CIK23" s="135"/>
      <c r="CIL23" s="135"/>
      <c r="CIM23" s="135"/>
      <c r="CIN23" s="135"/>
      <c r="CIO23" s="135"/>
      <c r="CIP23" s="135"/>
      <c r="CIQ23" s="135"/>
      <c r="CIR23" s="135"/>
      <c r="CIS23" s="135"/>
      <c r="CIT23" s="135"/>
      <c r="CIU23" s="135"/>
      <c r="CIV23" s="135"/>
      <c r="CIW23" s="135"/>
      <c r="CIX23" s="135"/>
      <c r="CIY23" s="135"/>
      <c r="CIZ23" s="135"/>
      <c r="CJA23" s="135"/>
      <c r="CJB23" s="135"/>
      <c r="CJC23" s="135"/>
      <c r="CJD23" s="135"/>
      <c r="CJE23" s="135"/>
      <c r="CJF23" s="135"/>
      <c r="CJG23" s="135"/>
      <c r="CJH23" s="135"/>
      <c r="CJI23" s="135"/>
      <c r="CJJ23" s="135"/>
      <c r="CJK23" s="135"/>
      <c r="CJL23" s="135"/>
      <c r="CJM23" s="135"/>
      <c r="CJN23" s="135"/>
      <c r="CJO23" s="135"/>
      <c r="CJP23" s="135"/>
      <c r="CJQ23" s="135"/>
      <c r="CJR23" s="135"/>
      <c r="CJS23" s="135"/>
      <c r="CJT23" s="135"/>
      <c r="CJU23" s="135"/>
      <c r="CJV23" s="135"/>
      <c r="CJW23" s="135"/>
      <c r="CJX23" s="135"/>
      <c r="CJY23" s="135"/>
      <c r="CJZ23" s="135"/>
      <c r="CKA23" s="135"/>
      <c r="CKB23" s="135"/>
      <c r="CKC23" s="135"/>
      <c r="CKD23" s="135"/>
      <c r="CKE23" s="135"/>
      <c r="CKF23" s="135"/>
      <c r="CKG23" s="135"/>
      <c r="CKH23" s="135"/>
      <c r="CKI23" s="135"/>
      <c r="CKJ23" s="135"/>
      <c r="CKK23" s="135"/>
      <c r="CKL23" s="135"/>
      <c r="CKM23" s="135"/>
      <c r="CKN23" s="135"/>
      <c r="CKO23" s="135"/>
      <c r="CKP23" s="135"/>
      <c r="CKQ23" s="135"/>
      <c r="CKR23" s="135"/>
      <c r="CKS23" s="135"/>
      <c r="CKT23" s="135"/>
      <c r="CKU23" s="135"/>
      <c r="CKV23" s="135"/>
      <c r="CKW23" s="135"/>
      <c r="CKX23" s="135"/>
      <c r="CKY23" s="135"/>
      <c r="CKZ23" s="135"/>
      <c r="CLA23" s="135"/>
      <c r="CLB23" s="135"/>
      <c r="CLC23" s="135"/>
      <c r="CLD23" s="135"/>
      <c r="CLE23" s="135"/>
      <c r="CLF23" s="135"/>
      <c r="CLG23" s="135"/>
      <c r="CLH23" s="135"/>
      <c r="CLI23" s="135"/>
      <c r="CLJ23" s="135"/>
      <c r="CLK23" s="135"/>
      <c r="CLL23" s="135"/>
      <c r="CLM23" s="135"/>
      <c r="CLN23" s="135"/>
      <c r="CLO23" s="135"/>
      <c r="CLP23" s="135"/>
      <c r="CLQ23" s="135"/>
      <c r="CLR23" s="135"/>
      <c r="CLS23" s="135"/>
      <c r="CLT23" s="135"/>
      <c r="CLU23" s="135"/>
      <c r="CLV23" s="135"/>
      <c r="CLW23" s="135"/>
      <c r="CLX23" s="135"/>
      <c r="CLY23" s="135"/>
      <c r="CLZ23" s="135"/>
      <c r="CMA23" s="135"/>
      <c r="CMB23" s="135"/>
      <c r="CMC23" s="135"/>
      <c r="CMD23" s="135"/>
      <c r="CME23" s="135"/>
      <c r="CMF23" s="135"/>
      <c r="CMG23" s="135"/>
      <c r="CMH23" s="135"/>
      <c r="CMI23" s="135"/>
      <c r="CMJ23" s="135"/>
      <c r="CMK23" s="135"/>
      <c r="CML23" s="135"/>
      <c r="CMM23" s="135"/>
      <c r="CMN23" s="135"/>
      <c r="CMO23" s="135"/>
      <c r="CMP23" s="135"/>
      <c r="CMQ23" s="135"/>
      <c r="CMR23" s="135"/>
      <c r="CMS23" s="135"/>
      <c r="CMT23" s="135"/>
      <c r="CMU23" s="135"/>
      <c r="CMV23" s="135"/>
      <c r="CMW23" s="135"/>
      <c r="CMX23" s="135"/>
      <c r="CMY23" s="135"/>
      <c r="CMZ23" s="135"/>
      <c r="CNA23" s="135"/>
      <c r="CNB23" s="135"/>
      <c r="CNC23" s="135"/>
      <c r="CND23" s="135"/>
      <c r="CNE23" s="135"/>
      <c r="CNF23" s="135"/>
      <c r="CNG23" s="135"/>
      <c r="CNH23" s="135"/>
      <c r="CNI23" s="135"/>
      <c r="CNJ23" s="135"/>
      <c r="CNK23" s="135"/>
      <c r="CNL23" s="135"/>
      <c r="CNM23" s="135"/>
      <c r="CNN23" s="135"/>
      <c r="CNO23" s="135"/>
      <c r="CNP23" s="135"/>
      <c r="CNQ23" s="135"/>
      <c r="CNR23" s="135"/>
      <c r="CNS23" s="135"/>
      <c r="CNT23" s="135"/>
      <c r="CNU23" s="135"/>
      <c r="CNV23" s="135"/>
      <c r="CNW23" s="135"/>
      <c r="CNX23" s="135"/>
      <c r="CNY23" s="135"/>
      <c r="CNZ23" s="135"/>
      <c r="COA23" s="135"/>
      <c r="COB23" s="135"/>
      <c r="COC23" s="135"/>
      <c r="COD23" s="135"/>
      <c r="COE23" s="135"/>
      <c r="COF23" s="135"/>
      <c r="COG23" s="135"/>
      <c r="COH23" s="135"/>
      <c r="COI23" s="135"/>
      <c r="COJ23" s="135"/>
      <c r="COK23" s="135"/>
      <c r="COL23" s="135"/>
      <c r="COM23" s="135"/>
      <c r="CON23" s="135"/>
      <c r="COO23" s="135"/>
      <c r="COP23" s="135"/>
      <c r="COQ23" s="135"/>
      <c r="COR23" s="135"/>
      <c r="COS23" s="135"/>
      <c r="COT23" s="135"/>
      <c r="COU23" s="135"/>
      <c r="COV23" s="135"/>
      <c r="COW23" s="135"/>
      <c r="COX23" s="135"/>
      <c r="COY23" s="135"/>
      <c r="COZ23" s="135"/>
      <c r="CPA23" s="135"/>
      <c r="CPB23" s="135"/>
      <c r="CPC23" s="135"/>
      <c r="CPD23" s="135"/>
      <c r="CPE23" s="135"/>
      <c r="CPF23" s="135"/>
      <c r="CPG23" s="135"/>
      <c r="CPH23" s="135"/>
      <c r="CPI23" s="135"/>
      <c r="CPJ23" s="135"/>
      <c r="CPK23" s="135"/>
      <c r="CPL23" s="135"/>
      <c r="CPM23" s="135"/>
      <c r="CPN23" s="135"/>
      <c r="CPO23" s="135"/>
      <c r="CPP23" s="135"/>
      <c r="CPQ23" s="135"/>
      <c r="CPR23" s="135"/>
      <c r="CPS23" s="135"/>
      <c r="CPT23" s="135"/>
      <c r="CPU23" s="135"/>
      <c r="CPV23" s="135"/>
      <c r="CPW23" s="135"/>
      <c r="CPX23" s="135"/>
      <c r="CPY23" s="135"/>
      <c r="CPZ23" s="135"/>
      <c r="CQA23" s="135"/>
      <c r="CQB23" s="135"/>
      <c r="CQC23" s="135"/>
      <c r="CQD23" s="135"/>
      <c r="CQE23" s="135"/>
      <c r="CQF23" s="135"/>
      <c r="CQG23" s="135"/>
      <c r="CQH23" s="135"/>
      <c r="CQI23" s="135"/>
      <c r="CQJ23" s="135"/>
      <c r="CQK23" s="135"/>
      <c r="CQL23" s="135"/>
      <c r="CQM23" s="135"/>
      <c r="CQN23" s="135"/>
      <c r="CQO23" s="135"/>
      <c r="CQP23" s="135"/>
      <c r="CQQ23" s="135"/>
      <c r="CQR23" s="135"/>
      <c r="CQS23" s="135"/>
      <c r="CQT23" s="135"/>
      <c r="CQU23" s="135"/>
      <c r="CQV23" s="135"/>
      <c r="CQW23" s="135"/>
      <c r="CQX23" s="135"/>
      <c r="CQY23" s="135"/>
      <c r="CQZ23" s="135"/>
      <c r="CRA23" s="135"/>
      <c r="CRB23" s="135"/>
      <c r="CRC23" s="135"/>
      <c r="CRD23" s="135"/>
      <c r="CRE23" s="135"/>
      <c r="CRF23" s="135"/>
      <c r="CRG23" s="135"/>
      <c r="CRH23" s="135"/>
      <c r="CRI23" s="135"/>
      <c r="CRJ23" s="135"/>
      <c r="CRK23" s="135"/>
      <c r="CRL23" s="135"/>
      <c r="CRM23" s="135"/>
      <c r="CRN23" s="135"/>
      <c r="CRO23" s="135"/>
      <c r="CRP23" s="135"/>
      <c r="CRQ23" s="135"/>
      <c r="CRR23" s="135"/>
      <c r="CRS23" s="135"/>
      <c r="CRT23" s="135"/>
      <c r="CRU23" s="135"/>
      <c r="CRV23" s="135"/>
      <c r="CRW23" s="135"/>
      <c r="CRX23" s="135"/>
      <c r="CRY23" s="135"/>
      <c r="CRZ23" s="135"/>
      <c r="CSA23" s="135"/>
      <c r="CSB23" s="135"/>
      <c r="CSC23" s="135"/>
      <c r="CSD23" s="135"/>
      <c r="CSE23" s="135"/>
      <c r="CSF23" s="135"/>
      <c r="CSG23" s="135"/>
      <c r="CSH23" s="135"/>
      <c r="CSI23" s="135"/>
      <c r="CSJ23" s="135"/>
      <c r="CSK23" s="135"/>
      <c r="CSL23" s="135"/>
      <c r="CSM23" s="135"/>
      <c r="CSN23" s="135"/>
      <c r="CSO23" s="135"/>
      <c r="CSP23" s="135"/>
      <c r="CSQ23" s="135"/>
      <c r="CSR23" s="135"/>
      <c r="CSS23" s="135"/>
      <c r="CST23" s="135"/>
      <c r="CSU23" s="135"/>
      <c r="CSV23" s="135"/>
      <c r="CSW23" s="135"/>
      <c r="CSX23" s="135"/>
      <c r="CSY23" s="135"/>
      <c r="CSZ23" s="135"/>
      <c r="CTA23" s="135"/>
      <c r="CTB23" s="135"/>
      <c r="CTC23" s="135"/>
      <c r="CTD23" s="135"/>
      <c r="CTE23" s="135"/>
      <c r="CTF23" s="135"/>
      <c r="CTG23" s="135"/>
      <c r="CTH23" s="135"/>
      <c r="CTI23" s="135"/>
      <c r="CTJ23" s="135"/>
      <c r="CTK23" s="135"/>
      <c r="CTL23" s="135"/>
      <c r="CTM23" s="135"/>
      <c r="CTN23" s="135"/>
      <c r="CTO23" s="135"/>
      <c r="CTP23" s="135"/>
      <c r="CTQ23" s="135"/>
      <c r="CTR23" s="135"/>
      <c r="CTS23" s="135"/>
      <c r="CTT23" s="135"/>
      <c r="CTU23" s="135"/>
      <c r="CTV23" s="135"/>
      <c r="CTW23" s="135"/>
      <c r="CTX23" s="135"/>
      <c r="CTY23" s="135"/>
      <c r="CTZ23" s="135"/>
      <c r="CUA23" s="135"/>
      <c r="CUB23" s="135"/>
      <c r="CUC23" s="135"/>
      <c r="CUD23" s="135"/>
      <c r="CUE23" s="135"/>
      <c r="CUF23" s="135"/>
      <c r="CUG23" s="135"/>
      <c r="CUH23" s="135"/>
      <c r="CUI23" s="135"/>
      <c r="CUJ23" s="135"/>
      <c r="CUK23" s="135"/>
      <c r="CUL23" s="135"/>
      <c r="CUM23" s="135"/>
      <c r="CUN23" s="135"/>
      <c r="CUO23" s="135"/>
      <c r="CUP23" s="135"/>
      <c r="CUQ23" s="135"/>
      <c r="CUR23" s="135"/>
      <c r="CUS23" s="135"/>
      <c r="CUT23" s="135"/>
      <c r="CUU23" s="135"/>
      <c r="CUV23" s="135"/>
      <c r="CUW23" s="135"/>
      <c r="CUX23" s="135"/>
      <c r="CUY23" s="135"/>
      <c r="CUZ23" s="135"/>
      <c r="CVA23" s="135"/>
      <c r="CVB23" s="135"/>
      <c r="CVC23" s="135"/>
      <c r="CVD23" s="135"/>
      <c r="CVE23" s="135"/>
      <c r="CVF23" s="135"/>
      <c r="CVG23" s="135"/>
      <c r="CVH23" s="135"/>
      <c r="CVI23" s="135"/>
      <c r="CVJ23" s="135"/>
      <c r="CVK23" s="135"/>
      <c r="CVL23" s="135"/>
      <c r="CVM23" s="135"/>
      <c r="CVN23" s="135"/>
      <c r="CVO23" s="135"/>
      <c r="CVP23" s="135"/>
      <c r="CVQ23" s="135"/>
      <c r="CVR23" s="135"/>
      <c r="CVS23" s="135"/>
      <c r="CVT23" s="135"/>
      <c r="CVU23" s="135"/>
      <c r="CVV23" s="135"/>
      <c r="CVW23" s="135"/>
      <c r="CVX23" s="135"/>
      <c r="CVY23" s="135"/>
      <c r="CVZ23" s="135"/>
      <c r="CWA23" s="135"/>
      <c r="CWB23" s="135"/>
      <c r="CWC23" s="135"/>
      <c r="CWD23" s="135"/>
      <c r="CWE23" s="135"/>
      <c r="CWF23" s="135"/>
      <c r="CWG23" s="135"/>
      <c r="CWH23" s="135"/>
      <c r="CWI23" s="135"/>
      <c r="CWJ23" s="135"/>
      <c r="CWK23" s="135"/>
      <c r="CWL23" s="135"/>
      <c r="CWM23" s="135"/>
      <c r="CWN23" s="135"/>
      <c r="CWO23" s="135"/>
      <c r="CWP23" s="135"/>
      <c r="CWQ23" s="135"/>
      <c r="CWR23" s="135"/>
      <c r="CWS23" s="135"/>
      <c r="CWT23" s="135"/>
      <c r="CWU23" s="135"/>
      <c r="CWV23" s="135"/>
      <c r="CWW23" s="135"/>
      <c r="CWX23" s="135"/>
      <c r="CWY23" s="135"/>
      <c r="CWZ23" s="135"/>
      <c r="CXA23" s="135"/>
      <c r="CXB23" s="135"/>
      <c r="CXC23" s="135"/>
      <c r="CXD23" s="135"/>
      <c r="CXE23" s="135"/>
      <c r="CXF23" s="135"/>
      <c r="CXG23" s="135"/>
      <c r="CXH23" s="135"/>
      <c r="CXI23" s="135"/>
      <c r="CXJ23" s="135"/>
      <c r="CXK23" s="135"/>
      <c r="CXL23" s="135"/>
      <c r="CXM23" s="135"/>
      <c r="CXN23" s="135"/>
      <c r="CXO23" s="135"/>
      <c r="CXP23" s="135"/>
      <c r="CXQ23" s="135"/>
      <c r="CXR23" s="135"/>
      <c r="CXS23" s="135"/>
      <c r="CXT23" s="135"/>
      <c r="CXU23" s="135"/>
      <c r="CXV23" s="135"/>
      <c r="CXW23" s="135"/>
      <c r="CXX23" s="135"/>
      <c r="CXY23" s="135"/>
      <c r="CXZ23" s="135"/>
      <c r="CYA23" s="135"/>
      <c r="CYB23" s="135"/>
      <c r="CYC23" s="135"/>
      <c r="CYD23" s="135"/>
      <c r="CYE23" s="135"/>
      <c r="CYF23" s="135"/>
      <c r="CYG23" s="135"/>
      <c r="CYH23" s="135"/>
      <c r="CYI23" s="135"/>
      <c r="CYJ23" s="135"/>
      <c r="CYK23" s="135"/>
      <c r="CYL23" s="135"/>
      <c r="CYM23" s="135"/>
      <c r="CYN23" s="135"/>
      <c r="CYO23" s="135"/>
      <c r="CYP23" s="135"/>
      <c r="CYQ23" s="135"/>
      <c r="CYR23" s="135"/>
      <c r="CYS23" s="135"/>
      <c r="CYT23" s="135"/>
      <c r="CYU23" s="135"/>
      <c r="CYV23" s="135"/>
      <c r="CYW23" s="135"/>
      <c r="CYX23" s="135"/>
      <c r="CYY23" s="135"/>
      <c r="CYZ23" s="135"/>
      <c r="CZA23" s="135"/>
      <c r="CZB23" s="135"/>
      <c r="CZC23" s="135"/>
      <c r="CZD23" s="135"/>
      <c r="CZE23" s="135"/>
      <c r="CZF23" s="135"/>
      <c r="CZG23" s="135"/>
      <c r="CZH23" s="135"/>
      <c r="CZI23" s="135"/>
      <c r="CZJ23" s="135"/>
      <c r="CZK23" s="135"/>
      <c r="CZL23" s="135"/>
      <c r="CZM23" s="135"/>
      <c r="CZN23" s="135"/>
      <c r="CZO23" s="135"/>
      <c r="CZP23" s="135"/>
      <c r="CZQ23" s="135"/>
      <c r="CZR23" s="135"/>
      <c r="CZS23" s="135"/>
      <c r="CZT23" s="135"/>
      <c r="CZU23" s="135"/>
      <c r="CZV23" s="135"/>
      <c r="CZW23" s="135"/>
      <c r="CZX23" s="135"/>
      <c r="CZY23" s="135"/>
      <c r="CZZ23" s="135"/>
      <c r="DAA23" s="135"/>
      <c r="DAB23" s="135"/>
      <c r="DAC23" s="135"/>
      <c r="DAD23" s="135"/>
      <c r="DAE23" s="135"/>
      <c r="DAF23" s="135"/>
      <c r="DAG23" s="135"/>
      <c r="DAH23" s="135"/>
      <c r="DAI23" s="135"/>
      <c r="DAJ23" s="135"/>
      <c r="DAK23" s="135"/>
      <c r="DAL23" s="135"/>
      <c r="DAM23" s="135"/>
      <c r="DAN23" s="135"/>
      <c r="DAO23" s="135"/>
      <c r="DAP23" s="135"/>
      <c r="DAQ23" s="135"/>
      <c r="DAR23" s="135"/>
      <c r="DAS23" s="135"/>
      <c r="DAT23" s="135"/>
      <c r="DAU23" s="135"/>
      <c r="DAV23" s="135"/>
      <c r="DAW23" s="135"/>
      <c r="DAX23" s="135"/>
      <c r="DAY23" s="135"/>
      <c r="DAZ23" s="135"/>
      <c r="DBA23" s="135"/>
      <c r="DBB23" s="135"/>
      <c r="DBC23" s="135"/>
      <c r="DBD23" s="135"/>
      <c r="DBE23" s="135"/>
      <c r="DBF23" s="135"/>
      <c r="DBG23" s="135"/>
      <c r="DBH23" s="135"/>
      <c r="DBI23" s="135"/>
      <c r="DBJ23" s="135"/>
      <c r="DBK23" s="135"/>
      <c r="DBL23" s="135"/>
      <c r="DBM23" s="135"/>
      <c r="DBN23" s="135"/>
      <c r="DBO23" s="135"/>
      <c r="DBP23" s="135"/>
      <c r="DBQ23" s="135"/>
      <c r="DBR23" s="135"/>
      <c r="DBS23" s="135"/>
      <c r="DBT23" s="135"/>
      <c r="DBU23" s="135"/>
      <c r="DBV23" s="135"/>
      <c r="DBW23" s="135"/>
      <c r="DBX23" s="135"/>
      <c r="DBY23" s="135"/>
      <c r="DBZ23" s="135"/>
      <c r="DCA23" s="135"/>
      <c r="DCB23" s="135"/>
      <c r="DCC23" s="135"/>
      <c r="DCD23" s="135"/>
      <c r="DCE23" s="135"/>
      <c r="DCF23" s="135"/>
      <c r="DCG23" s="135"/>
      <c r="DCH23" s="135"/>
      <c r="DCI23" s="135"/>
      <c r="DCJ23" s="135"/>
      <c r="DCK23" s="135"/>
      <c r="DCL23" s="135"/>
      <c r="DCM23" s="135"/>
      <c r="DCN23" s="135"/>
      <c r="DCO23" s="135"/>
      <c r="DCP23" s="135"/>
      <c r="DCQ23" s="135"/>
      <c r="DCR23" s="135"/>
      <c r="DCS23" s="135"/>
      <c r="DCT23" s="135"/>
      <c r="DCU23" s="135"/>
      <c r="DCV23" s="135"/>
      <c r="DCW23" s="135"/>
      <c r="DCX23" s="135"/>
      <c r="DCY23" s="135"/>
      <c r="DCZ23" s="135"/>
      <c r="DDA23" s="135"/>
      <c r="DDB23" s="135"/>
      <c r="DDC23" s="135"/>
      <c r="DDD23" s="135"/>
      <c r="DDE23" s="135"/>
      <c r="DDF23" s="135"/>
      <c r="DDG23" s="135"/>
      <c r="DDH23" s="135"/>
      <c r="DDI23" s="135"/>
      <c r="DDJ23" s="135"/>
      <c r="DDK23" s="135"/>
      <c r="DDL23" s="135"/>
      <c r="DDM23" s="135"/>
      <c r="DDN23" s="135"/>
      <c r="DDO23" s="135"/>
      <c r="DDP23" s="135"/>
      <c r="DDQ23" s="135"/>
      <c r="DDR23" s="135"/>
      <c r="DDS23" s="135"/>
      <c r="DDT23" s="135"/>
      <c r="DDU23" s="135"/>
      <c r="DDV23" s="135"/>
      <c r="DDW23" s="135"/>
      <c r="DDX23" s="135"/>
      <c r="DDY23" s="135"/>
      <c r="DDZ23" s="135"/>
      <c r="DEA23" s="135"/>
      <c r="DEB23" s="135"/>
      <c r="DEC23" s="135"/>
      <c r="DED23" s="135"/>
      <c r="DEE23" s="135"/>
      <c r="DEF23" s="135"/>
      <c r="DEG23" s="135"/>
      <c r="DEH23" s="135"/>
      <c r="DEI23" s="135"/>
      <c r="DEJ23" s="135"/>
      <c r="DEK23" s="135"/>
      <c r="DEL23" s="135"/>
      <c r="DEM23" s="135"/>
      <c r="DEN23" s="135"/>
      <c r="DEO23" s="135"/>
      <c r="DEP23" s="135"/>
      <c r="DEQ23" s="135"/>
      <c r="DER23" s="135"/>
      <c r="DES23" s="135"/>
      <c r="DET23" s="135"/>
      <c r="DEU23" s="135"/>
      <c r="DEV23" s="135"/>
      <c r="DEW23" s="135"/>
      <c r="DEX23" s="135"/>
      <c r="DEY23" s="135"/>
      <c r="DEZ23" s="135"/>
      <c r="DFA23" s="135"/>
      <c r="DFB23" s="135"/>
      <c r="DFC23" s="135"/>
      <c r="DFD23" s="135"/>
      <c r="DFE23" s="135"/>
      <c r="DFF23" s="135"/>
      <c r="DFG23" s="135"/>
      <c r="DFH23" s="135"/>
      <c r="DFI23" s="135"/>
      <c r="DFJ23" s="135"/>
      <c r="DFK23" s="135"/>
      <c r="DFL23" s="135"/>
      <c r="DFM23" s="135"/>
      <c r="DFN23" s="135"/>
      <c r="DFO23" s="135"/>
      <c r="DFP23" s="135"/>
      <c r="DFQ23" s="135"/>
      <c r="DFR23" s="135"/>
      <c r="DFS23" s="135"/>
      <c r="DFT23" s="135"/>
      <c r="DFU23" s="135"/>
      <c r="DFV23" s="135"/>
      <c r="DFW23" s="135"/>
      <c r="DFX23" s="135"/>
      <c r="DFY23" s="135"/>
      <c r="DFZ23" s="135"/>
      <c r="DGA23" s="135"/>
      <c r="DGB23" s="135"/>
      <c r="DGC23" s="135"/>
      <c r="DGD23" s="135"/>
      <c r="DGE23" s="135"/>
      <c r="DGF23" s="135"/>
      <c r="DGG23" s="135"/>
      <c r="DGH23" s="135"/>
      <c r="DGI23" s="135"/>
      <c r="DGJ23" s="135"/>
      <c r="DGK23" s="135"/>
      <c r="DGL23" s="135"/>
      <c r="DGM23" s="135"/>
      <c r="DGN23" s="135"/>
      <c r="DGO23" s="135"/>
      <c r="DGP23" s="135"/>
      <c r="DGQ23" s="135"/>
      <c r="DGR23" s="135"/>
      <c r="DGS23" s="135"/>
      <c r="DGT23" s="135"/>
      <c r="DGU23" s="135"/>
      <c r="DGV23" s="135"/>
      <c r="DGW23" s="135"/>
      <c r="DGX23" s="135"/>
      <c r="DGY23" s="135"/>
      <c r="DGZ23" s="135"/>
      <c r="DHA23" s="135"/>
      <c r="DHB23" s="135"/>
      <c r="DHC23" s="135"/>
      <c r="DHD23" s="135"/>
      <c r="DHE23" s="135"/>
      <c r="DHF23" s="135"/>
      <c r="DHG23" s="135"/>
      <c r="DHH23" s="135"/>
      <c r="DHI23" s="135"/>
      <c r="DHJ23" s="135"/>
      <c r="DHK23" s="135"/>
      <c r="DHL23" s="135"/>
      <c r="DHM23" s="135"/>
      <c r="DHN23" s="135"/>
      <c r="DHO23" s="135"/>
      <c r="DHP23" s="135"/>
      <c r="DHQ23" s="135"/>
      <c r="DHR23" s="135"/>
      <c r="DHS23" s="135"/>
      <c r="DHT23" s="135"/>
      <c r="DHU23" s="135"/>
      <c r="DHV23" s="135"/>
      <c r="DHW23" s="135"/>
      <c r="DHX23" s="135"/>
      <c r="DHY23" s="135"/>
      <c r="DHZ23" s="135"/>
      <c r="DIA23" s="135"/>
      <c r="DIB23" s="135"/>
      <c r="DIC23" s="135"/>
      <c r="DID23" s="135"/>
      <c r="DIE23" s="135"/>
      <c r="DIF23" s="135"/>
      <c r="DIG23" s="135"/>
      <c r="DIH23" s="135"/>
      <c r="DII23" s="135"/>
      <c r="DIJ23" s="135"/>
      <c r="DIK23" s="135"/>
      <c r="DIL23" s="135"/>
      <c r="DIM23" s="135"/>
      <c r="DIN23" s="135"/>
      <c r="DIO23" s="135"/>
      <c r="DIP23" s="135"/>
      <c r="DIQ23" s="135"/>
      <c r="DIR23" s="135"/>
      <c r="DIS23" s="135"/>
      <c r="DIT23" s="135"/>
      <c r="DIU23" s="135"/>
      <c r="DIV23" s="135"/>
      <c r="DIW23" s="135"/>
      <c r="DIX23" s="135"/>
      <c r="DIY23" s="135"/>
      <c r="DIZ23" s="135"/>
      <c r="DJA23" s="135"/>
      <c r="DJB23" s="135"/>
      <c r="DJC23" s="135"/>
      <c r="DJD23" s="135"/>
      <c r="DJE23" s="135"/>
      <c r="DJF23" s="135"/>
      <c r="DJG23" s="135"/>
      <c r="DJH23" s="135"/>
      <c r="DJI23" s="135"/>
      <c r="DJJ23" s="135"/>
      <c r="DJK23" s="135"/>
      <c r="DJL23" s="135"/>
      <c r="DJM23" s="135"/>
      <c r="DJN23" s="135"/>
      <c r="DJO23" s="135"/>
      <c r="DJP23" s="135"/>
      <c r="DJQ23" s="135"/>
      <c r="DJR23" s="135"/>
      <c r="DJS23" s="135"/>
      <c r="DJT23" s="135"/>
      <c r="DJU23" s="135"/>
      <c r="DJV23" s="135"/>
      <c r="DJW23" s="135"/>
      <c r="DJX23" s="135"/>
      <c r="DJY23" s="135"/>
      <c r="DJZ23" s="135"/>
      <c r="DKA23" s="135"/>
      <c r="DKB23" s="135"/>
      <c r="DKC23" s="135"/>
      <c r="DKD23" s="135"/>
      <c r="DKE23" s="135"/>
      <c r="DKF23" s="135"/>
      <c r="DKG23" s="135"/>
      <c r="DKH23" s="135"/>
      <c r="DKI23" s="135"/>
      <c r="DKJ23" s="135"/>
      <c r="DKK23" s="135"/>
      <c r="DKL23" s="135"/>
      <c r="DKM23" s="135"/>
      <c r="DKN23" s="135"/>
      <c r="DKO23" s="135"/>
      <c r="DKP23" s="135"/>
      <c r="DKQ23" s="135"/>
      <c r="DKR23" s="135"/>
      <c r="DKS23" s="135"/>
      <c r="DKT23" s="135"/>
      <c r="DKU23" s="135"/>
      <c r="DKV23" s="135"/>
      <c r="DKW23" s="135"/>
      <c r="DKX23" s="135"/>
      <c r="DKY23" s="135"/>
      <c r="DKZ23" s="135"/>
      <c r="DLA23" s="135"/>
      <c r="DLB23" s="135"/>
      <c r="DLC23" s="135"/>
      <c r="DLD23" s="135"/>
      <c r="DLE23" s="135"/>
      <c r="DLF23" s="135"/>
      <c r="DLG23" s="135"/>
      <c r="DLH23" s="135"/>
      <c r="DLI23" s="135"/>
      <c r="DLJ23" s="135"/>
      <c r="DLK23" s="135"/>
      <c r="DLL23" s="135"/>
      <c r="DLM23" s="135"/>
      <c r="DLN23" s="135"/>
      <c r="DLO23" s="135"/>
      <c r="DLP23" s="135"/>
      <c r="DLQ23" s="135"/>
      <c r="DLR23" s="135"/>
      <c r="DLS23" s="135"/>
      <c r="DLT23" s="135"/>
      <c r="DLU23" s="135"/>
      <c r="DLV23" s="135"/>
      <c r="DLW23" s="135"/>
      <c r="DLX23" s="135"/>
      <c r="DLY23" s="135"/>
      <c r="DLZ23" s="135"/>
      <c r="DMA23" s="135"/>
      <c r="DMB23" s="135"/>
      <c r="DMC23" s="135"/>
      <c r="DMD23" s="135"/>
      <c r="DME23" s="135"/>
      <c r="DMF23" s="135"/>
      <c r="DMG23" s="135"/>
      <c r="DMH23" s="135"/>
      <c r="DMI23" s="135"/>
      <c r="DMJ23" s="135"/>
      <c r="DMK23" s="135"/>
      <c r="DML23" s="135"/>
      <c r="DMM23" s="135"/>
      <c r="DMN23" s="135"/>
      <c r="DMO23" s="135"/>
      <c r="DMP23" s="135"/>
      <c r="DMQ23" s="135"/>
      <c r="DMR23" s="135"/>
      <c r="DMS23" s="135"/>
      <c r="DMT23" s="135"/>
      <c r="DMU23" s="135"/>
      <c r="DMV23" s="135"/>
      <c r="DMW23" s="135"/>
      <c r="DMX23" s="135"/>
      <c r="DMY23" s="135"/>
      <c r="DMZ23" s="135"/>
      <c r="DNA23" s="135"/>
      <c r="DNB23" s="135"/>
      <c r="DNC23" s="135"/>
      <c r="DND23" s="135"/>
      <c r="DNE23" s="135"/>
      <c r="DNF23" s="135"/>
      <c r="DNG23" s="135"/>
      <c r="DNH23" s="135"/>
      <c r="DNI23" s="135"/>
      <c r="DNJ23" s="135"/>
      <c r="DNK23" s="135"/>
      <c r="DNL23" s="135"/>
      <c r="DNM23" s="135"/>
      <c r="DNN23" s="135"/>
      <c r="DNO23" s="135"/>
      <c r="DNP23" s="135"/>
      <c r="DNQ23" s="135"/>
      <c r="DNR23" s="135"/>
      <c r="DNS23" s="135"/>
      <c r="DNT23" s="135"/>
      <c r="DNU23" s="135"/>
      <c r="DNV23" s="135"/>
      <c r="DNW23" s="135"/>
      <c r="DNX23" s="135"/>
      <c r="DNY23" s="135"/>
      <c r="DNZ23" s="135"/>
      <c r="DOA23" s="135"/>
      <c r="DOB23" s="135"/>
      <c r="DOC23" s="135"/>
      <c r="DOD23" s="135"/>
      <c r="DOE23" s="135"/>
      <c r="DOF23" s="135"/>
      <c r="DOG23" s="135"/>
      <c r="DOH23" s="135"/>
      <c r="DOI23" s="135"/>
      <c r="DOJ23" s="135"/>
      <c r="DOK23" s="135"/>
      <c r="DOL23" s="135"/>
      <c r="DOM23" s="135"/>
      <c r="DON23" s="135"/>
      <c r="DOO23" s="135"/>
      <c r="DOP23" s="135"/>
      <c r="DOQ23" s="135"/>
      <c r="DOR23" s="135"/>
      <c r="DOS23" s="135"/>
      <c r="DOT23" s="135"/>
      <c r="DOU23" s="135"/>
      <c r="DOV23" s="135"/>
      <c r="DOW23" s="135"/>
      <c r="DOX23" s="135"/>
      <c r="DOY23" s="135"/>
      <c r="DOZ23" s="135"/>
      <c r="DPA23" s="135"/>
      <c r="DPB23" s="135"/>
      <c r="DPC23" s="135"/>
      <c r="DPD23" s="135"/>
      <c r="DPE23" s="135"/>
      <c r="DPF23" s="135"/>
      <c r="DPG23" s="135"/>
      <c r="DPH23" s="135"/>
      <c r="DPI23" s="135"/>
      <c r="DPJ23" s="135"/>
      <c r="DPK23" s="135"/>
      <c r="DPL23" s="135"/>
      <c r="DPM23" s="135"/>
      <c r="DPN23" s="135"/>
      <c r="DPO23" s="135"/>
      <c r="DPP23" s="135"/>
      <c r="DPQ23" s="135"/>
      <c r="DPR23" s="135"/>
      <c r="DPS23" s="135"/>
      <c r="DPT23" s="135"/>
      <c r="DPU23" s="135"/>
      <c r="DPV23" s="135"/>
      <c r="DPW23" s="135"/>
      <c r="DPX23" s="135"/>
      <c r="DPY23" s="135"/>
      <c r="DPZ23" s="135"/>
      <c r="DQA23" s="135"/>
      <c r="DQB23" s="135"/>
      <c r="DQC23" s="135"/>
      <c r="DQD23" s="135"/>
      <c r="DQE23" s="135"/>
      <c r="DQF23" s="135"/>
      <c r="DQG23" s="135"/>
      <c r="DQH23" s="135"/>
      <c r="DQI23" s="135"/>
      <c r="DQJ23" s="135"/>
      <c r="DQK23" s="135"/>
      <c r="DQL23" s="135"/>
      <c r="DQM23" s="135"/>
      <c r="DQN23" s="135"/>
      <c r="DQO23" s="135"/>
      <c r="DQP23" s="135"/>
      <c r="DQQ23" s="135"/>
      <c r="DQR23" s="135"/>
      <c r="DQS23" s="135"/>
      <c r="DQT23" s="135"/>
      <c r="DQU23" s="135"/>
      <c r="DQV23" s="135"/>
      <c r="DQW23" s="135"/>
      <c r="DQX23" s="135"/>
      <c r="DQY23" s="135"/>
      <c r="DQZ23" s="135"/>
      <c r="DRA23" s="135"/>
      <c r="DRB23" s="135"/>
      <c r="DRC23" s="135"/>
      <c r="DRD23" s="135"/>
      <c r="DRE23" s="135"/>
      <c r="DRF23" s="135"/>
      <c r="DRG23" s="135"/>
      <c r="DRH23" s="135"/>
      <c r="DRI23" s="135"/>
      <c r="DRJ23" s="135"/>
      <c r="DRK23" s="135"/>
      <c r="DRL23" s="135"/>
      <c r="DRM23" s="135"/>
      <c r="DRN23" s="135"/>
      <c r="DRO23" s="135"/>
      <c r="DRP23" s="135"/>
      <c r="DRQ23" s="135"/>
      <c r="DRR23" s="135"/>
      <c r="DRS23" s="135"/>
      <c r="DRT23" s="135"/>
      <c r="DRU23" s="135"/>
      <c r="DRV23" s="135"/>
      <c r="DRW23" s="135"/>
      <c r="DRX23" s="135"/>
      <c r="DRY23" s="135"/>
      <c r="DRZ23" s="135"/>
      <c r="DSA23" s="135"/>
      <c r="DSB23" s="135"/>
      <c r="DSC23" s="135"/>
      <c r="DSD23" s="135"/>
      <c r="DSE23" s="135"/>
      <c r="DSF23" s="135"/>
      <c r="DSG23" s="135"/>
      <c r="DSH23" s="135"/>
      <c r="DSI23" s="135"/>
      <c r="DSJ23" s="135"/>
      <c r="DSK23" s="135"/>
      <c r="DSL23" s="135"/>
      <c r="DSM23" s="135"/>
      <c r="DSN23" s="135"/>
      <c r="DSO23" s="135"/>
      <c r="DSP23" s="135"/>
      <c r="DSQ23" s="135"/>
      <c r="DSR23" s="135"/>
      <c r="DSS23" s="135"/>
      <c r="DST23" s="135"/>
      <c r="DSU23" s="135"/>
      <c r="DSV23" s="135"/>
      <c r="DSW23" s="135"/>
      <c r="DSX23" s="135"/>
      <c r="DSY23" s="135"/>
      <c r="DSZ23" s="135"/>
      <c r="DTA23" s="135"/>
      <c r="DTB23" s="135"/>
      <c r="DTC23" s="135"/>
      <c r="DTD23" s="135"/>
      <c r="DTE23" s="135"/>
      <c r="DTF23" s="135"/>
      <c r="DTG23" s="135"/>
      <c r="DTH23" s="135"/>
      <c r="DTI23" s="135"/>
      <c r="DTJ23" s="135"/>
      <c r="DTK23" s="135"/>
      <c r="DTL23" s="135"/>
      <c r="DTM23" s="135"/>
      <c r="DTN23" s="135"/>
      <c r="DTO23" s="135"/>
      <c r="DTP23" s="135"/>
      <c r="DTQ23" s="135"/>
      <c r="DTR23" s="135"/>
      <c r="DTS23" s="135"/>
      <c r="DTT23" s="135"/>
      <c r="DTU23" s="135"/>
      <c r="DTV23" s="135"/>
      <c r="DTW23" s="135"/>
      <c r="DTX23" s="135"/>
      <c r="DTY23" s="135"/>
      <c r="DTZ23" s="135"/>
      <c r="DUA23" s="135"/>
      <c r="DUB23" s="135"/>
      <c r="DUC23" s="135"/>
      <c r="DUD23" s="135"/>
      <c r="DUE23" s="135"/>
      <c r="DUF23" s="135"/>
      <c r="DUG23" s="135"/>
      <c r="DUH23" s="135"/>
      <c r="DUI23" s="135"/>
      <c r="DUJ23" s="135"/>
      <c r="DUK23" s="135"/>
      <c r="DUL23" s="135"/>
      <c r="DUM23" s="135"/>
      <c r="DUN23" s="135"/>
      <c r="DUO23" s="135"/>
      <c r="DUP23" s="135"/>
      <c r="DUQ23" s="135"/>
      <c r="DUR23" s="135"/>
      <c r="DUS23" s="135"/>
      <c r="DUT23" s="135"/>
      <c r="DUU23" s="135"/>
      <c r="DUV23" s="135"/>
      <c r="DUW23" s="135"/>
      <c r="DUX23" s="135"/>
      <c r="DUY23" s="135"/>
      <c r="DUZ23" s="135"/>
      <c r="DVA23" s="135"/>
      <c r="DVB23" s="135"/>
      <c r="DVC23" s="135"/>
      <c r="DVD23" s="135"/>
      <c r="DVE23" s="135"/>
      <c r="DVF23" s="135"/>
      <c r="DVG23" s="135"/>
      <c r="DVH23" s="135"/>
      <c r="DVI23" s="135"/>
      <c r="DVJ23" s="135"/>
      <c r="DVK23" s="135"/>
      <c r="DVL23" s="135"/>
      <c r="DVM23" s="135"/>
      <c r="DVN23" s="135"/>
      <c r="DVO23" s="135"/>
      <c r="DVP23" s="135"/>
      <c r="DVQ23" s="135"/>
      <c r="DVR23" s="135"/>
      <c r="DVS23" s="135"/>
      <c r="DVT23" s="135"/>
      <c r="DVU23" s="135"/>
      <c r="DVV23" s="135"/>
      <c r="DVW23" s="135"/>
      <c r="DVX23" s="135"/>
      <c r="DVY23" s="135"/>
      <c r="DVZ23" s="135"/>
      <c r="DWA23" s="135"/>
      <c r="DWB23" s="135"/>
      <c r="DWC23" s="135"/>
      <c r="DWD23" s="135"/>
      <c r="DWE23" s="135"/>
      <c r="DWF23" s="135"/>
      <c r="DWG23" s="135"/>
      <c r="DWH23" s="135"/>
      <c r="DWI23" s="135"/>
      <c r="DWJ23" s="135"/>
      <c r="DWK23" s="135"/>
      <c r="DWL23" s="135"/>
      <c r="DWM23" s="135"/>
      <c r="DWN23" s="135"/>
      <c r="DWO23" s="135"/>
      <c r="DWP23" s="135"/>
      <c r="DWQ23" s="135"/>
      <c r="DWR23" s="135"/>
      <c r="DWS23" s="135"/>
      <c r="DWT23" s="135"/>
      <c r="DWU23" s="135"/>
      <c r="DWV23" s="135"/>
      <c r="DWW23" s="135"/>
      <c r="DWX23" s="135"/>
      <c r="DWY23" s="135"/>
      <c r="DWZ23" s="135"/>
      <c r="DXA23" s="135"/>
      <c r="DXB23" s="135"/>
      <c r="DXC23" s="135"/>
      <c r="DXD23" s="135"/>
      <c r="DXE23" s="135"/>
      <c r="DXF23" s="135"/>
      <c r="DXG23" s="135"/>
      <c r="DXH23" s="135"/>
      <c r="DXI23" s="135"/>
      <c r="DXJ23" s="135"/>
      <c r="DXK23" s="135"/>
      <c r="DXL23" s="135"/>
      <c r="DXM23" s="135"/>
      <c r="DXN23" s="135"/>
      <c r="DXO23" s="135"/>
      <c r="DXP23" s="135"/>
      <c r="DXQ23" s="135"/>
      <c r="DXR23" s="135"/>
      <c r="DXS23" s="135"/>
      <c r="DXT23" s="135"/>
      <c r="DXU23" s="135"/>
      <c r="DXV23" s="135"/>
      <c r="DXW23" s="135"/>
      <c r="DXX23" s="135"/>
      <c r="DXY23" s="135"/>
      <c r="DXZ23" s="135"/>
      <c r="DYA23" s="135"/>
      <c r="DYB23" s="135"/>
      <c r="DYC23" s="135"/>
      <c r="DYD23" s="135"/>
      <c r="DYE23" s="135"/>
      <c r="DYF23" s="135"/>
      <c r="DYG23" s="135"/>
      <c r="DYH23" s="135"/>
      <c r="DYI23" s="135"/>
      <c r="DYJ23" s="135"/>
      <c r="DYK23" s="135"/>
      <c r="DYL23" s="135"/>
      <c r="DYM23" s="135"/>
      <c r="DYN23" s="135"/>
      <c r="DYO23" s="135"/>
      <c r="DYP23" s="135"/>
      <c r="DYQ23" s="135"/>
      <c r="DYR23" s="135"/>
      <c r="DYS23" s="135"/>
      <c r="DYT23" s="135"/>
      <c r="DYU23" s="135"/>
      <c r="DYV23" s="135"/>
      <c r="DYW23" s="135"/>
      <c r="DYX23" s="135"/>
      <c r="DYY23" s="135"/>
      <c r="DYZ23" s="135"/>
      <c r="DZA23" s="135"/>
      <c r="DZB23" s="135"/>
      <c r="DZC23" s="135"/>
      <c r="DZD23" s="135"/>
      <c r="DZE23" s="135"/>
      <c r="DZF23" s="135"/>
      <c r="DZG23" s="135"/>
      <c r="DZH23" s="135"/>
      <c r="DZI23" s="135"/>
      <c r="DZJ23" s="135"/>
      <c r="DZK23" s="135"/>
      <c r="DZL23" s="135"/>
      <c r="DZM23" s="135"/>
      <c r="DZN23" s="135"/>
      <c r="DZO23" s="135"/>
      <c r="DZP23" s="135"/>
      <c r="DZQ23" s="135"/>
      <c r="DZR23" s="135"/>
      <c r="DZS23" s="135"/>
      <c r="DZT23" s="135"/>
      <c r="DZU23" s="135"/>
      <c r="DZV23" s="135"/>
      <c r="DZW23" s="135"/>
      <c r="DZX23" s="135"/>
      <c r="DZY23" s="135"/>
      <c r="DZZ23" s="135"/>
      <c r="EAA23" s="135"/>
      <c r="EAB23" s="135"/>
      <c r="EAC23" s="135"/>
      <c r="EAD23" s="135"/>
      <c r="EAE23" s="135"/>
      <c r="EAF23" s="135"/>
      <c r="EAG23" s="135"/>
      <c r="EAH23" s="135"/>
      <c r="EAI23" s="135"/>
      <c r="EAJ23" s="135"/>
      <c r="EAK23" s="135"/>
      <c r="EAL23" s="135"/>
      <c r="EAM23" s="135"/>
      <c r="EAN23" s="135"/>
      <c r="EAO23" s="135"/>
      <c r="EAP23" s="135"/>
      <c r="EAQ23" s="135"/>
      <c r="EAR23" s="135"/>
      <c r="EAS23" s="135"/>
      <c r="EAT23" s="135"/>
      <c r="EAU23" s="135"/>
      <c r="EAV23" s="135"/>
      <c r="EAW23" s="135"/>
      <c r="EAX23" s="135"/>
      <c r="EAY23" s="135"/>
      <c r="EAZ23" s="135"/>
      <c r="EBA23" s="135"/>
      <c r="EBB23" s="135"/>
      <c r="EBC23" s="135"/>
      <c r="EBD23" s="135"/>
      <c r="EBE23" s="135"/>
      <c r="EBF23" s="135"/>
      <c r="EBG23" s="135"/>
      <c r="EBH23" s="135"/>
      <c r="EBI23" s="135"/>
      <c r="EBJ23" s="135"/>
      <c r="EBK23" s="135"/>
      <c r="EBL23" s="135"/>
      <c r="EBM23" s="135"/>
      <c r="EBN23" s="135"/>
      <c r="EBO23" s="135"/>
      <c r="EBP23" s="135"/>
      <c r="EBQ23" s="135"/>
      <c r="EBR23" s="135"/>
      <c r="EBS23" s="135"/>
      <c r="EBT23" s="135"/>
      <c r="EBU23" s="135"/>
      <c r="EBV23" s="135"/>
      <c r="EBW23" s="135"/>
      <c r="EBX23" s="135"/>
      <c r="EBY23" s="135"/>
      <c r="EBZ23" s="135"/>
      <c r="ECA23" s="135"/>
      <c r="ECB23" s="135"/>
      <c r="ECC23" s="135"/>
      <c r="ECD23" s="135"/>
      <c r="ECE23" s="135"/>
      <c r="ECF23" s="135"/>
      <c r="ECG23" s="135"/>
      <c r="ECH23" s="135"/>
      <c r="ECI23" s="135"/>
      <c r="ECJ23" s="135"/>
      <c r="ECK23" s="135"/>
      <c r="ECL23" s="135"/>
      <c r="ECM23" s="135"/>
      <c r="ECN23" s="135"/>
      <c r="ECO23" s="135"/>
      <c r="ECP23" s="135"/>
      <c r="ECQ23" s="135"/>
      <c r="ECR23" s="135"/>
      <c r="ECS23" s="135"/>
      <c r="ECT23" s="135"/>
      <c r="ECU23" s="135"/>
      <c r="ECV23" s="135"/>
      <c r="ECW23" s="135"/>
      <c r="ECX23" s="135"/>
      <c r="ECY23" s="135"/>
      <c r="ECZ23" s="135"/>
      <c r="EDA23" s="135"/>
      <c r="EDB23" s="135"/>
      <c r="EDC23" s="135"/>
      <c r="EDD23" s="135"/>
      <c r="EDE23" s="135"/>
      <c r="EDF23" s="135"/>
      <c r="EDG23" s="135"/>
      <c r="EDH23" s="135"/>
      <c r="EDI23" s="135"/>
      <c r="EDJ23" s="135"/>
      <c r="EDK23" s="135"/>
      <c r="EDL23" s="135"/>
      <c r="EDM23" s="135"/>
      <c r="EDN23" s="135"/>
      <c r="EDO23" s="135"/>
      <c r="EDP23" s="135"/>
      <c r="EDQ23" s="135"/>
      <c r="EDR23" s="135"/>
      <c r="EDS23" s="135"/>
      <c r="EDT23" s="135"/>
      <c r="EDU23" s="135"/>
      <c r="EDV23" s="135"/>
      <c r="EDW23" s="135"/>
      <c r="EDX23" s="135"/>
      <c r="EDY23" s="135"/>
      <c r="EDZ23" s="135"/>
      <c r="EEA23" s="135"/>
      <c r="EEB23" s="135"/>
      <c r="EEC23" s="135"/>
      <c r="EED23" s="135"/>
      <c r="EEE23" s="135"/>
      <c r="EEF23" s="135"/>
      <c r="EEG23" s="135"/>
      <c r="EEH23" s="135"/>
      <c r="EEI23" s="135"/>
      <c r="EEJ23" s="135"/>
      <c r="EEK23" s="135"/>
      <c r="EEL23" s="135"/>
      <c r="EEM23" s="135"/>
      <c r="EEN23" s="135"/>
      <c r="EEO23" s="135"/>
      <c r="EEP23" s="135"/>
      <c r="EEQ23" s="135"/>
      <c r="EER23" s="135"/>
      <c r="EES23" s="135"/>
      <c r="EET23" s="135"/>
      <c r="EEU23" s="135"/>
      <c r="EEV23" s="135"/>
      <c r="EEW23" s="135"/>
      <c r="EEX23" s="135"/>
      <c r="EEY23" s="135"/>
      <c r="EEZ23" s="135"/>
      <c r="EFA23" s="135"/>
      <c r="EFB23" s="135"/>
      <c r="EFC23" s="135"/>
      <c r="EFD23" s="135"/>
      <c r="EFE23" s="135"/>
      <c r="EFF23" s="135"/>
      <c r="EFG23" s="135"/>
      <c r="EFH23" s="135"/>
      <c r="EFI23" s="135"/>
      <c r="EFJ23" s="135"/>
      <c r="EFK23" s="135"/>
      <c r="EFL23" s="135"/>
      <c r="EFM23" s="135"/>
      <c r="EFN23" s="135"/>
      <c r="EFO23" s="135"/>
      <c r="EFP23" s="135"/>
      <c r="EFQ23" s="135"/>
      <c r="EFR23" s="135"/>
      <c r="EFS23" s="135"/>
      <c r="EFT23" s="135"/>
      <c r="EFU23" s="135"/>
      <c r="EFV23" s="135"/>
      <c r="EFW23" s="135"/>
      <c r="EFX23" s="135"/>
      <c r="EFY23" s="135"/>
      <c r="EFZ23" s="135"/>
      <c r="EGA23" s="135"/>
      <c r="EGB23" s="135"/>
      <c r="EGC23" s="135"/>
      <c r="EGD23" s="135"/>
      <c r="EGE23" s="135"/>
      <c r="EGF23" s="135"/>
      <c r="EGG23" s="135"/>
      <c r="EGH23" s="135"/>
      <c r="EGI23" s="135"/>
      <c r="EGJ23" s="135"/>
      <c r="EGK23" s="135"/>
      <c r="EGL23" s="135"/>
      <c r="EGM23" s="135"/>
      <c r="EGN23" s="135"/>
      <c r="EGO23" s="135"/>
      <c r="EGP23" s="135"/>
      <c r="EGQ23" s="135"/>
      <c r="EGR23" s="135"/>
      <c r="EGS23" s="135"/>
      <c r="EGT23" s="135"/>
      <c r="EGU23" s="135"/>
      <c r="EGV23" s="135"/>
      <c r="EGW23" s="135"/>
      <c r="EGX23" s="135"/>
      <c r="EGY23" s="135"/>
      <c r="EGZ23" s="135"/>
      <c r="EHA23" s="135"/>
      <c r="EHB23" s="135"/>
      <c r="EHC23" s="135"/>
      <c r="EHD23" s="135"/>
      <c r="EHE23" s="135"/>
      <c r="EHF23" s="135"/>
      <c r="EHG23" s="135"/>
      <c r="EHH23" s="135"/>
      <c r="EHI23" s="135"/>
      <c r="EHJ23" s="135"/>
      <c r="EHK23" s="135"/>
      <c r="EHL23" s="135"/>
      <c r="EHM23" s="135"/>
      <c r="EHN23" s="135"/>
      <c r="EHO23" s="135"/>
      <c r="EHP23" s="135"/>
      <c r="EHQ23" s="135"/>
      <c r="EHR23" s="135"/>
      <c r="EHS23" s="135"/>
      <c r="EHT23" s="135"/>
      <c r="EHU23" s="135"/>
      <c r="EHV23" s="135"/>
      <c r="EHW23" s="135"/>
      <c r="EHX23" s="135"/>
      <c r="EHY23" s="135"/>
      <c r="EHZ23" s="135"/>
      <c r="EIA23" s="135"/>
      <c r="EIB23" s="135"/>
      <c r="EIC23" s="135"/>
      <c r="EID23" s="135"/>
      <c r="EIE23" s="135"/>
      <c r="EIF23" s="135"/>
      <c r="EIG23" s="135"/>
      <c r="EIH23" s="135"/>
      <c r="EII23" s="135"/>
      <c r="EIJ23" s="135"/>
      <c r="EIK23" s="135"/>
      <c r="EIL23" s="135"/>
      <c r="EIM23" s="135"/>
      <c r="EIN23" s="135"/>
      <c r="EIO23" s="135"/>
      <c r="EIP23" s="135"/>
      <c r="EIQ23" s="135"/>
      <c r="EIR23" s="135"/>
      <c r="EIS23" s="135"/>
      <c r="EIT23" s="135"/>
      <c r="EIU23" s="135"/>
      <c r="EIV23" s="135"/>
      <c r="EIW23" s="135"/>
      <c r="EIX23" s="135"/>
      <c r="EIY23" s="135"/>
      <c r="EIZ23" s="135"/>
      <c r="EJA23" s="135"/>
      <c r="EJB23" s="135"/>
      <c r="EJC23" s="135"/>
      <c r="EJD23" s="135"/>
      <c r="EJE23" s="135"/>
      <c r="EJF23" s="135"/>
      <c r="EJG23" s="135"/>
      <c r="EJH23" s="135"/>
      <c r="EJI23" s="135"/>
      <c r="EJJ23" s="135"/>
      <c r="EJK23" s="135"/>
      <c r="EJL23" s="135"/>
      <c r="EJM23" s="135"/>
      <c r="EJN23" s="135"/>
      <c r="EJO23" s="135"/>
      <c r="EJP23" s="135"/>
      <c r="EJQ23" s="135"/>
      <c r="EJR23" s="135"/>
      <c r="EJS23" s="135"/>
      <c r="EJT23" s="135"/>
      <c r="EJU23" s="135"/>
      <c r="EJV23" s="135"/>
      <c r="EJW23" s="135"/>
      <c r="EJX23" s="135"/>
      <c r="EJY23" s="135"/>
      <c r="EJZ23" s="135"/>
      <c r="EKA23" s="135"/>
      <c r="EKB23" s="135"/>
      <c r="EKC23" s="135"/>
      <c r="EKD23" s="135"/>
      <c r="EKE23" s="135"/>
      <c r="EKF23" s="135"/>
      <c r="EKG23" s="135"/>
      <c r="EKH23" s="135"/>
      <c r="EKI23" s="135"/>
      <c r="EKJ23" s="135"/>
      <c r="EKK23" s="135"/>
      <c r="EKL23" s="135"/>
      <c r="EKM23" s="135"/>
      <c r="EKN23" s="135"/>
      <c r="EKO23" s="135"/>
      <c r="EKP23" s="135"/>
      <c r="EKQ23" s="135"/>
      <c r="EKR23" s="135"/>
      <c r="EKS23" s="135"/>
      <c r="EKT23" s="135"/>
      <c r="EKU23" s="135"/>
      <c r="EKV23" s="135"/>
      <c r="EKW23" s="135"/>
      <c r="EKX23" s="135"/>
      <c r="EKY23" s="135"/>
      <c r="EKZ23" s="135"/>
      <c r="ELA23" s="135"/>
      <c r="ELB23" s="135"/>
      <c r="ELC23" s="135"/>
      <c r="ELD23" s="135"/>
      <c r="ELE23" s="135"/>
      <c r="ELF23" s="135"/>
      <c r="ELG23" s="135"/>
      <c r="ELH23" s="135"/>
      <c r="ELI23" s="135"/>
      <c r="ELJ23" s="135"/>
      <c r="ELK23" s="135"/>
      <c r="ELL23" s="135"/>
      <c r="ELM23" s="135"/>
      <c r="ELN23" s="135"/>
      <c r="ELO23" s="135"/>
      <c r="ELP23" s="135"/>
      <c r="ELQ23" s="135"/>
      <c r="ELR23" s="135"/>
      <c r="ELS23" s="135"/>
      <c r="ELT23" s="135"/>
      <c r="ELU23" s="135"/>
      <c r="ELV23" s="135"/>
      <c r="ELW23" s="135"/>
      <c r="ELX23" s="135"/>
      <c r="ELY23" s="135"/>
      <c r="ELZ23" s="135"/>
      <c r="EMA23" s="135"/>
      <c r="EMB23" s="135"/>
      <c r="EMC23" s="135"/>
      <c r="EMD23" s="135"/>
      <c r="EME23" s="135"/>
      <c r="EMF23" s="135"/>
      <c r="EMG23" s="135"/>
      <c r="EMH23" s="135"/>
      <c r="EMI23" s="135"/>
      <c r="EMJ23" s="135"/>
      <c r="EMK23" s="135"/>
      <c r="EML23" s="135"/>
      <c r="EMM23" s="135"/>
      <c r="EMN23" s="135"/>
      <c r="EMO23" s="135"/>
      <c r="EMP23" s="135"/>
      <c r="EMQ23" s="135"/>
      <c r="EMR23" s="135"/>
      <c r="EMS23" s="135"/>
      <c r="EMT23" s="135"/>
      <c r="EMU23" s="135"/>
      <c r="EMV23" s="135"/>
      <c r="EMW23" s="135"/>
      <c r="EMX23" s="135"/>
      <c r="EMY23" s="135"/>
      <c r="EMZ23" s="135"/>
      <c r="ENA23" s="135"/>
      <c r="ENB23" s="135"/>
      <c r="ENC23" s="135"/>
      <c r="END23" s="135"/>
      <c r="ENE23" s="135"/>
      <c r="ENF23" s="135"/>
      <c r="ENG23" s="135"/>
      <c r="ENH23" s="135"/>
      <c r="ENI23" s="135"/>
      <c r="ENJ23" s="135"/>
      <c r="ENK23" s="135"/>
      <c r="ENL23" s="135"/>
      <c r="ENM23" s="135"/>
      <c r="ENN23" s="135"/>
      <c r="ENO23" s="135"/>
      <c r="ENP23" s="135"/>
      <c r="ENQ23" s="135"/>
      <c r="ENR23" s="135"/>
      <c r="ENS23" s="135"/>
      <c r="ENT23" s="135"/>
      <c r="ENU23" s="135"/>
      <c r="ENV23" s="135"/>
      <c r="ENW23" s="135"/>
      <c r="ENX23" s="135"/>
      <c r="ENY23" s="135"/>
      <c r="ENZ23" s="135"/>
      <c r="EOA23" s="135"/>
      <c r="EOB23" s="135"/>
      <c r="EOC23" s="135"/>
      <c r="EOD23" s="135"/>
      <c r="EOE23" s="135"/>
      <c r="EOF23" s="135"/>
      <c r="EOG23" s="135"/>
      <c r="EOH23" s="135"/>
      <c r="EOI23" s="135"/>
      <c r="EOJ23" s="135"/>
      <c r="EOK23" s="135"/>
      <c r="EOL23" s="135"/>
      <c r="EOM23" s="135"/>
      <c r="EON23" s="135"/>
      <c r="EOO23" s="135"/>
      <c r="EOP23" s="135"/>
      <c r="EOQ23" s="135"/>
      <c r="EOR23" s="135"/>
      <c r="EOS23" s="135"/>
      <c r="EOT23" s="135"/>
      <c r="EOU23" s="135"/>
      <c r="EOV23" s="135"/>
      <c r="EOW23" s="135"/>
      <c r="EOX23" s="135"/>
      <c r="EOY23" s="135"/>
      <c r="EOZ23" s="135"/>
      <c r="EPA23" s="135"/>
      <c r="EPB23" s="135"/>
      <c r="EPC23" s="135"/>
      <c r="EPD23" s="135"/>
      <c r="EPE23" s="135"/>
      <c r="EPF23" s="135"/>
      <c r="EPG23" s="135"/>
      <c r="EPH23" s="135"/>
      <c r="EPI23" s="135"/>
      <c r="EPJ23" s="135"/>
      <c r="EPK23" s="135"/>
      <c r="EPL23" s="135"/>
      <c r="EPM23" s="135"/>
      <c r="EPN23" s="135"/>
      <c r="EPO23" s="135"/>
      <c r="EPP23" s="135"/>
      <c r="EPQ23" s="135"/>
      <c r="EPR23" s="135"/>
      <c r="EPS23" s="135"/>
      <c r="EPT23" s="135"/>
      <c r="EPU23" s="135"/>
      <c r="EPV23" s="135"/>
      <c r="EPW23" s="135"/>
      <c r="EPX23" s="135"/>
      <c r="EPY23" s="135"/>
      <c r="EPZ23" s="135"/>
      <c r="EQA23" s="135"/>
      <c r="EQB23" s="135"/>
      <c r="EQC23" s="135"/>
      <c r="EQD23" s="135"/>
      <c r="EQE23" s="135"/>
      <c r="EQF23" s="135"/>
      <c r="EQG23" s="135"/>
      <c r="EQH23" s="135"/>
      <c r="EQI23" s="135"/>
      <c r="EQJ23" s="135"/>
      <c r="EQK23" s="135"/>
      <c r="EQL23" s="135"/>
      <c r="EQM23" s="135"/>
      <c r="EQN23" s="135"/>
      <c r="EQO23" s="135"/>
      <c r="EQP23" s="135"/>
      <c r="EQQ23" s="135"/>
      <c r="EQR23" s="135"/>
      <c r="EQS23" s="135"/>
      <c r="EQT23" s="135"/>
      <c r="EQU23" s="135"/>
      <c r="EQV23" s="135"/>
      <c r="EQW23" s="135"/>
      <c r="EQX23" s="135"/>
      <c r="EQY23" s="135"/>
      <c r="EQZ23" s="135"/>
      <c r="ERA23" s="135"/>
      <c r="ERB23" s="135"/>
      <c r="ERC23" s="135"/>
      <c r="ERD23" s="135"/>
      <c r="ERE23" s="135"/>
      <c r="ERF23" s="135"/>
      <c r="ERG23" s="135"/>
      <c r="ERH23" s="135"/>
      <c r="ERI23" s="135"/>
      <c r="ERJ23" s="135"/>
      <c r="ERK23" s="135"/>
      <c r="ERL23" s="135"/>
      <c r="ERM23" s="135"/>
      <c r="ERN23" s="135"/>
      <c r="ERO23" s="135"/>
      <c r="ERP23" s="135"/>
      <c r="ERQ23" s="135"/>
      <c r="ERR23" s="135"/>
      <c r="ERS23" s="135"/>
      <c r="ERT23" s="135"/>
      <c r="ERU23" s="135"/>
      <c r="ERV23" s="135"/>
      <c r="ERW23" s="135"/>
      <c r="ERX23" s="135"/>
      <c r="ERY23" s="135"/>
      <c r="ERZ23" s="135"/>
      <c r="ESA23" s="135"/>
      <c r="ESB23" s="135"/>
      <c r="ESC23" s="135"/>
      <c r="ESD23" s="135"/>
      <c r="ESE23" s="135"/>
      <c r="ESF23" s="135"/>
      <c r="ESG23" s="135"/>
      <c r="ESH23" s="135"/>
      <c r="ESI23" s="135"/>
      <c r="ESJ23" s="135"/>
      <c r="ESK23" s="135"/>
      <c r="ESL23" s="135"/>
      <c r="ESM23" s="135"/>
      <c r="ESN23" s="135"/>
      <c r="ESO23" s="135"/>
      <c r="ESP23" s="135"/>
      <c r="ESQ23" s="135"/>
      <c r="ESR23" s="135"/>
      <c r="ESS23" s="135"/>
      <c r="EST23" s="135"/>
      <c r="ESU23" s="135"/>
      <c r="ESV23" s="135"/>
      <c r="ESW23" s="135"/>
      <c r="ESX23" s="135"/>
      <c r="ESY23" s="135"/>
      <c r="ESZ23" s="135"/>
      <c r="ETA23" s="135"/>
      <c r="ETB23" s="135"/>
      <c r="ETC23" s="135"/>
      <c r="ETD23" s="135"/>
      <c r="ETE23" s="135"/>
      <c r="ETF23" s="135"/>
      <c r="ETG23" s="135"/>
      <c r="ETH23" s="135"/>
      <c r="ETI23" s="135"/>
      <c r="ETJ23" s="135"/>
      <c r="ETK23" s="135"/>
      <c r="ETL23" s="135"/>
      <c r="ETM23" s="135"/>
      <c r="ETN23" s="135"/>
      <c r="ETO23" s="135"/>
      <c r="ETP23" s="135"/>
      <c r="ETQ23" s="135"/>
      <c r="ETR23" s="135"/>
      <c r="ETS23" s="135"/>
      <c r="ETT23" s="135"/>
      <c r="ETU23" s="135"/>
      <c r="ETV23" s="135"/>
      <c r="ETW23" s="135"/>
      <c r="ETX23" s="135"/>
      <c r="ETY23" s="135"/>
      <c r="ETZ23" s="135"/>
      <c r="EUA23" s="135"/>
      <c r="EUB23" s="135"/>
      <c r="EUC23" s="135"/>
      <c r="EUD23" s="135"/>
      <c r="EUE23" s="135"/>
      <c r="EUF23" s="135"/>
      <c r="EUG23" s="135"/>
      <c r="EUH23" s="135"/>
      <c r="EUI23" s="135"/>
      <c r="EUJ23" s="135"/>
      <c r="EUK23" s="135"/>
      <c r="EUL23" s="135"/>
      <c r="EUM23" s="135"/>
      <c r="EUN23" s="135"/>
      <c r="EUO23" s="135"/>
      <c r="EUP23" s="135"/>
      <c r="EUQ23" s="135"/>
      <c r="EUR23" s="135"/>
      <c r="EUS23" s="135"/>
      <c r="EUT23" s="135"/>
      <c r="EUU23" s="135"/>
      <c r="EUV23" s="135"/>
      <c r="EUW23" s="135"/>
      <c r="EUX23" s="135"/>
      <c r="EUY23" s="135"/>
      <c r="EUZ23" s="135"/>
      <c r="EVA23" s="135"/>
      <c r="EVB23" s="135"/>
      <c r="EVC23" s="135"/>
      <c r="EVD23" s="135"/>
      <c r="EVE23" s="135"/>
      <c r="EVF23" s="135"/>
      <c r="EVG23" s="135"/>
      <c r="EVH23" s="135"/>
      <c r="EVI23" s="135"/>
      <c r="EVJ23" s="135"/>
      <c r="EVK23" s="135"/>
      <c r="EVL23" s="135"/>
      <c r="EVM23" s="135"/>
      <c r="EVN23" s="135"/>
      <c r="EVO23" s="135"/>
      <c r="EVP23" s="135"/>
      <c r="EVQ23" s="135"/>
      <c r="EVR23" s="135"/>
      <c r="EVS23" s="135"/>
      <c r="EVT23" s="135"/>
      <c r="EVU23" s="135"/>
      <c r="EVV23" s="135"/>
      <c r="EVW23" s="135"/>
      <c r="EVX23" s="135"/>
      <c r="EVY23" s="135"/>
      <c r="EVZ23" s="135"/>
      <c r="EWA23" s="135"/>
      <c r="EWB23" s="135"/>
      <c r="EWC23" s="135"/>
      <c r="EWD23" s="135"/>
      <c r="EWE23" s="135"/>
      <c r="EWF23" s="135"/>
      <c r="EWG23" s="135"/>
      <c r="EWH23" s="135"/>
      <c r="EWI23" s="135"/>
      <c r="EWJ23" s="135"/>
      <c r="EWK23" s="135"/>
      <c r="EWL23" s="135"/>
      <c r="EWM23" s="135"/>
      <c r="EWN23" s="135"/>
      <c r="EWO23" s="135"/>
      <c r="EWP23" s="135"/>
      <c r="EWQ23" s="135"/>
      <c r="EWR23" s="135"/>
      <c r="EWS23" s="135"/>
      <c r="EWT23" s="135"/>
      <c r="EWU23" s="135"/>
      <c r="EWV23" s="135"/>
      <c r="EWW23" s="135"/>
      <c r="EWX23" s="135"/>
      <c r="EWY23" s="135"/>
      <c r="EWZ23" s="135"/>
      <c r="EXA23" s="135"/>
      <c r="EXB23" s="135"/>
      <c r="EXC23" s="135"/>
      <c r="EXD23" s="135"/>
      <c r="EXE23" s="135"/>
      <c r="EXF23" s="135"/>
      <c r="EXG23" s="135"/>
      <c r="EXH23" s="135"/>
      <c r="EXI23" s="135"/>
      <c r="EXJ23" s="135"/>
      <c r="EXK23" s="135"/>
      <c r="EXL23" s="135"/>
      <c r="EXM23" s="135"/>
      <c r="EXN23" s="135"/>
      <c r="EXO23" s="135"/>
      <c r="EXP23" s="135"/>
      <c r="EXQ23" s="135"/>
      <c r="EXR23" s="135"/>
      <c r="EXS23" s="135"/>
      <c r="EXT23" s="135"/>
      <c r="EXU23" s="135"/>
      <c r="EXV23" s="135"/>
      <c r="EXW23" s="135"/>
      <c r="EXX23" s="135"/>
      <c r="EXY23" s="135"/>
      <c r="EXZ23" s="135"/>
      <c r="EYA23" s="135"/>
      <c r="EYB23" s="135"/>
      <c r="EYC23" s="135"/>
      <c r="EYD23" s="135"/>
      <c r="EYE23" s="135"/>
      <c r="EYF23" s="135"/>
      <c r="EYG23" s="135"/>
      <c r="EYH23" s="135"/>
      <c r="EYI23" s="135"/>
      <c r="EYJ23" s="135"/>
      <c r="EYK23" s="135"/>
      <c r="EYL23" s="135"/>
      <c r="EYM23" s="135"/>
      <c r="EYN23" s="135"/>
      <c r="EYO23" s="135"/>
      <c r="EYP23" s="135"/>
      <c r="EYQ23" s="135"/>
      <c r="EYR23" s="135"/>
      <c r="EYS23" s="135"/>
      <c r="EYT23" s="135"/>
      <c r="EYU23" s="135"/>
      <c r="EYV23" s="135"/>
      <c r="EYW23" s="135"/>
      <c r="EYX23" s="135"/>
      <c r="EYY23" s="135"/>
      <c r="EYZ23" s="135"/>
      <c r="EZA23" s="135"/>
      <c r="EZB23" s="135"/>
      <c r="EZC23" s="135"/>
      <c r="EZD23" s="135"/>
      <c r="EZE23" s="135"/>
      <c r="EZF23" s="135"/>
      <c r="EZG23" s="135"/>
      <c r="EZH23" s="135"/>
      <c r="EZI23" s="135"/>
      <c r="EZJ23" s="135"/>
      <c r="EZK23" s="135"/>
      <c r="EZL23" s="135"/>
      <c r="EZM23" s="135"/>
      <c r="EZN23" s="135"/>
      <c r="EZO23" s="135"/>
      <c r="EZP23" s="135"/>
      <c r="EZQ23" s="135"/>
      <c r="EZR23" s="135"/>
      <c r="EZS23" s="135"/>
      <c r="EZT23" s="135"/>
      <c r="EZU23" s="135"/>
      <c r="EZV23" s="135"/>
      <c r="EZW23" s="135"/>
      <c r="EZX23" s="135"/>
      <c r="EZY23" s="135"/>
      <c r="EZZ23" s="135"/>
      <c r="FAA23" s="135"/>
      <c r="FAB23" s="135"/>
      <c r="FAC23" s="135"/>
      <c r="FAD23" s="135"/>
      <c r="FAE23" s="135"/>
      <c r="FAF23" s="135"/>
      <c r="FAG23" s="135"/>
      <c r="FAH23" s="135"/>
      <c r="FAI23" s="135"/>
      <c r="FAJ23" s="135"/>
      <c r="FAK23" s="135"/>
      <c r="FAL23" s="135"/>
      <c r="FAM23" s="135"/>
      <c r="FAN23" s="135"/>
      <c r="FAO23" s="135"/>
      <c r="FAP23" s="135"/>
      <c r="FAQ23" s="135"/>
      <c r="FAR23" s="135"/>
      <c r="FAS23" s="135"/>
      <c r="FAT23" s="135"/>
      <c r="FAU23" s="135"/>
      <c r="FAV23" s="135"/>
      <c r="FAW23" s="135"/>
      <c r="FAX23" s="135"/>
      <c r="FAY23" s="135"/>
      <c r="FAZ23" s="135"/>
      <c r="FBA23" s="135"/>
      <c r="FBB23" s="135"/>
      <c r="FBC23" s="135"/>
      <c r="FBD23" s="135"/>
      <c r="FBE23" s="135"/>
      <c r="FBF23" s="135"/>
      <c r="FBG23" s="135"/>
      <c r="FBH23" s="135"/>
      <c r="FBI23" s="135"/>
      <c r="FBJ23" s="135"/>
      <c r="FBK23" s="135"/>
      <c r="FBL23" s="135"/>
      <c r="FBM23" s="135"/>
      <c r="FBN23" s="135"/>
      <c r="FBO23" s="135"/>
      <c r="FBP23" s="135"/>
      <c r="FBQ23" s="135"/>
      <c r="FBR23" s="135"/>
      <c r="FBS23" s="135"/>
      <c r="FBT23" s="135"/>
      <c r="FBU23" s="135"/>
      <c r="FBV23" s="135"/>
      <c r="FBW23" s="135"/>
      <c r="FBX23" s="135"/>
      <c r="FBY23" s="135"/>
      <c r="FBZ23" s="135"/>
      <c r="FCA23" s="135"/>
      <c r="FCB23" s="135"/>
      <c r="FCC23" s="135"/>
      <c r="FCD23" s="135"/>
      <c r="FCE23" s="135"/>
      <c r="FCF23" s="135"/>
      <c r="FCG23" s="135"/>
      <c r="FCH23" s="135"/>
      <c r="FCI23" s="135"/>
      <c r="FCJ23" s="135"/>
      <c r="FCK23" s="135"/>
      <c r="FCL23" s="135"/>
      <c r="FCM23" s="135"/>
      <c r="FCN23" s="135"/>
      <c r="FCO23" s="135"/>
      <c r="FCP23" s="135"/>
      <c r="FCQ23" s="135"/>
      <c r="FCR23" s="135"/>
      <c r="FCS23" s="135"/>
      <c r="FCT23" s="135"/>
      <c r="FCU23" s="135"/>
      <c r="FCV23" s="135"/>
      <c r="FCW23" s="135"/>
      <c r="FCX23" s="135"/>
      <c r="FCY23" s="135"/>
      <c r="FCZ23" s="135"/>
      <c r="FDA23" s="135"/>
      <c r="FDB23" s="135"/>
      <c r="FDC23" s="135"/>
      <c r="FDD23" s="135"/>
      <c r="FDE23" s="135"/>
      <c r="FDF23" s="135"/>
      <c r="FDG23" s="135"/>
      <c r="FDH23" s="135"/>
      <c r="FDI23" s="135"/>
      <c r="FDJ23" s="135"/>
      <c r="FDK23" s="135"/>
      <c r="FDL23" s="135"/>
      <c r="FDM23" s="135"/>
      <c r="FDN23" s="135"/>
      <c r="FDO23" s="135"/>
      <c r="FDP23" s="135"/>
      <c r="FDQ23" s="135"/>
      <c r="FDR23" s="135"/>
      <c r="FDS23" s="135"/>
      <c r="FDT23" s="135"/>
      <c r="FDU23" s="135"/>
      <c r="FDV23" s="135"/>
      <c r="FDW23" s="135"/>
      <c r="FDX23" s="135"/>
      <c r="FDY23" s="135"/>
      <c r="FDZ23" s="135"/>
      <c r="FEA23" s="135"/>
      <c r="FEB23" s="135"/>
      <c r="FEC23" s="135"/>
      <c r="FED23" s="135"/>
      <c r="FEE23" s="135"/>
      <c r="FEF23" s="135"/>
      <c r="FEG23" s="135"/>
      <c r="FEH23" s="135"/>
      <c r="FEI23" s="135"/>
      <c r="FEJ23" s="135"/>
      <c r="FEK23" s="135"/>
      <c r="FEL23" s="135"/>
      <c r="FEM23" s="135"/>
      <c r="FEN23" s="135"/>
      <c r="FEO23" s="135"/>
      <c r="FEP23" s="135"/>
      <c r="FEQ23" s="135"/>
      <c r="FER23" s="135"/>
      <c r="FES23" s="135"/>
      <c r="FET23" s="135"/>
      <c r="FEU23" s="135"/>
      <c r="FEV23" s="135"/>
      <c r="FEW23" s="135"/>
      <c r="FEX23" s="135"/>
      <c r="FEY23" s="135"/>
      <c r="FEZ23" s="135"/>
      <c r="FFA23" s="135"/>
      <c r="FFB23" s="135"/>
      <c r="FFC23" s="135"/>
      <c r="FFD23" s="135"/>
      <c r="FFE23" s="135"/>
      <c r="FFF23" s="135"/>
      <c r="FFG23" s="135"/>
      <c r="FFH23" s="135"/>
      <c r="FFI23" s="135"/>
      <c r="FFJ23" s="135"/>
      <c r="FFK23" s="135"/>
      <c r="FFL23" s="135"/>
      <c r="FFM23" s="135"/>
      <c r="FFN23" s="135"/>
      <c r="FFO23" s="135"/>
      <c r="FFP23" s="135"/>
      <c r="FFQ23" s="135"/>
      <c r="FFR23" s="135"/>
      <c r="FFS23" s="135"/>
      <c r="FFT23" s="135"/>
      <c r="FFU23" s="135"/>
      <c r="FFV23" s="135"/>
      <c r="FFW23" s="135"/>
      <c r="FFX23" s="135"/>
      <c r="FFY23" s="135"/>
      <c r="FFZ23" s="135"/>
      <c r="FGA23" s="135"/>
      <c r="FGB23" s="135"/>
      <c r="FGC23" s="135"/>
      <c r="FGD23" s="135"/>
      <c r="FGE23" s="135"/>
      <c r="FGF23" s="135"/>
      <c r="FGG23" s="135"/>
      <c r="FGH23" s="135"/>
      <c r="FGI23" s="135"/>
      <c r="FGJ23" s="135"/>
      <c r="FGK23" s="135"/>
      <c r="FGL23" s="135"/>
      <c r="FGM23" s="135"/>
      <c r="FGN23" s="135"/>
      <c r="FGO23" s="135"/>
      <c r="FGP23" s="135"/>
      <c r="FGQ23" s="135"/>
      <c r="FGR23" s="135"/>
      <c r="FGS23" s="135"/>
      <c r="FGT23" s="135"/>
      <c r="FGU23" s="135"/>
      <c r="FGV23" s="135"/>
      <c r="FGW23" s="135"/>
      <c r="FGX23" s="135"/>
      <c r="FGY23" s="135"/>
      <c r="FGZ23" s="135"/>
      <c r="FHA23" s="135"/>
      <c r="FHB23" s="135"/>
      <c r="FHC23" s="135"/>
      <c r="FHD23" s="135"/>
      <c r="FHE23" s="135"/>
      <c r="FHF23" s="135"/>
      <c r="FHG23" s="135"/>
      <c r="FHH23" s="135"/>
      <c r="FHI23" s="135"/>
      <c r="FHJ23" s="135"/>
      <c r="FHK23" s="135"/>
      <c r="FHL23" s="135"/>
      <c r="FHM23" s="135"/>
      <c r="FHN23" s="135"/>
      <c r="FHO23" s="135"/>
      <c r="FHP23" s="135"/>
      <c r="FHQ23" s="135"/>
      <c r="FHR23" s="135"/>
      <c r="FHS23" s="135"/>
      <c r="FHT23" s="135"/>
      <c r="FHU23" s="135"/>
      <c r="FHV23" s="135"/>
      <c r="FHW23" s="135"/>
      <c r="FHX23" s="135"/>
      <c r="FHY23" s="135"/>
      <c r="FHZ23" s="135"/>
      <c r="FIA23" s="135"/>
      <c r="FIB23" s="135"/>
      <c r="FIC23" s="135"/>
      <c r="FID23" s="135"/>
      <c r="FIE23" s="135"/>
      <c r="FIF23" s="135"/>
      <c r="FIG23" s="135"/>
      <c r="FIH23" s="135"/>
      <c r="FII23" s="135"/>
      <c r="FIJ23" s="135"/>
      <c r="FIK23" s="135"/>
      <c r="FIL23" s="135"/>
      <c r="FIM23" s="135"/>
      <c r="FIN23" s="135"/>
      <c r="FIO23" s="135"/>
      <c r="FIP23" s="135"/>
      <c r="FIQ23" s="135"/>
      <c r="FIR23" s="135"/>
      <c r="FIS23" s="135"/>
      <c r="FIT23" s="135"/>
      <c r="FIU23" s="135"/>
      <c r="FIV23" s="135"/>
      <c r="FIW23" s="135"/>
      <c r="FIX23" s="135"/>
      <c r="FIY23" s="135"/>
      <c r="FIZ23" s="135"/>
      <c r="FJA23" s="135"/>
      <c r="FJB23" s="135"/>
      <c r="FJC23" s="135"/>
      <c r="FJD23" s="135"/>
      <c r="FJE23" s="135"/>
      <c r="FJF23" s="135"/>
      <c r="FJG23" s="135"/>
      <c r="FJH23" s="135"/>
      <c r="FJI23" s="135"/>
      <c r="FJJ23" s="135"/>
      <c r="FJK23" s="135"/>
      <c r="FJL23" s="135"/>
      <c r="FJM23" s="135"/>
      <c r="FJN23" s="135"/>
      <c r="FJO23" s="135"/>
      <c r="FJP23" s="135"/>
      <c r="FJQ23" s="135"/>
      <c r="FJR23" s="135"/>
      <c r="FJS23" s="135"/>
      <c r="FJT23" s="135"/>
      <c r="FJU23" s="135"/>
      <c r="FJV23" s="135"/>
      <c r="FJW23" s="135"/>
      <c r="FJX23" s="135"/>
      <c r="FJY23" s="135"/>
      <c r="FJZ23" s="135"/>
      <c r="FKA23" s="135"/>
      <c r="FKB23" s="135"/>
      <c r="FKC23" s="135"/>
      <c r="FKD23" s="135"/>
      <c r="FKE23" s="135"/>
      <c r="FKF23" s="135"/>
      <c r="FKG23" s="135"/>
      <c r="FKH23" s="135"/>
      <c r="FKI23" s="135"/>
      <c r="FKJ23" s="135"/>
      <c r="FKK23" s="135"/>
      <c r="FKL23" s="135"/>
      <c r="FKM23" s="135"/>
      <c r="FKN23" s="135"/>
      <c r="FKO23" s="135"/>
      <c r="FKP23" s="135"/>
      <c r="FKQ23" s="135"/>
      <c r="FKR23" s="135"/>
      <c r="FKS23" s="135"/>
      <c r="FKT23" s="135"/>
      <c r="FKU23" s="135"/>
      <c r="FKV23" s="135"/>
      <c r="FKW23" s="135"/>
      <c r="FKX23" s="135"/>
      <c r="FKY23" s="135"/>
      <c r="FKZ23" s="135"/>
      <c r="FLA23" s="135"/>
      <c r="FLB23" s="135"/>
      <c r="FLC23" s="135"/>
      <c r="FLD23" s="135"/>
      <c r="FLE23" s="135"/>
      <c r="FLF23" s="135"/>
      <c r="FLG23" s="135"/>
      <c r="FLH23" s="135"/>
      <c r="FLI23" s="135"/>
      <c r="FLJ23" s="135"/>
      <c r="FLK23" s="135"/>
      <c r="FLL23" s="135"/>
      <c r="FLM23" s="135"/>
      <c r="FLN23" s="135"/>
      <c r="FLO23" s="135"/>
      <c r="FLP23" s="135"/>
      <c r="FLQ23" s="135"/>
      <c r="FLR23" s="135"/>
      <c r="FLS23" s="135"/>
      <c r="FLT23" s="135"/>
      <c r="FLU23" s="135"/>
      <c r="FLV23" s="135"/>
      <c r="FLW23" s="135"/>
      <c r="FLX23" s="135"/>
      <c r="FLY23" s="135"/>
      <c r="FLZ23" s="135"/>
      <c r="FMA23" s="135"/>
      <c r="FMB23" s="135"/>
      <c r="FMC23" s="135"/>
      <c r="FMD23" s="135"/>
      <c r="FME23" s="135"/>
      <c r="FMF23" s="135"/>
      <c r="FMG23" s="135"/>
      <c r="FMH23" s="135"/>
      <c r="FMI23" s="135"/>
      <c r="FMJ23" s="135"/>
      <c r="FMK23" s="135"/>
      <c r="FML23" s="135"/>
      <c r="FMM23" s="135"/>
      <c r="FMN23" s="135"/>
      <c r="FMO23" s="135"/>
      <c r="FMP23" s="135"/>
      <c r="FMQ23" s="135"/>
      <c r="FMR23" s="135"/>
      <c r="FMS23" s="135"/>
      <c r="FMT23" s="135"/>
      <c r="FMU23" s="135"/>
      <c r="FMV23" s="135"/>
      <c r="FMW23" s="135"/>
      <c r="FMX23" s="135"/>
      <c r="FMY23" s="135"/>
      <c r="FMZ23" s="135"/>
      <c r="FNA23" s="135"/>
      <c r="FNB23" s="135"/>
      <c r="FNC23" s="135"/>
      <c r="FND23" s="135"/>
      <c r="FNE23" s="135"/>
      <c r="FNF23" s="135"/>
      <c r="FNG23" s="135"/>
      <c r="FNH23" s="135"/>
      <c r="FNI23" s="135"/>
      <c r="FNJ23" s="135"/>
      <c r="FNK23" s="135"/>
      <c r="FNL23" s="135"/>
      <c r="FNM23" s="135"/>
      <c r="FNN23" s="135"/>
      <c r="FNO23" s="135"/>
      <c r="FNP23" s="135"/>
      <c r="FNQ23" s="135"/>
      <c r="FNR23" s="135"/>
      <c r="FNS23" s="135"/>
      <c r="FNT23" s="135"/>
      <c r="FNU23" s="135"/>
      <c r="FNV23" s="135"/>
      <c r="FNW23" s="135"/>
      <c r="FNX23" s="135"/>
      <c r="FNY23" s="135"/>
      <c r="FNZ23" s="135"/>
      <c r="FOA23" s="135"/>
      <c r="FOB23" s="135"/>
      <c r="FOC23" s="135"/>
      <c r="FOD23" s="135"/>
      <c r="FOE23" s="135"/>
      <c r="FOF23" s="135"/>
      <c r="FOG23" s="135"/>
      <c r="FOH23" s="135"/>
      <c r="FOI23" s="135"/>
      <c r="FOJ23" s="135"/>
      <c r="FOK23" s="135"/>
      <c r="FOL23" s="135"/>
      <c r="FOM23" s="135"/>
      <c r="FON23" s="135"/>
      <c r="FOO23" s="135"/>
      <c r="FOP23" s="135"/>
      <c r="FOQ23" s="135"/>
      <c r="FOR23" s="135"/>
      <c r="FOS23" s="135"/>
      <c r="FOT23" s="135"/>
      <c r="FOU23" s="135"/>
      <c r="FOV23" s="135"/>
      <c r="FOW23" s="135"/>
      <c r="FOX23" s="135"/>
      <c r="FOY23" s="135"/>
      <c r="FOZ23" s="135"/>
      <c r="FPA23" s="135"/>
      <c r="FPB23" s="135"/>
      <c r="FPC23" s="135"/>
      <c r="FPD23" s="135"/>
      <c r="FPE23" s="135"/>
      <c r="FPF23" s="135"/>
      <c r="FPG23" s="135"/>
      <c r="FPH23" s="135"/>
      <c r="FPI23" s="135"/>
      <c r="FPJ23" s="135"/>
      <c r="FPK23" s="135"/>
      <c r="FPL23" s="135"/>
      <c r="FPM23" s="135"/>
      <c r="FPN23" s="135"/>
      <c r="FPO23" s="135"/>
      <c r="FPP23" s="135"/>
      <c r="FPQ23" s="135"/>
      <c r="FPR23" s="135"/>
      <c r="FPS23" s="135"/>
      <c r="FPT23" s="135"/>
      <c r="FPU23" s="135"/>
      <c r="FPV23" s="135"/>
      <c r="FPW23" s="135"/>
      <c r="FPX23" s="135"/>
      <c r="FPY23" s="135"/>
      <c r="FPZ23" s="135"/>
      <c r="FQA23" s="135"/>
      <c r="FQB23" s="135"/>
      <c r="FQC23" s="135"/>
      <c r="FQD23" s="135"/>
      <c r="FQE23" s="135"/>
      <c r="FQF23" s="135"/>
      <c r="FQG23" s="135"/>
      <c r="FQH23" s="135"/>
      <c r="FQI23" s="135"/>
      <c r="FQJ23" s="135"/>
      <c r="FQK23" s="135"/>
      <c r="FQL23" s="135"/>
      <c r="FQM23" s="135"/>
      <c r="FQN23" s="135"/>
      <c r="FQO23" s="135"/>
      <c r="FQP23" s="135"/>
      <c r="FQQ23" s="135"/>
      <c r="FQR23" s="135"/>
      <c r="FQS23" s="135"/>
      <c r="FQT23" s="135"/>
      <c r="FQU23" s="135"/>
      <c r="FQV23" s="135"/>
      <c r="FQW23" s="135"/>
      <c r="FQX23" s="135"/>
      <c r="FQY23" s="135"/>
      <c r="FQZ23" s="135"/>
      <c r="FRA23" s="135"/>
      <c r="FRB23" s="135"/>
      <c r="FRC23" s="135"/>
      <c r="FRD23" s="135"/>
      <c r="FRE23" s="135"/>
      <c r="FRF23" s="135"/>
      <c r="FRG23" s="135"/>
      <c r="FRH23" s="135"/>
      <c r="FRI23" s="135"/>
      <c r="FRJ23" s="135"/>
      <c r="FRK23" s="135"/>
      <c r="FRL23" s="135"/>
      <c r="FRM23" s="135"/>
      <c r="FRN23" s="135"/>
      <c r="FRO23" s="135"/>
      <c r="FRP23" s="135"/>
      <c r="FRQ23" s="135"/>
      <c r="FRR23" s="135"/>
      <c r="FRS23" s="135"/>
      <c r="FRT23" s="135"/>
      <c r="FRU23" s="135"/>
      <c r="FRV23" s="135"/>
      <c r="FRW23" s="135"/>
      <c r="FRX23" s="135"/>
      <c r="FRY23" s="135"/>
      <c r="FRZ23" s="135"/>
      <c r="FSA23" s="135"/>
      <c r="FSB23" s="135"/>
      <c r="FSC23" s="135"/>
      <c r="FSD23" s="135"/>
      <c r="FSE23" s="135"/>
      <c r="FSF23" s="135"/>
      <c r="FSG23" s="135"/>
      <c r="FSH23" s="135"/>
      <c r="FSI23" s="135"/>
      <c r="FSJ23" s="135"/>
      <c r="FSK23" s="135"/>
      <c r="FSL23" s="135"/>
      <c r="FSM23" s="135"/>
      <c r="FSN23" s="135"/>
      <c r="FSO23" s="135"/>
      <c r="FSP23" s="135"/>
      <c r="FSQ23" s="135"/>
      <c r="FSR23" s="135"/>
      <c r="FSS23" s="135"/>
      <c r="FST23" s="135"/>
      <c r="FSU23" s="135"/>
      <c r="FSV23" s="135"/>
      <c r="FSW23" s="135"/>
      <c r="FSX23" s="135"/>
      <c r="FSY23" s="135"/>
      <c r="FSZ23" s="135"/>
      <c r="FTA23" s="135"/>
      <c r="FTB23" s="135"/>
      <c r="FTC23" s="135"/>
      <c r="FTD23" s="135"/>
      <c r="FTE23" s="135"/>
      <c r="FTF23" s="135"/>
      <c r="FTG23" s="135"/>
      <c r="FTH23" s="135"/>
      <c r="FTI23" s="135"/>
      <c r="FTJ23" s="135"/>
      <c r="FTK23" s="135"/>
      <c r="FTL23" s="135"/>
      <c r="FTM23" s="135"/>
      <c r="FTN23" s="135"/>
      <c r="FTO23" s="135"/>
      <c r="FTP23" s="135"/>
      <c r="FTQ23" s="135"/>
      <c r="FTR23" s="135"/>
      <c r="FTS23" s="135"/>
      <c r="FTT23" s="135"/>
      <c r="FTU23" s="135"/>
      <c r="FTV23" s="135"/>
      <c r="FTW23" s="135"/>
      <c r="FTX23" s="135"/>
      <c r="FTY23" s="135"/>
      <c r="FTZ23" s="135"/>
      <c r="FUA23" s="135"/>
      <c r="FUB23" s="135"/>
      <c r="FUC23" s="135"/>
      <c r="FUD23" s="135"/>
      <c r="FUE23" s="135"/>
      <c r="FUF23" s="135"/>
      <c r="FUG23" s="135"/>
      <c r="FUH23" s="135"/>
      <c r="FUI23" s="135"/>
      <c r="FUJ23" s="135"/>
      <c r="FUK23" s="135"/>
      <c r="FUL23" s="135"/>
      <c r="FUM23" s="135"/>
      <c r="FUN23" s="135"/>
      <c r="FUO23" s="135"/>
      <c r="FUP23" s="135"/>
      <c r="FUQ23" s="135"/>
      <c r="FUR23" s="135"/>
      <c r="FUS23" s="135"/>
      <c r="FUT23" s="135"/>
      <c r="FUU23" s="135"/>
      <c r="FUV23" s="135"/>
      <c r="FUW23" s="135"/>
      <c r="FUX23" s="135"/>
      <c r="FUY23" s="135"/>
      <c r="FUZ23" s="135"/>
      <c r="FVA23" s="135"/>
      <c r="FVB23" s="135"/>
      <c r="FVC23" s="135"/>
      <c r="FVD23" s="135"/>
      <c r="FVE23" s="135"/>
      <c r="FVF23" s="135"/>
      <c r="FVG23" s="135"/>
      <c r="FVH23" s="135"/>
      <c r="FVI23" s="135"/>
      <c r="FVJ23" s="135"/>
      <c r="FVK23" s="135"/>
      <c r="FVL23" s="135"/>
      <c r="FVM23" s="135"/>
      <c r="FVN23" s="135"/>
      <c r="FVO23" s="135"/>
      <c r="FVP23" s="135"/>
      <c r="FVQ23" s="135"/>
      <c r="FVR23" s="135"/>
      <c r="FVS23" s="135"/>
      <c r="FVT23" s="135"/>
      <c r="FVU23" s="135"/>
      <c r="FVV23" s="135"/>
      <c r="FVW23" s="135"/>
      <c r="FVX23" s="135"/>
      <c r="FVY23" s="135"/>
      <c r="FVZ23" s="135"/>
      <c r="FWA23" s="135"/>
      <c r="FWB23" s="135"/>
      <c r="FWC23" s="135"/>
      <c r="FWD23" s="135"/>
      <c r="FWE23" s="135"/>
      <c r="FWF23" s="135"/>
      <c r="FWG23" s="135"/>
      <c r="FWH23" s="135"/>
      <c r="FWI23" s="135"/>
      <c r="FWJ23" s="135"/>
      <c r="FWK23" s="135"/>
      <c r="FWL23" s="135"/>
      <c r="FWM23" s="135"/>
      <c r="FWN23" s="135"/>
      <c r="FWO23" s="135"/>
      <c r="FWP23" s="135"/>
      <c r="FWQ23" s="135"/>
      <c r="FWR23" s="135"/>
      <c r="FWS23" s="135"/>
      <c r="FWT23" s="135"/>
      <c r="FWU23" s="135"/>
      <c r="FWV23" s="135"/>
      <c r="FWW23" s="135"/>
      <c r="FWX23" s="135"/>
      <c r="FWY23" s="135"/>
      <c r="FWZ23" s="135"/>
      <c r="FXA23" s="135"/>
      <c r="FXB23" s="135"/>
      <c r="FXC23" s="135"/>
      <c r="FXD23" s="135"/>
      <c r="FXE23" s="135"/>
      <c r="FXF23" s="135"/>
      <c r="FXG23" s="135"/>
      <c r="FXH23" s="135"/>
      <c r="FXI23" s="135"/>
      <c r="FXJ23" s="135"/>
      <c r="FXK23" s="135"/>
      <c r="FXL23" s="135"/>
      <c r="FXM23" s="135"/>
      <c r="FXN23" s="135"/>
      <c r="FXO23" s="135"/>
      <c r="FXP23" s="135"/>
      <c r="FXQ23" s="135"/>
      <c r="FXR23" s="135"/>
      <c r="FXS23" s="135"/>
      <c r="FXT23" s="135"/>
      <c r="FXU23" s="135"/>
      <c r="FXV23" s="135"/>
      <c r="FXW23" s="135"/>
      <c r="FXX23" s="135"/>
      <c r="FXY23" s="135"/>
      <c r="FXZ23" s="135"/>
      <c r="FYA23" s="135"/>
      <c r="FYB23" s="135"/>
      <c r="FYC23" s="135"/>
      <c r="FYD23" s="135"/>
      <c r="FYE23" s="135"/>
      <c r="FYF23" s="135"/>
      <c r="FYG23" s="135"/>
      <c r="FYH23" s="135"/>
      <c r="FYI23" s="135"/>
      <c r="FYJ23" s="135"/>
      <c r="FYK23" s="135"/>
      <c r="FYL23" s="135"/>
      <c r="FYM23" s="135"/>
      <c r="FYN23" s="135"/>
      <c r="FYO23" s="135"/>
      <c r="FYP23" s="135"/>
      <c r="FYQ23" s="135"/>
      <c r="FYR23" s="135"/>
      <c r="FYS23" s="135"/>
      <c r="FYT23" s="135"/>
      <c r="FYU23" s="135"/>
      <c r="FYV23" s="135"/>
      <c r="FYW23" s="135"/>
      <c r="FYX23" s="135"/>
      <c r="FYY23" s="135"/>
      <c r="FYZ23" s="135"/>
      <c r="FZA23" s="135"/>
      <c r="FZB23" s="135"/>
      <c r="FZC23" s="135"/>
      <c r="FZD23" s="135"/>
      <c r="FZE23" s="135"/>
      <c r="FZF23" s="135"/>
      <c r="FZG23" s="135"/>
      <c r="FZH23" s="135"/>
      <c r="FZI23" s="135"/>
      <c r="FZJ23" s="135"/>
      <c r="FZK23" s="135"/>
      <c r="FZL23" s="135"/>
      <c r="FZM23" s="135"/>
      <c r="FZN23" s="135"/>
      <c r="FZO23" s="135"/>
      <c r="FZP23" s="135"/>
      <c r="FZQ23" s="135"/>
      <c r="FZR23" s="135"/>
      <c r="FZS23" s="135"/>
      <c r="FZT23" s="135"/>
      <c r="FZU23" s="135"/>
      <c r="FZV23" s="135"/>
      <c r="FZW23" s="135"/>
      <c r="FZX23" s="135"/>
      <c r="FZY23" s="135"/>
      <c r="FZZ23" s="135"/>
      <c r="GAA23" s="135"/>
      <c r="GAB23" s="135"/>
      <c r="GAC23" s="135"/>
      <c r="GAD23" s="135"/>
      <c r="GAE23" s="135"/>
      <c r="GAF23" s="135"/>
      <c r="GAG23" s="135"/>
      <c r="GAH23" s="135"/>
      <c r="GAI23" s="135"/>
      <c r="GAJ23" s="135"/>
      <c r="GAK23" s="135"/>
      <c r="GAL23" s="135"/>
      <c r="GAM23" s="135"/>
      <c r="GAN23" s="135"/>
      <c r="GAO23" s="135"/>
      <c r="GAP23" s="135"/>
      <c r="GAQ23" s="135"/>
      <c r="GAR23" s="135"/>
      <c r="GAS23" s="135"/>
      <c r="GAT23" s="135"/>
      <c r="GAU23" s="135"/>
      <c r="GAV23" s="135"/>
      <c r="GAW23" s="135"/>
      <c r="GAX23" s="135"/>
      <c r="GAY23" s="135"/>
      <c r="GAZ23" s="135"/>
      <c r="GBA23" s="135"/>
      <c r="GBB23" s="135"/>
      <c r="GBC23" s="135"/>
      <c r="GBD23" s="135"/>
      <c r="GBE23" s="135"/>
      <c r="GBF23" s="135"/>
      <c r="GBG23" s="135"/>
      <c r="GBH23" s="135"/>
      <c r="GBI23" s="135"/>
      <c r="GBJ23" s="135"/>
      <c r="GBK23" s="135"/>
      <c r="GBL23" s="135"/>
      <c r="GBM23" s="135"/>
      <c r="GBN23" s="135"/>
      <c r="GBO23" s="135"/>
      <c r="GBP23" s="135"/>
      <c r="GBQ23" s="135"/>
      <c r="GBR23" s="135"/>
      <c r="GBS23" s="135"/>
      <c r="GBT23" s="135"/>
      <c r="GBU23" s="135"/>
      <c r="GBV23" s="135"/>
      <c r="GBW23" s="135"/>
      <c r="GBX23" s="135"/>
      <c r="GBY23" s="135"/>
      <c r="GBZ23" s="135"/>
      <c r="GCA23" s="135"/>
      <c r="GCB23" s="135"/>
      <c r="GCC23" s="135"/>
      <c r="GCD23" s="135"/>
      <c r="GCE23" s="135"/>
      <c r="GCF23" s="135"/>
      <c r="GCG23" s="135"/>
      <c r="GCH23" s="135"/>
      <c r="GCI23" s="135"/>
      <c r="GCJ23" s="135"/>
      <c r="GCK23" s="135"/>
      <c r="GCL23" s="135"/>
      <c r="GCM23" s="135"/>
      <c r="GCN23" s="135"/>
      <c r="GCO23" s="135"/>
      <c r="GCP23" s="135"/>
      <c r="GCQ23" s="135"/>
      <c r="GCR23" s="135"/>
      <c r="GCS23" s="135"/>
      <c r="GCT23" s="135"/>
      <c r="GCU23" s="135"/>
      <c r="GCV23" s="135"/>
      <c r="GCW23" s="135"/>
      <c r="GCX23" s="135"/>
      <c r="GCY23" s="135"/>
      <c r="GCZ23" s="135"/>
      <c r="GDA23" s="135"/>
      <c r="GDB23" s="135"/>
      <c r="GDC23" s="135"/>
      <c r="GDD23" s="135"/>
      <c r="GDE23" s="135"/>
      <c r="GDF23" s="135"/>
      <c r="GDG23" s="135"/>
      <c r="GDH23" s="135"/>
      <c r="GDI23" s="135"/>
      <c r="GDJ23" s="135"/>
      <c r="GDK23" s="135"/>
      <c r="GDL23" s="135"/>
      <c r="GDM23" s="135"/>
      <c r="GDN23" s="135"/>
      <c r="GDO23" s="135"/>
      <c r="GDP23" s="135"/>
      <c r="GDQ23" s="135"/>
      <c r="GDR23" s="135"/>
      <c r="GDS23" s="135"/>
      <c r="GDT23" s="135"/>
      <c r="GDU23" s="135"/>
      <c r="GDV23" s="135"/>
      <c r="GDW23" s="135"/>
      <c r="GDX23" s="135"/>
      <c r="GDY23" s="135"/>
      <c r="GDZ23" s="135"/>
      <c r="GEA23" s="135"/>
      <c r="GEB23" s="135"/>
      <c r="GEC23" s="135"/>
      <c r="GED23" s="135"/>
      <c r="GEE23" s="135"/>
      <c r="GEF23" s="135"/>
      <c r="GEG23" s="135"/>
      <c r="GEH23" s="135"/>
      <c r="GEI23" s="135"/>
      <c r="GEJ23" s="135"/>
      <c r="GEK23" s="135"/>
      <c r="GEL23" s="135"/>
      <c r="GEM23" s="135"/>
      <c r="GEN23" s="135"/>
      <c r="GEO23" s="135"/>
      <c r="GEP23" s="135"/>
      <c r="GEQ23" s="135"/>
      <c r="GER23" s="135"/>
      <c r="GES23" s="135"/>
      <c r="GET23" s="135"/>
      <c r="GEU23" s="135"/>
      <c r="GEV23" s="135"/>
      <c r="GEW23" s="135"/>
      <c r="GEX23" s="135"/>
      <c r="GEY23" s="135"/>
      <c r="GEZ23" s="135"/>
      <c r="GFA23" s="135"/>
      <c r="GFB23" s="135"/>
      <c r="GFC23" s="135"/>
      <c r="GFD23" s="135"/>
      <c r="GFE23" s="135"/>
      <c r="GFF23" s="135"/>
      <c r="GFG23" s="135"/>
      <c r="GFH23" s="135"/>
      <c r="GFI23" s="135"/>
      <c r="GFJ23" s="135"/>
      <c r="GFK23" s="135"/>
      <c r="GFL23" s="135"/>
      <c r="GFM23" s="135"/>
      <c r="GFN23" s="135"/>
      <c r="GFO23" s="135"/>
      <c r="GFP23" s="135"/>
      <c r="GFQ23" s="135"/>
      <c r="GFR23" s="135"/>
      <c r="GFS23" s="135"/>
      <c r="GFT23" s="135"/>
      <c r="GFU23" s="135"/>
      <c r="GFV23" s="135"/>
      <c r="GFW23" s="135"/>
      <c r="GFX23" s="135"/>
      <c r="GFY23" s="135"/>
      <c r="GFZ23" s="135"/>
      <c r="GGA23" s="135"/>
      <c r="GGB23" s="135"/>
      <c r="GGC23" s="135"/>
      <c r="GGD23" s="135"/>
      <c r="GGE23" s="135"/>
      <c r="GGF23" s="135"/>
      <c r="GGG23" s="135"/>
      <c r="GGH23" s="135"/>
      <c r="GGI23" s="135"/>
      <c r="GGJ23" s="135"/>
      <c r="GGK23" s="135"/>
      <c r="GGL23" s="135"/>
      <c r="GGM23" s="135"/>
      <c r="GGN23" s="135"/>
      <c r="GGO23" s="135"/>
      <c r="GGP23" s="135"/>
      <c r="GGQ23" s="135"/>
      <c r="GGR23" s="135"/>
      <c r="GGS23" s="135"/>
      <c r="GGT23" s="135"/>
      <c r="GGU23" s="135"/>
      <c r="GGV23" s="135"/>
      <c r="GGW23" s="135"/>
      <c r="GGX23" s="135"/>
      <c r="GGY23" s="135"/>
      <c r="GGZ23" s="135"/>
      <c r="GHA23" s="135"/>
      <c r="GHB23" s="135"/>
      <c r="GHC23" s="135"/>
      <c r="GHD23" s="135"/>
      <c r="GHE23" s="135"/>
      <c r="GHF23" s="135"/>
      <c r="GHG23" s="135"/>
      <c r="GHH23" s="135"/>
      <c r="GHI23" s="135"/>
      <c r="GHJ23" s="135"/>
      <c r="GHK23" s="135"/>
      <c r="GHL23" s="135"/>
      <c r="GHM23" s="135"/>
      <c r="GHN23" s="135"/>
      <c r="GHO23" s="135"/>
      <c r="GHP23" s="135"/>
      <c r="GHQ23" s="135"/>
      <c r="GHR23" s="135"/>
      <c r="GHS23" s="135"/>
      <c r="GHT23" s="135"/>
      <c r="GHU23" s="135"/>
      <c r="GHV23" s="135"/>
      <c r="GHW23" s="135"/>
      <c r="GHX23" s="135"/>
      <c r="GHY23" s="135"/>
      <c r="GHZ23" s="135"/>
      <c r="GIA23" s="135"/>
      <c r="GIB23" s="135"/>
      <c r="GIC23" s="135"/>
      <c r="GID23" s="135"/>
      <c r="GIE23" s="135"/>
      <c r="GIF23" s="135"/>
      <c r="GIG23" s="135"/>
      <c r="GIH23" s="135"/>
      <c r="GII23" s="135"/>
      <c r="GIJ23" s="135"/>
      <c r="GIK23" s="135"/>
      <c r="GIL23" s="135"/>
      <c r="GIM23" s="135"/>
      <c r="GIN23" s="135"/>
      <c r="GIO23" s="135"/>
      <c r="GIP23" s="135"/>
      <c r="GIQ23" s="135"/>
      <c r="GIR23" s="135"/>
      <c r="GIS23" s="135"/>
      <c r="GIT23" s="135"/>
      <c r="GIU23" s="135"/>
      <c r="GIV23" s="135"/>
      <c r="GIW23" s="135"/>
      <c r="GIX23" s="135"/>
      <c r="GIY23" s="135"/>
      <c r="GIZ23" s="135"/>
      <c r="GJA23" s="135"/>
      <c r="GJB23" s="135"/>
      <c r="GJC23" s="135"/>
      <c r="GJD23" s="135"/>
      <c r="GJE23" s="135"/>
      <c r="GJF23" s="135"/>
      <c r="GJG23" s="135"/>
      <c r="GJH23" s="135"/>
      <c r="GJI23" s="135"/>
      <c r="GJJ23" s="135"/>
      <c r="GJK23" s="135"/>
      <c r="GJL23" s="135"/>
      <c r="GJM23" s="135"/>
      <c r="GJN23" s="135"/>
      <c r="GJO23" s="135"/>
      <c r="GJP23" s="135"/>
      <c r="GJQ23" s="135"/>
      <c r="GJR23" s="135"/>
      <c r="GJS23" s="135"/>
      <c r="GJT23" s="135"/>
      <c r="GJU23" s="135"/>
      <c r="GJV23" s="135"/>
      <c r="GJW23" s="135"/>
      <c r="GJX23" s="135"/>
      <c r="GJY23" s="135"/>
      <c r="GJZ23" s="135"/>
      <c r="GKA23" s="135"/>
      <c r="GKB23" s="135"/>
      <c r="GKC23" s="135"/>
      <c r="GKD23" s="135"/>
      <c r="GKE23" s="135"/>
      <c r="GKF23" s="135"/>
      <c r="GKG23" s="135"/>
      <c r="GKH23" s="135"/>
      <c r="GKI23" s="135"/>
      <c r="GKJ23" s="135"/>
      <c r="GKK23" s="135"/>
      <c r="GKL23" s="135"/>
      <c r="GKM23" s="135"/>
      <c r="GKN23" s="135"/>
      <c r="GKO23" s="135"/>
      <c r="GKP23" s="135"/>
      <c r="GKQ23" s="135"/>
      <c r="GKR23" s="135"/>
      <c r="GKS23" s="135"/>
      <c r="GKT23" s="135"/>
      <c r="GKU23" s="135"/>
      <c r="GKV23" s="135"/>
      <c r="GKW23" s="135"/>
      <c r="GKX23" s="135"/>
      <c r="GKY23" s="135"/>
      <c r="GKZ23" s="135"/>
      <c r="GLA23" s="135"/>
      <c r="GLB23" s="135"/>
      <c r="GLC23" s="135"/>
      <c r="GLD23" s="135"/>
      <c r="GLE23" s="135"/>
      <c r="GLF23" s="135"/>
      <c r="GLG23" s="135"/>
      <c r="GLH23" s="135"/>
      <c r="GLI23" s="135"/>
      <c r="GLJ23" s="135"/>
      <c r="GLK23" s="135"/>
      <c r="GLL23" s="135"/>
      <c r="GLM23" s="135"/>
      <c r="GLN23" s="135"/>
      <c r="GLO23" s="135"/>
      <c r="GLP23" s="135"/>
      <c r="GLQ23" s="135"/>
      <c r="GLR23" s="135"/>
      <c r="GLS23" s="135"/>
      <c r="GLT23" s="135"/>
      <c r="GLU23" s="135"/>
      <c r="GLV23" s="135"/>
      <c r="GLW23" s="135"/>
      <c r="GLX23" s="135"/>
      <c r="GLY23" s="135"/>
      <c r="GLZ23" s="135"/>
      <c r="GMA23" s="135"/>
      <c r="GMB23" s="135"/>
      <c r="GMC23" s="135"/>
      <c r="GMD23" s="135"/>
      <c r="GME23" s="135"/>
      <c r="GMF23" s="135"/>
      <c r="GMG23" s="135"/>
      <c r="GMH23" s="135"/>
      <c r="GMI23" s="135"/>
      <c r="GMJ23" s="135"/>
      <c r="GMK23" s="135"/>
      <c r="GML23" s="135"/>
      <c r="GMM23" s="135"/>
      <c r="GMN23" s="135"/>
      <c r="GMO23" s="135"/>
      <c r="GMP23" s="135"/>
      <c r="GMQ23" s="135"/>
      <c r="GMR23" s="135"/>
      <c r="GMS23" s="135"/>
      <c r="GMT23" s="135"/>
      <c r="GMU23" s="135"/>
      <c r="GMV23" s="135"/>
      <c r="GMW23" s="135"/>
      <c r="GMX23" s="135"/>
      <c r="GMY23" s="135"/>
      <c r="GMZ23" s="135"/>
      <c r="GNA23" s="135"/>
      <c r="GNB23" s="135"/>
      <c r="GNC23" s="135"/>
      <c r="GND23" s="135"/>
      <c r="GNE23" s="135"/>
      <c r="GNF23" s="135"/>
      <c r="GNG23" s="135"/>
      <c r="GNH23" s="135"/>
      <c r="GNI23" s="135"/>
      <c r="GNJ23" s="135"/>
      <c r="GNK23" s="135"/>
      <c r="GNL23" s="135"/>
      <c r="GNM23" s="135"/>
      <c r="GNN23" s="135"/>
      <c r="GNO23" s="135"/>
      <c r="GNP23" s="135"/>
      <c r="GNQ23" s="135"/>
      <c r="GNR23" s="135"/>
      <c r="GNS23" s="135"/>
      <c r="GNT23" s="135"/>
      <c r="GNU23" s="135"/>
      <c r="GNV23" s="135"/>
      <c r="GNW23" s="135"/>
      <c r="GNX23" s="135"/>
      <c r="GNY23" s="135"/>
      <c r="GNZ23" s="135"/>
      <c r="GOA23" s="135"/>
      <c r="GOB23" s="135"/>
      <c r="GOC23" s="135"/>
      <c r="GOD23" s="135"/>
      <c r="GOE23" s="135"/>
      <c r="GOF23" s="135"/>
      <c r="GOG23" s="135"/>
      <c r="GOH23" s="135"/>
      <c r="GOI23" s="135"/>
      <c r="GOJ23" s="135"/>
      <c r="GOK23" s="135"/>
      <c r="GOL23" s="135"/>
      <c r="GOM23" s="135"/>
      <c r="GON23" s="135"/>
      <c r="GOO23" s="135"/>
      <c r="GOP23" s="135"/>
      <c r="GOQ23" s="135"/>
      <c r="GOR23" s="135"/>
      <c r="GOS23" s="135"/>
      <c r="GOT23" s="135"/>
      <c r="GOU23" s="135"/>
      <c r="GOV23" s="135"/>
      <c r="GOW23" s="135"/>
      <c r="GOX23" s="135"/>
      <c r="GOY23" s="135"/>
      <c r="GOZ23" s="135"/>
      <c r="GPA23" s="135"/>
      <c r="GPB23" s="135"/>
      <c r="GPC23" s="135"/>
      <c r="GPD23" s="135"/>
      <c r="GPE23" s="135"/>
      <c r="GPF23" s="135"/>
      <c r="GPG23" s="135"/>
      <c r="GPH23" s="135"/>
      <c r="GPI23" s="135"/>
      <c r="GPJ23" s="135"/>
      <c r="GPK23" s="135"/>
      <c r="GPL23" s="135"/>
      <c r="GPM23" s="135"/>
      <c r="GPN23" s="135"/>
      <c r="GPO23" s="135"/>
      <c r="GPP23" s="135"/>
      <c r="GPQ23" s="135"/>
      <c r="GPR23" s="135"/>
      <c r="GPS23" s="135"/>
      <c r="GPT23" s="135"/>
      <c r="GPU23" s="135"/>
      <c r="GPV23" s="135"/>
      <c r="GPW23" s="135"/>
      <c r="GPX23" s="135"/>
      <c r="GPY23" s="135"/>
      <c r="GPZ23" s="135"/>
      <c r="GQA23" s="135"/>
      <c r="GQB23" s="135"/>
      <c r="GQC23" s="135"/>
      <c r="GQD23" s="135"/>
      <c r="GQE23" s="135"/>
      <c r="GQF23" s="135"/>
      <c r="GQG23" s="135"/>
      <c r="GQH23" s="135"/>
      <c r="GQI23" s="135"/>
      <c r="GQJ23" s="135"/>
      <c r="GQK23" s="135"/>
      <c r="GQL23" s="135"/>
      <c r="GQM23" s="135"/>
      <c r="GQN23" s="135"/>
      <c r="GQO23" s="135"/>
      <c r="GQP23" s="135"/>
      <c r="GQQ23" s="135"/>
      <c r="GQR23" s="135"/>
      <c r="GQS23" s="135"/>
      <c r="GQT23" s="135"/>
      <c r="GQU23" s="135"/>
      <c r="GQV23" s="135"/>
      <c r="GQW23" s="135"/>
      <c r="GQX23" s="135"/>
      <c r="GQY23" s="135"/>
      <c r="GQZ23" s="135"/>
      <c r="GRA23" s="135"/>
      <c r="GRB23" s="135"/>
      <c r="GRC23" s="135"/>
      <c r="GRD23" s="135"/>
      <c r="GRE23" s="135"/>
      <c r="GRF23" s="135"/>
      <c r="GRG23" s="135"/>
      <c r="GRH23" s="135"/>
      <c r="GRI23" s="135"/>
      <c r="GRJ23" s="135"/>
      <c r="GRK23" s="135"/>
      <c r="GRL23" s="135"/>
      <c r="GRM23" s="135"/>
      <c r="GRN23" s="135"/>
      <c r="GRO23" s="135"/>
      <c r="GRP23" s="135"/>
      <c r="GRQ23" s="135"/>
      <c r="GRR23" s="135"/>
      <c r="GRS23" s="135"/>
      <c r="GRT23" s="135"/>
      <c r="GRU23" s="135"/>
      <c r="GRV23" s="135"/>
      <c r="GRW23" s="135"/>
      <c r="GRX23" s="135"/>
      <c r="GRY23" s="135"/>
      <c r="GRZ23" s="135"/>
      <c r="GSA23" s="135"/>
      <c r="GSB23" s="135"/>
      <c r="GSC23" s="135"/>
      <c r="GSD23" s="135"/>
      <c r="GSE23" s="135"/>
      <c r="GSF23" s="135"/>
      <c r="GSG23" s="135"/>
      <c r="GSH23" s="135"/>
      <c r="GSI23" s="135"/>
      <c r="GSJ23" s="135"/>
      <c r="GSK23" s="135"/>
      <c r="GSL23" s="135"/>
      <c r="GSM23" s="135"/>
      <c r="GSN23" s="135"/>
      <c r="GSO23" s="135"/>
      <c r="GSP23" s="135"/>
      <c r="GSQ23" s="135"/>
      <c r="GSR23" s="135"/>
      <c r="GSS23" s="135"/>
      <c r="GST23" s="135"/>
      <c r="GSU23" s="135"/>
      <c r="GSV23" s="135"/>
      <c r="GSW23" s="135"/>
      <c r="GSX23" s="135"/>
      <c r="GSY23" s="135"/>
      <c r="GSZ23" s="135"/>
      <c r="GTA23" s="135"/>
      <c r="GTB23" s="135"/>
      <c r="GTC23" s="135"/>
      <c r="GTD23" s="135"/>
      <c r="GTE23" s="135"/>
      <c r="GTF23" s="135"/>
      <c r="GTG23" s="135"/>
      <c r="GTH23" s="135"/>
      <c r="GTI23" s="135"/>
      <c r="GTJ23" s="135"/>
      <c r="GTK23" s="135"/>
      <c r="GTL23" s="135"/>
      <c r="GTM23" s="135"/>
      <c r="GTN23" s="135"/>
      <c r="GTO23" s="135"/>
      <c r="GTP23" s="135"/>
      <c r="GTQ23" s="135"/>
      <c r="GTR23" s="135"/>
      <c r="GTS23" s="135"/>
      <c r="GTT23" s="135"/>
      <c r="GTU23" s="135"/>
      <c r="GTV23" s="135"/>
      <c r="GTW23" s="135"/>
      <c r="GTX23" s="135"/>
      <c r="GTY23" s="135"/>
      <c r="GTZ23" s="135"/>
      <c r="GUA23" s="135"/>
      <c r="GUB23" s="135"/>
      <c r="GUC23" s="135"/>
      <c r="GUD23" s="135"/>
      <c r="GUE23" s="135"/>
      <c r="GUF23" s="135"/>
      <c r="GUG23" s="135"/>
      <c r="GUH23" s="135"/>
      <c r="GUI23" s="135"/>
      <c r="GUJ23" s="135"/>
      <c r="GUK23" s="135"/>
      <c r="GUL23" s="135"/>
      <c r="GUM23" s="135"/>
      <c r="GUN23" s="135"/>
      <c r="GUO23" s="135"/>
      <c r="GUP23" s="135"/>
      <c r="GUQ23" s="135"/>
      <c r="GUR23" s="135"/>
      <c r="GUS23" s="135"/>
      <c r="GUT23" s="135"/>
      <c r="GUU23" s="135"/>
      <c r="GUV23" s="135"/>
      <c r="GUW23" s="135"/>
      <c r="GUX23" s="135"/>
      <c r="GUY23" s="135"/>
      <c r="GUZ23" s="135"/>
      <c r="GVA23" s="135"/>
      <c r="GVB23" s="135"/>
      <c r="GVC23" s="135"/>
      <c r="GVD23" s="135"/>
      <c r="GVE23" s="135"/>
      <c r="GVF23" s="135"/>
      <c r="GVG23" s="135"/>
      <c r="GVH23" s="135"/>
      <c r="GVI23" s="135"/>
      <c r="GVJ23" s="135"/>
      <c r="GVK23" s="135"/>
      <c r="GVL23" s="135"/>
      <c r="GVM23" s="135"/>
      <c r="GVN23" s="135"/>
      <c r="GVO23" s="135"/>
      <c r="GVP23" s="135"/>
      <c r="GVQ23" s="135"/>
      <c r="GVR23" s="135"/>
      <c r="GVS23" s="135"/>
      <c r="GVT23" s="135"/>
      <c r="GVU23" s="135"/>
      <c r="GVV23" s="135"/>
      <c r="GVW23" s="135"/>
      <c r="GVX23" s="135"/>
      <c r="GVY23" s="135"/>
      <c r="GVZ23" s="135"/>
      <c r="GWA23" s="135"/>
      <c r="GWB23" s="135"/>
      <c r="GWC23" s="135"/>
      <c r="GWD23" s="135"/>
      <c r="GWE23" s="135"/>
      <c r="GWF23" s="135"/>
      <c r="GWG23" s="135"/>
      <c r="GWH23" s="135"/>
      <c r="GWI23" s="135"/>
      <c r="GWJ23" s="135"/>
      <c r="GWK23" s="135"/>
      <c r="GWL23" s="135"/>
      <c r="GWM23" s="135"/>
      <c r="GWN23" s="135"/>
      <c r="GWO23" s="135"/>
      <c r="GWP23" s="135"/>
      <c r="GWQ23" s="135"/>
      <c r="GWR23" s="135"/>
      <c r="GWS23" s="135"/>
      <c r="GWT23" s="135"/>
      <c r="GWU23" s="135"/>
      <c r="GWV23" s="135"/>
      <c r="GWW23" s="135"/>
      <c r="GWX23" s="135"/>
      <c r="GWY23" s="135"/>
      <c r="GWZ23" s="135"/>
      <c r="GXA23" s="135"/>
      <c r="GXB23" s="135"/>
      <c r="GXC23" s="135"/>
      <c r="GXD23" s="135"/>
      <c r="GXE23" s="135"/>
      <c r="GXF23" s="135"/>
      <c r="GXG23" s="135"/>
      <c r="GXH23" s="135"/>
      <c r="GXI23" s="135"/>
      <c r="GXJ23" s="135"/>
      <c r="GXK23" s="135"/>
      <c r="GXL23" s="135"/>
      <c r="GXM23" s="135"/>
      <c r="GXN23" s="135"/>
      <c r="GXO23" s="135"/>
      <c r="GXP23" s="135"/>
      <c r="GXQ23" s="135"/>
      <c r="GXR23" s="135"/>
      <c r="GXS23" s="135"/>
      <c r="GXT23" s="135"/>
      <c r="GXU23" s="135"/>
      <c r="GXV23" s="135"/>
      <c r="GXW23" s="135"/>
      <c r="GXX23" s="135"/>
      <c r="GXY23" s="135"/>
      <c r="GXZ23" s="135"/>
      <c r="GYA23" s="135"/>
      <c r="GYB23" s="135"/>
      <c r="GYC23" s="135"/>
      <c r="GYD23" s="135"/>
      <c r="GYE23" s="135"/>
      <c r="GYF23" s="135"/>
      <c r="GYG23" s="135"/>
      <c r="GYH23" s="135"/>
      <c r="GYI23" s="135"/>
      <c r="GYJ23" s="135"/>
      <c r="GYK23" s="135"/>
      <c r="GYL23" s="135"/>
      <c r="GYM23" s="135"/>
      <c r="GYN23" s="135"/>
      <c r="GYO23" s="135"/>
      <c r="GYP23" s="135"/>
      <c r="GYQ23" s="135"/>
      <c r="GYR23" s="135"/>
      <c r="GYS23" s="135"/>
      <c r="GYT23" s="135"/>
      <c r="GYU23" s="135"/>
      <c r="GYV23" s="135"/>
      <c r="GYW23" s="135"/>
      <c r="GYX23" s="135"/>
      <c r="GYY23" s="135"/>
      <c r="GYZ23" s="135"/>
      <c r="GZA23" s="135"/>
      <c r="GZB23" s="135"/>
      <c r="GZC23" s="135"/>
      <c r="GZD23" s="135"/>
      <c r="GZE23" s="135"/>
      <c r="GZF23" s="135"/>
      <c r="GZG23" s="135"/>
      <c r="GZH23" s="135"/>
      <c r="GZI23" s="135"/>
      <c r="GZJ23" s="135"/>
      <c r="GZK23" s="135"/>
      <c r="GZL23" s="135"/>
      <c r="GZM23" s="135"/>
      <c r="GZN23" s="135"/>
      <c r="GZO23" s="135"/>
      <c r="GZP23" s="135"/>
      <c r="GZQ23" s="135"/>
      <c r="GZR23" s="135"/>
      <c r="GZS23" s="135"/>
      <c r="GZT23" s="135"/>
      <c r="GZU23" s="135"/>
      <c r="GZV23" s="135"/>
      <c r="GZW23" s="135"/>
      <c r="GZX23" s="135"/>
      <c r="GZY23" s="135"/>
      <c r="GZZ23" s="135"/>
      <c r="HAA23" s="135"/>
      <c r="HAB23" s="135"/>
      <c r="HAC23" s="135"/>
      <c r="HAD23" s="135"/>
      <c r="HAE23" s="135"/>
      <c r="HAF23" s="135"/>
      <c r="HAG23" s="135"/>
      <c r="HAH23" s="135"/>
      <c r="HAI23" s="135"/>
      <c r="HAJ23" s="135"/>
      <c r="HAK23" s="135"/>
      <c r="HAL23" s="135"/>
      <c r="HAM23" s="135"/>
      <c r="HAN23" s="135"/>
      <c r="HAO23" s="135"/>
      <c r="HAP23" s="135"/>
      <c r="HAQ23" s="135"/>
      <c r="HAR23" s="135"/>
      <c r="HAS23" s="135"/>
      <c r="HAT23" s="135"/>
      <c r="HAU23" s="135"/>
      <c r="HAV23" s="135"/>
      <c r="HAW23" s="135"/>
      <c r="HAX23" s="135"/>
      <c r="HAY23" s="135"/>
      <c r="HAZ23" s="135"/>
      <c r="HBA23" s="135"/>
      <c r="HBB23" s="135"/>
      <c r="HBC23" s="135"/>
      <c r="HBD23" s="135"/>
      <c r="HBE23" s="135"/>
      <c r="HBF23" s="135"/>
      <c r="HBG23" s="135"/>
      <c r="HBH23" s="135"/>
      <c r="HBI23" s="135"/>
      <c r="HBJ23" s="135"/>
      <c r="HBK23" s="135"/>
      <c r="HBL23" s="135"/>
      <c r="HBM23" s="135"/>
      <c r="HBN23" s="135"/>
      <c r="HBO23" s="135"/>
      <c r="HBP23" s="135"/>
      <c r="HBQ23" s="135"/>
      <c r="HBR23" s="135"/>
      <c r="HBS23" s="135"/>
      <c r="HBT23" s="135"/>
      <c r="HBU23" s="135"/>
      <c r="HBV23" s="135"/>
      <c r="HBW23" s="135"/>
      <c r="HBX23" s="135"/>
      <c r="HBY23" s="135"/>
      <c r="HBZ23" s="135"/>
      <c r="HCA23" s="135"/>
      <c r="HCB23" s="135"/>
      <c r="HCC23" s="135"/>
      <c r="HCD23" s="135"/>
      <c r="HCE23" s="135"/>
      <c r="HCF23" s="135"/>
      <c r="HCG23" s="135"/>
      <c r="HCH23" s="135"/>
      <c r="HCI23" s="135"/>
      <c r="HCJ23" s="135"/>
      <c r="HCK23" s="135"/>
      <c r="HCL23" s="135"/>
      <c r="HCM23" s="135"/>
      <c r="HCN23" s="135"/>
      <c r="HCO23" s="135"/>
      <c r="HCP23" s="135"/>
      <c r="HCQ23" s="135"/>
      <c r="HCR23" s="135"/>
      <c r="HCS23" s="135"/>
      <c r="HCT23" s="135"/>
      <c r="HCU23" s="135"/>
      <c r="HCV23" s="135"/>
      <c r="HCW23" s="135"/>
      <c r="HCX23" s="135"/>
      <c r="HCY23" s="135"/>
      <c r="HCZ23" s="135"/>
      <c r="HDA23" s="135"/>
      <c r="HDB23" s="135"/>
      <c r="HDC23" s="135"/>
      <c r="HDD23" s="135"/>
      <c r="HDE23" s="135"/>
      <c r="HDF23" s="135"/>
      <c r="HDG23" s="135"/>
      <c r="HDH23" s="135"/>
      <c r="HDI23" s="135"/>
      <c r="HDJ23" s="135"/>
      <c r="HDK23" s="135"/>
      <c r="HDL23" s="135"/>
      <c r="HDM23" s="135"/>
      <c r="HDN23" s="135"/>
      <c r="HDO23" s="135"/>
      <c r="HDP23" s="135"/>
      <c r="HDQ23" s="135"/>
      <c r="HDR23" s="135"/>
      <c r="HDS23" s="135"/>
      <c r="HDT23" s="135"/>
      <c r="HDU23" s="135"/>
      <c r="HDV23" s="135"/>
      <c r="HDW23" s="135"/>
      <c r="HDX23" s="135"/>
      <c r="HDY23" s="135"/>
      <c r="HDZ23" s="135"/>
      <c r="HEA23" s="135"/>
      <c r="HEB23" s="135"/>
      <c r="HEC23" s="135"/>
      <c r="HED23" s="135"/>
      <c r="HEE23" s="135"/>
      <c r="HEF23" s="135"/>
      <c r="HEG23" s="135"/>
      <c r="HEH23" s="135"/>
      <c r="HEI23" s="135"/>
      <c r="HEJ23" s="135"/>
      <c r="HEK23" s="135"/>
      <c r="HEL23" s="135"/>
      <c r="HEM23" s="135"/>
      <c r="HEN23" s="135"/>
      <c r="HEO23" s="135"/>
      <c r="HEP23" s="135"/>
      <c r="HEQ23" s="135"/>
      <c r="HER23" s="135"/>
      <c r="HES23" s="135"/>
      <c r="HET23" s="135"/>
      <c r="HEU23" s="135"/>
      <c r="HEV23" s="135"/>
      <c r="HEW23" s="135"/>
      <c r="HEX23" s="135"/>
      <c r="HEY23" s="135"/>
      <c r="HEZ23" s="135"/>
      <c r="HFA23" s="135"/>
      <c r="HFB23" s="135"/>
      <c r="HFC23" s="135"/>
      <c r="HFD23" s="135"/>
      <c r="HFE23" s="135"/>
      <c r="HFF23" s="135"/>
      <c r="HFG23" s="135"/>
      <c r="HFH23" s="135"/>
      <c r="HFI23" s="135"/>
      <c r="HFJ23" s="135"/>
      <c r="HFK23" s="135"/>
      <c r="HFL23" s="135"/>
      <c r="HFM23" s="135"/>
      <c r="HFN23" s="135"/>
      <c r="HFO23" s="135"/>
      <c r="HFP23" s="135"/>
      <c r="HFQ23" s="135"/>
      <c r="HFR23" s="135"/>
      <c r="HFS23" s="135"/>
      <c r="HFT23" s="135"/>
      <c r="HFU23" s="135"/>
      <c r="HFV23" s="135"/>
      <c r="HFW23" s="135"/>
      <c r="HFX23" s="135"/>
      <c r="HFY23" s="135"/>
      <c r="HFZ23" s="135"/>
      <c r="HGA23" s="135"/>
      <c r="HGB23" s="135"/>
      <c r="HGC23" s="135"/>
      <c r="HGD23" s="135"/>
      <c r="HGE23" s="135"/>
      <c r="HGF23" s="135"/>
      <c r="HGG23" s="135"/>
      <c r="HGH23" s="135"/>
      <c r="HGI23" s="135"/>
      <c r="HGJ23" s="135"/>
      <c r="HGK23" s="135"/>
      <c r="HGL23" s="135"/>
      <c r="HGM23" s="135"/>
      <c r="HGN23" s="135"/>
      <c r="HGO23" s="135"/>
      <c r="HGP23" s="135"/>
      <c r="HGQ23" s="135"/>
      <c r="HGR23" s="135"/>
      <c r="HGS23" s="135"/>
      <c r="HGT23" s="135"/>
      <c r="HGU23" s="135"/>
      <c r="HGV23" s="135"/>
      <c r="HGW23" s="135"/>
      <c r="HGX23" s="135"/>
      <c r="HGY23" s="135"/>
      <c r="HGZ23" s="135"/>
      <c r="HHA23" s="135"/>
      <c r="HHB23" s="135"/>
      <c r="HHC23" s="135"/>
      <c r="HHD23" s="135"/>
      <c r="HHE23" s="135"/>
      <c r="HHF23" s="135"/>
      <c r="HHG23" s="135"/>
      <c r="HHH23" s="135"/>
      <c r="HHI23" s="135"/>
      <c r="HHJ23" s="135"/>
      <c r="HHK23" s="135"/>
      <c r="HHL23" s="135"/>
      <c r="HHM23" s="135"/>
      <c r="HHN23" s="135"/>
      <c r="HHO23" s="135"/>
      <c r="HHP23" s="135"/>
      <c r="HHQ23" s="135"/>
      <c r="HHR23" s="135"/>
      <c r="HHS23" s="135"/>
      <c r="HHT23" s="135"/>
      <c r="HHU23" s="135"/>
      <c r="HHV23" s="135"/>
      <c r="HHW23" s="135"/>
      <c r="HHX23" s="135"/>
      <c r="HHY23" s="135"/>
      <c r="HHZ23" s="135"/>
      <c r="HIA23" s="135"/>
      <c r="HIB23" s="135"/>
      <c r="HIC23" s="135"/>
      <c r="HID23" s="135"/>
      <c r="HIE23" s="135"/>
      <c r="HIF23" s="135"/>
      <c r="HIG23" s="135"/>
      <c r="HIH23" s="135"/>
      <c r="HII23" s="135"/>
      <c r="HIJ23" s="135"/>
      <c r="HIK23" s="135"/>
      <c r="HIL23" s="135"/>
      <c r="HIM23" s="135"/>
      <c r="HIN23" s="135"/>
      <c r="HIO23" s="135"/>
      <c r="HIP23" s="135"/>
      <c r="HIQ23" s="135"/>
      <c r="HIR23" s="135"/>
      <c r="HIS23" s="135"/>
      <c r="HIT23" s="135"/>
      <c r="HIU23" s="135"/>
      <c r="HIV23" s="135"/>
      <c r="HIW23" s="135"/>
      <c r="HIX23" s="135"/>
      <c r="HIY23" s="135"/>
      <c r="HIZ23" s="135"/>
      <c r="HJA23" s="135"/>
      <c r="HJB23" s="135"/>
      <c r="HJC23" s="135"/>
      <c r="HJD23" s="135"/>
      <c r="HJE23" s="135"/>
      <c r="HJF23" s="135"/>
      <c r="HJG23" s="135"/>
      <c r="HJH23" s="135"/>
      <c r="HJI23" s="135"/>
      <c r="HJJ23" s="135"/>
      <c r="HJK23" s="135"/>
      <c r="HJL23" s="135"/>
      <c r="HJM23" s="135"/>
      <c r="HJN23" s="135"/>
      <c r="HJO23" s="135"/>
      <c r="HJP23" s="135"/>
      <c r="HJQ23" s="135"/>
      <c r="HJR23" s="135"/>
      <c r="HJS23" s="135"/>
      <c r="HJT23" s="135"/>
      <c r="HJU23" s="135"/>
      <c r="HJV23" s="135"/>
      <c r="HJW23" s="135"/>
      <c r="HJX23" s="135"/>
      <c r="HJY23" s="135"/>
      <c r="HJZ23" s="135"/>
      <c r="HKA23" s="135"/>
      <c r="HKB23" s="135"/>
      <c r="HKC23" s="135"/>
      <c r="HKD23" s="135"/>
      <c r="HKE23" s="135"/>
      <c r="HKF23" s="135"/>
      <c r="HKG23" s="135"/>
      <c r="HKH23" s="135"/>
      <c r="HKI23" s="135"/>
      <c r="HKJ23" s="135"/>
      <c r="HKK23" s="135"/>
      <c r="HKL23" s="135"/>
      <c r="HKM23" s="135"/>
      <c r="HKN23" s="135"/>
      <c r="HKO23" s="135"/>
      <c r="HKP23" s="135"/>
      <c r="HKQ23" s="135"/>
      <c r="HKR23" s="135"/>
      <c r="HKS23" s="135"/>
      <c r="HKT23" s="135"/>
      <c r="HKU23" s="135"/>
      <c r="HKV23" s="135"/>
      <c r="HKW23" s="135"/>
      <c r="HKX23" s="135"/>
      <c r="HKY23" s="135"/>
      <c r="HKZ23" s="135"/>
      <c r="HLA23" s="135"/>
      <c r="HLB23" s="135"/>
      <c r="HLC23" s="135"/>
      <c r="HLD23" s="135"/>
      <c r="HLE23" s="135"/>
      <c r="HLF23" s="135"/>
      <c r="HLG23" s="135"/>
      <c r="HLH23" s="135"/>
      <c r="HLI23" s="135"/>
      <c r="HLJ23" s="135"/>
      <c r="HLK23" s="135"/>
      <c r="HLL23" s="135"/>
      <c r="HLM23" s="135"/>
      <c r="HLN23" s="135"/>
      <c r="HLO23" s="135"/>
      <c r="HLP23" s="135"/>
      <c r="HLQ23" s="135"/>
      <c r="HLR23" s="135"/>
      <c r="HLS23" s="135"/>
      <c r="HLT23" s="135"/>
      <c r="HLU23" s="135"/>
      <c r="HLV23" s="135"/>
      <c r="HLW23" s="135"/>
      <c r="HLX23" s="135"/>
      <c r="HLY23" s="135"/>
      <c r="HLZ23" s="135"/>
      <c r="HMA23" s="135"/>
      <c r="HMB23" s="135"/>
      <c r="HMC23" s="135"/>
      <c r="HMD23" s="135"/>
      <c r="HME23" s="135"/>
      <c r="HMF23" s="135"/>
      <c r="HMG23" s="135"/>
      <c r="HMH23" s="135"/>
      <c r="HMI23" s="135"/>
      <c r="HMJ23" s="135"/>
      <c r="HMK23" s="135"/>
      <c r="HML23" s="135"/>
      <c r="HMM23" s="135"/>
      <c r="HMN23" s="135"/>
      <c r="HMO23" s="135"/>
      <c r="HMP23" s="135"/>
      <c r="HMQ23" s="135"/>
      <c r="HMR23" s="135"/>
      <c r="HMS23" s="135"/>
      <c r="HMT23" s="135"/>
      <c r="HMU23" s="135"/>
      <c r="HMV23" s="135"/>
      <c r="HMW23" s="135"/>
      <c r="HMX23" s="135"/>
      <c r="HMY23" s="135"/>
      <c r="HMZ23" s="135"/>
      <c r="HNA23" s="135"/>
      <c r="HNB23" s="135"/>
      <c r="HNC23" s="135"/>
      <c r="HND23" s="135"/>
      <c r="HNE23" s="135"/>
      <c r="HNF23" s="135"/>
      <c r="HNG23" s="135"/>
      <c r="HNH23" s="135"/>
      <c r="HNI23" s="135"/>
      <c r="HNJ23" s="135"/>
      <c r="HNK23" s="135"/>
      <c r="HNL23" s="135"/>
      <c r="HNM23" s="135"/>
      <c r="HNN23" s="135"/>
      <c r="HNO23" s="135"/>
      <c r="HNP23" s="135"/>
      <c r="HNQ23" s="135"/>
      <c r="HNR23" s="135"/>
      <c r="HNS23" s="135"/>
      <c r="HNT23" s="135"/>
      <c r="HNU23" s="135"/>
      <c r="HNV23" s="135"/>
      <c r="HNW23" s="135"/>
      <c r="HNX23" s="135"/>
      <c r="HNY23" s="135"/>
      <c r="HNZ23" s="135"/>
      <c r="HOA23" s="135"/>
      <c r="HOB23" s="135"/>
      <c r="HOC23" s="135"/>
      <c r="HOD23" s="135"/>
      <c r="HOE23" s="135"/>
      <c r="HOF23" s="135"/>
      <c r="HOG23" s="135"/>
      <c r="HOH23" s="135"/>
      <c r="HOI23" s="135"/>
      <c r="HOJ23" s="135"/>
      <c r="HOK23" s="135"/>
      <c r="HOL23" s="135"/>
      <c r="HOM23" s="135"/>
      <c r="HON23" s="135"/>
      <c r="HOO23" s="135"/>
      <c r="HOP23" s="135"/>
      <c r="HOQ23" s="135"/>
      <c r="HOR23" s="135"/>
      <c r="HOS23" s="135"/>
      <c r="HOT23" s="135"/>
      <c r="HOU23" s="135"/>
      <c r="HOV23" s="135"/>
      <c r="HOW23" s="135"/>
      <c r="HOX23" s="135"/>
      <c r="HOY23" s="135"/>
      <c r="HOZ23" s="135"/>
      <c r="HPA23" s="135"/>
      <c r="HPB23" s="135"/>
      <c r="HPC23" s="135"/>
      <c r="HPD23" s="135"/>
      <c r="HPE23" s="135"/>
      <c r="HPF23" s="135"/>
      <c r="HPG23" s="135"/>
      <c r="HPH23" s="135"/>
      <c r="HPI23" s="135"/>
      <c r="HPJ23" s="135"/>
      <c r="HPK23" s="135"/>
      <c r="HPL23" s="135"/>
      <c r="HPM23" s="135"/>
      <c r="HPN23" s="135"/>
      <c r="HPO23" s="135"/>
      <c r="HPP23" s="135"/>
      <c r="HPQ23" s="135"/>
      <c r="HPR23" s="135"/>
      <c r="HPS23" s="135"/>
      <c r="HPT23" s="135"/>
      <c r="HPU23" s="135"/>
      <c r="HPV23" s="135"/>
      <c r="HPW23" s="135"/>
      <c r="HPX23" s="135"/>
      <c r="HPY23" s="135"/>
      <c r="HPZ23" s="135"/>
      <c r="HQA23" s="135"/>
      <c r="HQB23" s="135"/>
      <c r="HQC23" s="135"/>
      <c r="HQD23" s="135"/>
      <c r="HQE23" s="135"/>
      <c r="HQF23" s="135"/>
      <c r="HQG23" s="135"/>
      <c r="HQH23" s="135"/>
      <c r="HQI23" s="135"/>
      <c r="HQJ23" s="135"/>
      <c r="HQK23" s="135"/>
      <c r="HQL23" s="135"/>
      <c r="HQM23" s="135"/>
      <c r="HQN23" s="135"/>
      <c r="HQO23" s="135"/>
      <c r="HQP23" s="135"/>
      <c r="HQQ23" s="135"/>
      <c r="HQR23" s="135"/>
      <c r="HQS23" s="135"/>
      <c r="HQT23" s="135"/>
      <c r="HQU23" s="135"/>
      <c r="HQV23" s="135"/>
      <c r="HQW23" s="135"/>
      <c r="HQX23" s="135"/>
      <c r="HQY23" s="135"/>
      <c r="HQZ23" s="135"/>
      <c r="HRA23" s="135"/>
      <c r="HRB23" s="135"/>
      <c r="HRC23" s="135"/>
      <c r="HRD23" s="135"/>
      <c r="HRE23" s="135"/>
      <c r="HRF23" s="135"/>
      <c r="HRG23" s="135"/>
      <c r="HRH23" s="135"/>
      <c r="HRI23" s="135"/>
      <c r="HRJ23" s="135"/>
      <c r="HRK23" s="135"/>
      <c r="HRL23" s="135"/>
      <c r="HRM23" s="135"/>
      <c r="HRN23" s="135"/>
      <c r="HRO23" s="135"/>
      <c r="HRP23" s="135"/>
      <c r="HRQ23" s="135"/>
      <c r="HRR23" s="135"/>
      <c r="HRS23" s="135"/>
      <c r="HRT23" s="135"/>
      <c r="HRU23" s="135"/>
      <c r="HRV23" s="135"/>
      <c r="HRW23" s="135"/>
      <c r="HRX23" s="135"/>
      <c r="HRY23" s="135"/>
      <c r="HRZ23" s="135"/>
      <c r="HSA23" s="135"/>
      <c r="HSB23" s="135"/>
      <c r="HSC23" s="135"/>
      <c r="HSD23" s="135"/>
      <c r="HSE23" s="135"/>
      <c r="HSF23" s="135"/>
      <c r="HSG23" s="135"/>
      <c r="HSH23" s="135"/>
      <c r="HSI23" s="135"/>
      <c r="HSJ23" s="135"/>
      <c r="HSK23" s="135"/>
      <c r="HSL23" s="135"/>
      <c r="HSM23" s="135"/>
      <c r="HSN23" s="135"/>
      <c r="HSO23" s="135"/>
      <c r="HSP23" s="135"/>
      <c r="HSQ23" s="135"/>
      <c r="HSR23" s="135"/>
      <c r="HSS23" s="135"/>
      <c r="HST23" s="135"/>
      <c r="HSU23" s="135"/>
      <c r="HSV23" s="135"/>
      <c r="HSW23" s="135"/>
      <c r="HSX23" s="135"/>
      <c r="HSY23" s="135"/>
      <c r="HSZ23" s="135"/>
      <c r="HTA23" s="135"/>
      <c r="HTB23" s="135"/>
      <c r="HTC23" s="135"/>
      <c r="HTD23" s="135"/>
      <c r="HTE23" s="135"/>
      <c r="HTF23" s="135"/>
      <c r="HTG23" s="135"/>
      <c r="HTH23" s="135"/>
      <c r="HTI23" s="135"/>
      <c r="HTJ23" s="135"/>
      <c r="HTK23" s="135"/>
      <c r="HTL23" s="135"/>
      <c r="HTM23" s="135"/>
      <c r="HTN23" s="135"/>
      <c r="HTO23" s="135"/>
      <c r="HTP23" s="135"/>
      <c r="HTQ23" s="135"/>
      <c r="HTR23" s="135"/>
      <c r="HTS23" s="135"/>
      <c r="HTT23" s="135"/>
      <c r="HTU23" s="135"/>
      <c r="HTV23" s="135"/>
      <c r="HTW23" s="135"/>
      <c r="HTX23" s="135"/>
      <c r="HTY23" s="135"/>
      <c r="HTZ23" s="135"/>
      <c r="HUA23" s="135"/>
      <c r="HUB23" s="135"/>
      <c r="HUC23" s="135"/>
      <c r="HUD23" s="135"/>
      <c r="HUE23" s="135"/>
      <c r="HUF23" s="135"/>
      <c r="HUG23" s="135"/>
      <c r="HUH23" s="135"/>
      <c r="HUI23" s="135"/>
      <c r="HUJ23" s="135"/>
      <c r="HUK23" s="135"/>
      <c r="HUL23" s="135"/>
      <c r="HUM23" s="135"/>
      <c r="HUN23" s="135"/>
      <c r="HUO23" s="135"/>
      <c r="HUP23" s="135"/>
      <c r="HUQ23" s="135"/>
      <c r="HUR23" s="135"/>
      <c r="HUS23" s="135"/>
      <c r="HUT23" s="135"/>
      <c r="HUU23" s="135"/>
      <c r="HUV23" s="135"/>
      <c r="HUW23" s="135"/>
      <c r="HUX23" s="135"/>
      <c r="HUY23" s="135"/>
      <c r="HUZ23" s="135"/>
      <c r="HVA23" s="135"/>
      <c r="HVB23" s="135"/>
      <c r="HVC23" s="135"/>
      <c r="HVD23" s="135"/>
      <c r="HVE23" s="135"/>
      <c r="HVF23" s="135"/>
      <c r="HVG23" s="135"/>
      <c r="HVH23" s="135"/>
      <c r="HVI23" s="135"/>
      <c r="HVJ23" s="135"/>
      <c r="HVK23" s="135"/>
      <c r="HVL23" s="135"/>
      <c r="HVM23" s="135"/>
      <c r="HVN23" s="135"/>
      <c r="HVO23" s="135"/>
      <c r="HVP23" s="135"/>
      <c r="HVQ23" s="135"/>
      <c r="HVR23" s="135"/>
      <c r="HVS23" s="135"/>
      <c r="HVT23" s="135"/>
      <c r="HVU23" s="135"/>
      <c r="HVV23" s="135"/>
      <c r="HVW23" s="135"/>
      <c r="HVX23" s="135"/>
      <c r="HVY23" s="135"/>
      <c r="HVZ23" s="135"/>
      <c r="HWA23" s="135"/>
      <c r="HWB23" s="135"/>
      <c r="HWC23" s="135"/>
      <c r="HWD23" s="135"/>
      <c r="HWE23" s="135"/>
      <c r="HWF23" s="135"/>
      <c r="HWG23" s="135"/>
      <c r="HWH23" s="135"/>
      <c r="HWI23" s="135"/>
      <c r="HWJ23" s="135"/>
      <c r="HWK23" s="135"/>
      <c r="HWL23" s="135"/>
      <c r="HWM23" s="135"/>
      <c r="HWN23" s="135"/>
      <c r="HWO23" s="135"/>
      <c r="HWP23" s="135"/>
      <c r="HWQ23" s="135"/>
      <c r="HWR23" s="135"/>
      <c r="HWS23" s="135"/>
      <c r="HWT23" s="135"/>
      <c r="HWU23" s="135"/>
      <c r="HWV23" s="135"/>
      <c r="HWW23" s="135"/>
      <c r="HWX23" s="135"/>
      <c r="HWY23" s="135"/>
      <c r="HWZ23" s="135"/>
      <c r="HXA23" s="135"/>
      <c r="HXB23" s="135"/>
      <c r="HXC23" s="135"/>
      <c r="HXD23" s="135"/>
      <c r="HXE23" s="135"/>
      <c r="HXF23" s="135"/>
      <c r="HXG23" s="135"/>
      <c r="HXH23" s="135"/>
      <c r="HXI23" s="135"/>
      <c r="HXJ23" s="135"/>
      <c r="HXK23" s="135"/>
      <c r="HXL23" s="135"/>
      <c r="HXM23" s="135"/>
      <c r="HXN23" s="135"/>
      <c r="HXO23" s="135"/>
      <c r="HXP23" s="135"/>
      <c r="HXQ23" s="135"/>
      <c r="HXR23" s="135"/>
      <c r="HXS23" s="135"/>
      <c r="HXT23" s="135"/>
      <c r="HXU23" s="135"/>
      <c r="HXV23" s="135"/>
      <c r="HXW23" s="135"/>
      <c r="HXX23" s="135"/>
      <c r="HXY23" s="135"/>
      <c r="HXZ23" s="135"/>
      <c r="HYA23" s="135"/>
      <c r="HYB23" s="135"/>
      <c r="HYC23" s="135"/>
      <c r="HYD23" s="135"/>
      <c r="HYE23" s="135"/>
      <c r="HYF23" s="135"/>
      <c r="HYG23" s="135"/>
      <c r="HYH23" s="135"/>
      <c r="HYI23" s="135"/>
      <c r="HYJ23" s="135"/>
      <c r="HYK23" s="135"/>
      <c r="HYL23" s="135"/>
      <c r="HYM23" s="135"/>
      <c r="HYN23" s="135"/>
      <c r="HYO23" s="135"/>
      <c r="HYP23" s="135"/>
      <c r="HYQ23" s="135"/>
      <c r="HYR23" s="135"/>
      <c r="HYS23" s="135"/>
      <c r="HYT23" s="135"/>
      <c r="HYU23" s="135"/>
      <c r="HYV23" s="135"/>
      <c r="HYW23" s="135"/>
      <c r="HYX23" s="135"/>
      <c r="HYY23" s="135"/>
      <c r="HYZ23" s="135"/>
      <c r="HZA23" s="135"/>
      <c r="HZB23" s="135"/>
      <c r="HZC23" s="135"/>
      <c r="HZD23" s="135"/>
      <c r="HZE23" s="135"/>
      <c r="HZF23" s="135"/>
      <c r="HZG23" s="135"/>
      <c r="HZH23" s="135"/>
      <c r="HZI23" s="135"/>
      <c r="HZJ23" s="135"/>
      <c r="HZK23" s="135"/>
      <c r="HZL23" s="135"/>
      <c r="HZM23" s="135"/>
      <c r="HZN23" s="135"/>
      <c r="HZO23" s="135"/>
      <c r="HZP23" s="135"/>
      <c r="HZQ23" s="135"/>
      <c r="HZR23" s="135"/>
      <c r="HZS23" s="135"/>
      <c r="HZT23" s="135"/>
      <c r="HZU23" s="135"/>
      <c r="HZV23" s="135"/>
      <c r="HZW23" s="135"/>
      <c r="HZX23" s="135"/>
      <c r="HZY23" s="135"/>
      <c r="HZZ23" s="135"/>
      <c r="IAA23" s="135"/>
      <c r="IAB23" s="135"/>
      <c r="IAC23" s="135"/>
      <c r="IAD23" s="135"/>
      <c r="IAE23" s="135"/>
      <c r="IAF23" s="135"/>
      <c r="IAG23" s="135"/>
      <c r="IAH23" s="135"/>
      <c r="IAI23" s="135"/>
      <c r="IAJ23" s="135"/>
      <c r="IAK23" s="135"/>
      <c r="IAL23" s="135"/>
      <c r="IAM23" s="135"/>
      <c r="IAN23" s="135"/>
      <c r="IAO23" s="135"/>
      <c r="IAP23" s="135"/>
      <c r="IAQ23" s="135"/>
      <c r="IAR23" s="135"/>
      <c r="IAS23" s="135"/>
      <c r="IAT23" s="135"/>
      <c r="IAU23" s="135"/>
      <c r="IAV23" s="135"/>
      <c r="IAW23" s="135"/>
      <c r="IAX23" s="135"/>
      <c r="IAY23" s="135"/>
      <c r="IAZ23" s="135"/>
      <c r="IBA23" s="135"/>
      <c r="IBB23" s="135"/>
      <c r="IBC23" s="135"/>
      <c r="IBD23" s="135"/>
      <c r="IBE23" s="135"/>
      <c r="IBF23" s="135"/>
      <c r="IBG23" s="135"/>
      <c r="IBH23" s="135"/>
      <c r="IBI23" s="135"/>
      <c r="IBJ23" s="135"/>
      <c r="IBK23" s="135"/>
      <c r="IBL23" s="135"/>
      <c r="IBM23" s="135"/>
      <c r="IBN23" s="135"/>
      <c r="IBO23" s="135"/>
      <c r="IBP23" s="135"/>
      <c r="IBQ23" s="135"/>
      <c r="IBR23" s="135"/>
      <c r="IBS23" s="135"/>
      <c r="IBT23" s="135"/>
      <c r="IBU23" s="135"/>
      <c r="IBV23" s="135"/>
      <c r="IBW23" s="135"/>
      <c r="IBX23" s="135"/>
      <c r="IBY23" s="135"/>
      <c r="IBZ23" s="135"/>
      <c r="ICA23" s="135"/>
      <c r="ICB23" s="135"/>
      <c r="ICC23" s="135"/>
      <c r="ICD23" s="135"/>
      <c r="ICE23" s="135"/>
      <c r="ICF23" s="135"/>
      <c r="ICG23" s="135"/>
      <c r="ICH23" s="135"/>
      <c r="ICI23" s="135"/>
      <c r="ICJ23" s="135"/>
      <c r="ICK23" s="135"/>
      <c r="ICL23" s="135"/>
      <c r="ICM23" s="135"/>
      <c r="ICN23" s="135"/>
      <c r="ICO23" s="135"/>
      <c r="ICP23" s="135"/>
      <c r="ICQ23" s="135"/>
      <c r="ICR23" s="135"/>
      <c r="ICS23" s="135"/>
      <c r="ICT23" s="135"/>
      <c r="ICU23" s="135"/>
      <c r="ICV23" s="135"/>
      <c r="ICW23" s="135"/>
      <c r="ICX23" s="135"/>
      <c r="ICY23" s="135"/>
      <c r="ICZ23" s="135"/>
      <c r="IDA23" s="135"/>
      <c r="IDB23" s="135"/>
      <c r="IDC23" s="135"/>
      <c r="IDD23" s="135"/>
      <c r="IDE23" s="135"/>
      <c r="IDF23" s="135"/>
      <c r="IDG23" s="135"/>
      <c r="IDH23" s="135"/>
      <c r="IDI23" s="135"/>
      <c r="IDJ23" s="135"/>
      <c r="IDK23" s="135"/>
      <c r="IDL23" s="135"/>
      <c r="IDM23" s="135"/>
      <c r="IDN23" s="135"/>
      <c r="IDO23" s="135"/>
      <c r="IDP23" s="135"/>
      <c r="IDQ23" s="135"/>
      <c r="IDR23" s="135"/>
      <c r="IDS23" s="135"/>
      <c r="IDT23" s="135"/>
      <c r="IDU23" s="135"/>
      <c r="IDV23" s="135"/>
      <c r="IDW23" s="135"/>
      <c r="IDX23" s="135"/>
      <c r="IDY23" s="135"/>
      <c r="IDZ23" s="135"/>
      <c r="IEA23" s="135"/>
      <c r="IEB23" s="135"/>
      <c r="IEC23" s="135"/>
      <c r="IED23" s="135"/>
      <c r="IEE23" s="135"/>
      <c r="IEF23" s="135"/>
      <c r="IEG23" s="135"/>
      <c r="IEH23" s="135"/>
      <c r="IEI23" s="135"/>
      <c r="IEJ23" s="135"/>
      <c r="IEK23" s="135"/>
      <c r="IEL23" s="135"/>
      <c r="IEM23" s="135"/>
      <c r="IEN23" s="135"/>
      <c r="IEO23" s="135"/>
      <c r="IEP23" s="135"/>
      <c r="IEQ23" s="135"/>
      <c r="IER23" s="135"/>
      <c r="IES23" s="135"/>
      <c r="IET23" s="135"/>
      <c r="IEU23" s="135"/>
      <c r="IEV23" s="135"/>
      <c r="IEW23" s="135"/>
      <c r="IEX23" s="135"/>
      <c r="IEY23" s="135"/>
      <c r="IEZ23" s="135"/>
      <c r="IFA23" s="135"/>
      <c r="IFB23" s="135"/>
      <c r="IFC23" s="135"/>
      <c r="IFD23" s="135"/>
      <c r="IFE23" s="135"/>
      <c r="IFF23" s="135"/>
      <c r="IFG23" s="135"/>
      <c r="IFH23" s="135"/>
      <c r="IFI23" s="135"/>
      <c r="IFJ23" s="135"/>
      <c r="IFK23" s="135"/>
      <c r="IFL23" s="135"/>
      <c r="IFM23" s="135"/>
      <c r="IFN23" s="135"/>
      <c r="IFO23" s="135"/>
      <c r="IFP23" s="135"/>
      <c r="IFQ23" s="135"/>
      <c r="IFR23" s="135"/>
      <c r="IFS23" s="135"/>
      <c r="IFT23" s="135"/>
      <c r="IFU23" s="135"/>
      <c r="IFV23" s="135"/>
      <c r="IFW23" s="135"/>
      <c r="IFX23" s="135"/>
      <c r="IFY23" s="135"/>
      <c r="IFZ23" s="135"/>
      <c r="IGA23" s="135"/>
      <c r="IGB23" s="135"/>
      <c r="IGC23" s="135"/>
      <c r="IGD23" s="135"/>
      <c r="IGE23" s="135"/>
      <c r="IGF23" s="135"/>
      <c r="IGG23" s="135"/>
      <c r="IGH23" s="135"/>
      <c r="IGI23" s="135"/>
      <c r="IGJ23" s="135"/>
      <c r="IGK23" s="135"/>
      <c r="IGL23" s="135"/>
      <c r="IGM23" s="135"/>
      <c r="IGN23" s="135"/>
      <c r="IGO23" s="135"/>
      <c r="IGP23" s="135"/>
      <c r="IGQ23" s="135"/>
      <c r="IGR23" s="135"/>
      <c r="IGS23" s="135"/>
      <c r="IGT23" s="135"/>
      <c r="IGU23" s="135"/>
      <c r="IGV23" s="135"/>
      <c r="IGW23" s="135"/>
      <c r="IGX23" s="135"/>
      <c r="IGY23" s="135"/>
      <c r="IGZ23" s="135"/>
      <c r="IHA23" s="135"/>
      <c r="IHB23" s="135"/>
      <c r="IHC23" s="135"/>
      <c r="IHD23" s="135"/>
      <c r="IHE23" s="135"/>
      <c r="IHF23" s="135"/>
      <c r="IHG23" s="135"/>
      <c r="IHH23" s="135"/>
      <c r="IHI23" s="135"/>
      <c r="IHJ23" s="135"/>
      <c r="IHK23" s="135"/>
      <c r="IHL23" s="135"/>
      <c r="IHM23" s="135"/>
      <c r="IHN23" s="135"/>
      <c r="IHO23" s="135"/>
      <c r="IHP23" s="135"/>
      <c r="IHQ23" s="135"/>
      <c r="IHR23" s="135"/>
      <c r="IHS23" s="135"/>
      <c r="IHT23" s="135"/>
      <c r="IHU23" s="135"/>
      <c r="IHV23" s="135"/>
      <c r="IHW23" s="135"/>
      <c r="IHX23" s="135"/>
      <c r="IHY23" s="135"/>
      <c r="IHZ23" s="135"/>
      <c r="IIA23" s="135"/>
      <c r="IIB23" s="135"/>
      <c r="IIC23" s="135"/>
      <c r="IID23" s="135"/>
      <c r="IIE23" s="135"/>
      <c r="IIF23" s="135"/>
      <c r="IIG23" s="135"/>
      <c r="IIH23" s="135"/>
      <c r="III23" s="135"/>
      <c r="IIJ23" s="135"/>
      <c r="IIK23" s="135"/>
      <c r="IIL23" s="135"/>
      <c r="IIM23" s="135"/>
      <c r="IIN23" s="135"/>
      <c r="IIO23" s="135"/>
      <c r="IIP23" s="135"/>
      <c r="IIQ23" s="135"/>
      <c r="IIR23" s="135"/>
      <c r="IIS23" s="135"/>
      <c r="IIT23" s="135"/>
      <c r="IIU23" s="135"/>
      <c r="IIV23" s="135"/>
      <c r="IIW23" s="135"/>
      <c r="IIX23" s="135"/>
      <c r="IIY23" s="135"/>
      <c r="IIZ23" s="135"/>
      <c r="IJA23" s="135"/>
      <c r="IJB23" s="135"/>
      <c r="IJC23" s="135"/>
      <c r="IJD23" s="135"/>
      <c r="IJE23" s="135"/>
      <c r="IJF23" s="135"/>
      <c r="IJG23" s="135"/>
      <c r="IJH23" s="135"/>
      <c r="IJI23" s="135"/>
      <c r="IJJ23" s="135"/>
      <c r="IJK23" s="135"/>
      <c r="IJL23" s="135"/>
      <c r="IJM23" s="135"/>
      <c r="IJN23" s="135"/>
      <c r="IJO23" s="135"/>
      <c r="IJP23" s="135"/>
      <c r="IJQ23" s="135"/>
      <c r="IJR23" s="135"/>
      <c r="IJS23" s="135"/>
      <c r="IJT23" s="135"/>
      <c r="IJU23" s="135"/>
      <c r="IJV23" s="135"/>
      <c r="IJW23" s="135"/>
      <c r="IJX23" s="135"/>
      <c r="IJY23" s="135"/>
      <c r="IJZ23" s="135"/>
      <c r="IKA23" s="135"/>
      <c r="IKB23" s="135"/>
      <c r="IKC23" s="135"/>
      <c r="IKD23" s="135"/>
      <c r="IKE23" s="135"/>
      <c r="IKF23" s="135"/>
      <c r="IKG23" s="135"/>
      <c r="IKH23" s="135"/>
      <c r="IKI23" s="135"/>
      <c r="IKJ23" s="135"/>
      <c r="IKK23" s="135"/>
      <c r="IKL23" s="135"/>
      <c r="IKM23" s="135"/>
      <c r="IKN23" s="135"/>
      <c r="IKO23" s="135"/>
      <c r="IKP23" s="135"/>
      <c r="IKQ23" s="135"/>
      <c r="IKR23" s="135"/>
      <c r="IKS23" s="135"/>
      <c r="IKT23" s="135"/>
      <c r="IKU23" s="135"/>
      <c r="IKV23" s="135"/>
      <c r="IKW23" s="135"/>
      <c r="IKX23" s="135"/>
      <c r="IKY23" s="135"/>
      <c r="IKZ23" s="135"/>
      <c r="ILA23" s="135"/>
      <c r="ILB23" s="135"/>
      <c r="ILC23" s="135"/>
      <c r="ILD23" s="135"/>
      <c r="ILE23" s="135"/>
      <c r="ILF23" s="135"/>
      <c r="ILG23" s="135"/>
      <c r="ILH23" s="135"/>
      <c r="ILI23" s="135"/>
      <c r="ILJ23" s="135"/>
      <c r="ILK23" s="135"/>
      <c r="ILL23" s="135"/>
      <c r="ILM23" s="135"/>
      <c r="ILN23" s="135"/>
      <c r="ILO23" s="135"/>
      <c r="ILP23" s="135"/>
      <c r="ILQ23" s="135"/>
      <c r="ILR23" s="135"/>
      <c r="ILS23" s="135"/>
      <c r="ILT23" s="135"/>
      <c r="ILU23" s="135"/>
      <c r="ILV23" s="135"/>
      <c r="ILW23" s="135"/>
      <c r="ILX23" s="135"/>
      <c r="ILY23" s="135"/>
      <c r="ILZ23" s="135"/>
      <c r="IMA23" s="135"/>
      <c r="IMB23" s="135"/>
      <c r="IMC23" s="135"/>
      <c r="IMD23" s="135"/>
      <c r="IME23" s="135"/>
      <c r="IMF23" s="135"/>
      <c r="IMG23" s="135"/>
      <c r="IMH23" s="135"/>
      <c r="IMI23" s="135"/>
      <c r="IMJ23" s="135"/>
      <c r="IMK23" s="135"/>
      <c r="IML23" s="135"/>
      <c r="IMM23" s="135"/>
      <c r="IMN23" s="135"/>
      <c r="IMO23" s="135"/>
      <c r="IMP23" s="135"/>
      <c r="IMQ23" s="135"/>
      <c r="IMR23" s="135"/>
      <c r="IMS23" s="135"/>
      <c r="IMT23" s="135"/>
      <c r="IMU23" s="135"/>
      <c r="IMV23" s="135"/>
      <c r="IMW23" s="135"/>
      <c r="IMX23" s="135"/>
      <c r="IMY23" s="135"/>
      <c r="IMZ23" s="135"/>
      <c r="INA23" s="135"/>
      <c r="INB23" s="135"/>
      <c r="INC23" s="135"/>
      <c r="IND23" s="135"/>
      <c r="INE23" s="135"/>
      <c r="INF23" s="135"/>
      <c r="ING23" s="135"/>
      <c r="INH23" s="135"/>
      <c r="INI23" s="135"/>
      <c r="INJ23" s="135"/>
      <c r="INK23" s="135"/>
      <c r="INL23" s="135"/>
      <c r="INM23" s="135"/>
      <c r="INN23" s="135"/>
      <c r="INO23" s="135"/>
      <c r="INP23" s="135"/>
      <c r="INQ23" s="135"/>
      <c r="INR23" s="135"/>
      <c r="INS23" s="135"/>
      <c r="INT23" s="135"/>
      <c r="INU23" s="135"/>
      <c r="INV23" s="135"/>
      <c r="INW23" s="135"/>
      <c r="INX23" s="135"/>
      <c r="INY23" s="135"/>
      <c r="INZ23" s="135"/>
      <c r="IOA23" s="135"/>
      <c r="IOB23" s="135"/>
      <c r="IOC23" s="135"/>
      <c r="IOD23" s="135"/>
      <c r="IOE23" s="135"/>
      <c r="IOF23" s="135"/>
      <c r="IOG23" s="135"/>
      <c r="IOH23" s="135"/>
      <c r="IOI23" s="135"/>
      <c r="IOJ23" s="135"/>
      <c r="IOK23" s="135"/>
      <c r="IOL23" s="135"/>
      <c r="IOM23" s="135"/>
      <c r="ION23" s="135"/>
      <c r="IOO23" s="135"/>
      <c r="IOP23" s="135"/>
      <c r="IOQ23" s="135"/>
      <c r="IOR23" s="135"/>
      <c r="IOS23" s="135"/>
      <c r="IOT23" s="135"/>
      <c r="IOU23" s="135"/>
      <c r="IOV23" s="135"/>
      <c r="IOW23" s="135"/>
      <c r="IOX23" s="135"/>
      <c r="IOY23" s="135"/>
      <c r="IOZ23" s="135"/>
      <c r="IPA23" s="135"/>
      <c r="IPB23" s="135"/>
      <c r="IPC23" s="135"/>
      <c r="IPD23" s="135"/>
      <c r="IPE23" s="135"/>
      <c r="IPF23" s="135"/>
      <c r="IPG23" s="135"/>
      <c r="IPH23" s="135"/>
      <c r="IPI23" s="135"/>
      <c r="IPJ23" s="135"/>
      <c r="IPK23" s="135"/>
      <c r="IPL23" s="135"/>
      <c r="IPM23" s="135"/>
      <c r="IPN23" s="135"/>
      <c r="IPO23" s="135"/>
      <c r="IPP23" s="135"/>
      <c r="IPQ23" s="135"/>
      <c r="IPR23" s="135"/>
      <c r="IPS23" s="135"/>
      <c r="IPT23" s="135"/>
      <c r="IPU23" s="135"/>
      <c r="IPV23" s="135"/>
      <c r="IPW23" s="135"/>
      <c r="IPX23" s="135"/>
      <c r="IPY23" s="135"/>
      <c r="IPZ23" s="135"/>
      <c r="IQA23" s="135"/>
      <c r="IQB23" s="135"/>
      <c r="IQC23" s="135"/>
      <c r="IQD23" s="135"/>
      <c r="IQE23" s="135"/>
      <c r="IQF23" s="135"/>
      <c r="IQG23" s="135"/>
      <c r="IQH23" s="135"/>
      <c r="IQI23" s="135"/>
      <c r="IQJ23" s="135"/>
      <c r="IQK23" s="135"/>
      <c r="IQL23" s="135"/>
      <c r="IQM23" s="135"/>
      <c r="IQN23" s="135"/>
      <c r="IQO23" s="135"/>
      <c r="IQP23" s="135"/>
      <c r="IQQ23" s="135"/>
      <c r="IQR23" s="135"/>
      <c r="IQS23" s="135"/>
      <c r="IQT23" s="135"/>
      <c r="IQU23" s="135"/>
      <c r="IQV23" s="135"/>
      <c r="IQW23" s="135"/>
      <c r="IQX23" s="135"/>
      <c r="IQY23" s="135"/>
      <c r="IQZ23" s="135"/>
      <c r="IRA23" s="135"/>
      <c r="IRB23" s="135"/>
      <c r="IRC23" s="135"/>
      <c r="IRD23" s="135"/>
      <c r="IRE23" s="135"/>
      <c r="IRF23" s="135"/>
      <c r="IRG23" s="135"/>
      <c r="IRH23" s="135"/>
      <c r="IRI23" s="135"/>
      <c r="IRJ23" s="135"/>
      <c r="IRK23" s="135"/>
      <c r="IRL23" s="135"/>
      <c r="IRM23" s="135"/>
      <c r="IRN23" s="135"/>
      <c r="IRO23" s="135"/>
      <c r="IRP23" s="135"/>
      <c r="IRQ23" s="135"/>
      <c r="IRR23" s="135"/>
      <c r="IRS23" s="135"/>
      <c r="IRT23" s="135"/>
      <c r="IRU23" s="135"/>
      <c r="IRV23" s="135"/>
      <c r="IRW23" s="135"/>
      <c r="IRX23" s="135"/>
      <c r="IRY23" s="135"/>
      <c r="IRZ23" s="135"/>
      <c r="ISA23" s="135"/>
      <c r="ISB23" s="135"/>
      <c r="ISC23" s="135"/>
      <c r="ISD23" s="135"/>
      <c r="ISE23" s="135"/>
      <c r="ISF23" s="135"/>
      <c r="ISG23" s="135"/>
      <c r="ISH23" s="135"/>
      <c r="ISI23" s="135"/>
      <c r="ISJ23" s="135"/>
      <c r="ISK23" s="135"/>
      <c r="ISL23" s="135"/>
      <c r="ISM23" s="135"/>
      <c r="ISN23" s="135"/>
      <c r="ISO23" s="135"/>
      <c r="ISP23" s="135"/>
      <c r="ISQ23" s="135"/>
      <c r="ISR23" s="135"/>
      <c r="ISS23" s="135"/>
      <c r="IST23" s="135"/>
      <c r="ISU23" s="135"/>
      <c r="ISV23" s="135"/>
      <c r="ISW23" s="135"/>
      <c r="ISX23" s="135"/>
      <c r="ISY23" s="135"/>
      <c r="ISZ23" s="135"/>
      <c r="ITA23" s="135"/>
      <c r="ITB23" s="135"/>
      <c r="ITC23" s="135"/>
      <c r="ITD23" s="135"/>
      <c r="ITE23" s="135"/>
      <c r="ITF23" s="135"/>
      <c r="ITG23" s="135"/>
      <c r="ITH23" s="135"/>
      <c r="ITI23" s="135"/>
      <c r="ITJ23" s="135"/>
      <c r="ITK23" s="135"/>
      <c r="ITL23" s="135"/>
      <c r="ITM23" s="135"/>
      <c r="ITN23" s="135"/>
      <c r="ITO23" s="135"/>
      <c r="ITP23" s="135"/>
      <c r="ITQ23" s="135"/>
      <c r="ITR23" s="135"/>
      <c r="ITS23" s="135"/>
      <c r="ITT23" s="135"/>
      <c r="ITU23" s="135"/>
      <c r="ITV23" s="135"/>
      <c r="ITW23" s="135"/>
      <c r="ITX23" s="135"/>
      <c r="ITY23" s="135"/>
      <c r="ITZ23" s="135"/>
      <c r="IUA23" s="135"/>
      <c r="IUB23" s="135"/>
      <c r="IUC23" s="135"/>
      <c r="IUD23" s="135"/>
      <c r="IUE23" s="135"/>
      <c r="IUF23" s="135"/>
      <c r="IUG23" s="135"/>
      <c r="IUH23" s="135"/>
      <c r="IUI23" s="135"/>
      <c r="IUJ23" s="135"/>
      <c r="IUK23" s="135"/>
      <c r="IUL23" s="135"/>
      <c r="IUM23" s="135"/>
      <c r="IUN23" s="135"/>
      <c r="IUO23" s="135"/>
      <c r="IUP23" s="135"/>
      <c r="IUQ23" s="135"/>
      <c r="IUR23" s="135"/>
      <c r="IUS23" s="135"/>
      <c r="IUT23" s="135"/>
      <c r="IUU23" s="135"/>
      <c r="IUV23" s="135"/>
      <c r="IUW23" s="135"/>
      <c r="IUX23" s="135"/>
      <c r="IUY23" s="135"/>
      <c r="IUZ23" s="135"/>
      <c r="IVA23" s="135"/>
      <c r="IVB23" s="135"/>
      <c r="IVC23" s="135"/>
      <c r="IVD23" s="135"/>
      <c r="IVE23" s="135"/>
      <c r="IVF23" s="135"/>
      <c r="IVG23" s="135"/>
      <c r="IVH23" s="135"/>
      <c r="IVI23" s="135"/>
      <c r="IVJ23" s="135"/>
      <c r="IVK23" s="135"/>
      <c r="IVL23" s="135"/>
      <c r="IVM23" s="135"/>
      <c r="IVN23" s="135"/>
      <c r="IVO23" s="135"/>
      <c r="IVP23" s="135"/>
      <c r="IVQ23" s="135"/>
      <c r="IVR23" s="135"/>
      <c r="IVS23" s="135"/>
      <c r="IVT23" s="135"/>
      <c r="IVU23" s="135"/>
      <c r="IVV23" s="135"/>
      <c r="IVW23" s="135"/>
      <c r="IVX23" s="135"/>
      <c r="IVY23" s="135"/>
      <c r="IVZ23" s="135"/>
      <c r="IWA23" s="135"/>
      <c r="IWB23" s="135"/>
      <c r="IWC23" s="135"/>
      <c r="IWD23" s="135"/>
      <c r="IWE23" s="135"/>
      <c r="IWF23" s="135"/>
      <c r="IWG23" s="135"/>
      <c r="IWH23" s="135"/>
      <c r="IWI23" s="135"/>
      <c r="IWJ23" s="135"/>
      <c r="IWK23" s="135"/>
      <c r="IWL23" s="135"/>
      <c r="IWM23" s="135"/>
      <c r="IWN23" s="135"/>
      <c r="IWO23" s="135"/>
      <c r="IWP23" s="135"/>
      <c r="IWQ23" s="135"/>
      <c r="IWR23" s="135"/>
      <c r="IWS23" s="135"/>
      <c r="IWT23" s="135"/>
      <c r="IWU23" s="135"/>
      <c r="IWV23" s="135"/>
      <c r="IWW23" s="135"/>
      <c r="IWX23" s="135"/>
      <c r="IWY23" s="135"/>
      <c r="IWZ23" s="135"/>
      <c r="IXA23" s="135"/>
      <c r="IXB23" s="135"/>
      <c r="IXC23" s="135"/>
      <c r="IXD23" s="135"/>
      <c r="IXE23" s="135"/>
      <c r="IXF23" s="135"/>
      <c r="IXG23" s="135"/>
      <c r="IXH23" s="135"/>
      <c r="IXI23" s="135"/>
      <c r="IXJ23" s="135"/>
      <c r="IXK23" s="135"/>
      <c r="IXL23" s="135"/>
      <c r="IXM23" s="135"/>
      <c r="IXN23" s="135"/>
      <c r="IXO23" s="135"/>
      <c r="IXP23" s="135"/>
      <c r="IXQ23" s="135"/>
      <c r="IXR23" s="135"/>
      <c r="IXS23" s="135"/>
      <c r="IXT23" s="135"/>
      <c r="IXU23" s="135"/>
      <c r="IXV23" s="135"/>
      <c r="IXW23" s="135"/>
      <c r="IXX23" s="135"/>
      <c r="IXY23" s="135"/>
      <c r="IXZ23" s="135"/>
      <c r="IYA23" s="135"/>
      <c r="IYB23" s="135"/>
      <c r="IYC23" s="135"/>
      <c r="IYD23" s="135"/>
      <c r="IYE23" s="135"/>
      <c r="IYF23" s="135"/>
      <c r="IYG23" s="135"/>
      <c r="IYH23" s="135"/>
      <c r="IYI23" s="135"/>
      <c r="IYJ23" s="135"/>
      <c r="IYK23" s="135"/>
      <c r="IYL23" s="135"/>
      <c r="IYM23" s="135"/>
      <c r="IYN23" s="135"/>
      <c r="IYO23" s="135"/>
      <c r="IYP23" s="135"/>
      <c r="IYQ23" s="135"/>
      <c r="IYR23" s="135"/>
      <c r="IYS23" s="135"/>
      <c r="IYT23" s="135"/>
      <c r="IYU23" s="135"/>
      <c r="IYV23" s="135"/>
      <c r="IYW23" s="135"/>
      <c r="IYX23" s="135"/>
      <c r="IYY23" s="135"/>
      <c r="IYZ23" s="135"/>
      <c r="IZA23" s="135"/>
      <c r="IZB23" s="135"/>
      <c r="IZC23" s="135"/>
      <c r="IZD23" s="135"/>
      <c r="IZE23" s="135"/>
      <c r="IZF23" s="135"/>
      <c r="IZG23" s="135"/>
      <c r="IZH23" s="135"/>
      <c r="IZI23" s="135"/>
      <c r="IZJ23" s="135"/>
      <c r="IZK23" s="135"/>
      <c r="IZL23" s="135"/>
      <c r="IZM23" s="135"/>
      <c r="IZN23" s="135"/>
      <c r="IZO23" s="135"/>
      <c r="IZP23" s="135"/>
      <c r="IZQ23" s="135"/>
      <c r="IZR23" s="135"/>
      <c r="IZS23" s="135"/>
      <c r="IZT23" s="135"/>
      <c r="IZU23" s="135"/>
      <c r="IZV23" s="135"/>
      <c r="IZW23" s="135"/>
      <c r="IZX23" s="135"/>
      <c r="IZY23" s="135"/>
      <c r="IZZ23" s="135"/>
      <c r="JAA23" s="135"/>
      <c r="JAB23" s="135"/>
      <c r="JAC23" s="135"/>
      <c r="JAD23" s="135"/>
      <c r="JAE23" s="135"/>
      <c r="JAF23" s="135"/>
      <c r="JAG23" s="135"/>
      <c r="JAH23" s="135"/>
      <c r="JAI23" s="135"/>
      <c r="JAJ23" s="135"/>
      <c r="JAK23" s="135"/>
      <c r="JAL23" s="135"/>
      <c r="JAM23" s="135"/>
      <c r="JAN23" s="135"/>
      <c r="JAO23" s="135"/>
      <c r="JAP23" s="135"/>
      <c r="JAQ23" s="135"/>
      <c r="JAR23" s="135"/>
      <c r="JAS23" s="135"/>
      <c r="JAT23" s="135"/>
      <c r="JAU23" s="135"/>
      <c r="JAV23" s="135"/>
      <c r="JAW23" s="135"/>
      <c r="JAX23" s="135"/>
      <c r="JAY23" s="135"/>
      <c r="JAZ23" s="135"/>
      <c r="JBA23" s="135"/>
      <c r="JBB23" s="135"/>
      <c r="JBC23" s="135"/>
      <c r="JBD23" s="135"/>
      <c r="JBE23" s="135"/>
      <c r="JBF23" s="135"/>
      <c r="JBG23" s="135"/>
      <c r="JBH23" s="135"/>
      <c r="JBI23" s="135"/>
      <c r="JBJ23" s="135"/>
      <c r="JBK23" s="135"/>
      <c r="JBL23" s="135"/>
      <c r="JBM23" s="135"/>
      <c r="JBN23" s="135"/>
      <c r="JBO23" s="135"/>
      <c r="JBP23" s="135"/>
      <c r="JBQ23" s="135"/>
      <c r="JBR23" s="135"/>
      <c r="JBS23" s="135"/>
      <c r="JBT23" s="135"/>
      <c r="JBU23" s="135"/>
      <c r="JBV23" s="135"/>
      <c r="JBW23" s="135"/>
      <c r="JBX23" s="135"/>
      <c r="JBY23" s="135"/>
      <c r="JBZ23" s="135"/>
      <c r="JCA23" s="135"/>
      <c r="JCB23" s="135"/>
      <c r="JCC23" s="135"/>
      <c r="JCD23" s="135"/>
      <c r="JCE23" s="135"/>
      <c r="JCF23" s="135"/>
      <c r="JCG23" s="135"/>
      <c r="JCH23" s="135"/>
      <c r="JCI23" s="135"/>
      <c r="JCJ23" s="135"/>
      <c r="JCK23" s="135"/>
      <c r="JCL23" s="135"/>
      <c r="JCM23" s="135"/>
      <c r="JCN23" s="135"/>
      <c r="JCO23" s="135"/>
      <c r="JCP23" s="135"/>
      <c r="JCQ23" s="135"/>
      <c r="JCR23" s="135"/>
      <c r="JCS23" s="135"/>
      <c r="JCT23" s="135"/>
      <c r="JCU23" s="135"/>
      <c r="JCV23" s="135"/>
      <c r="JCW23" s="135"/>
      <c r="JCX23" s="135"/>
      <c r="JCY23" s="135"/>
      <c r="JCZ23" s="135"/>
      <c r="JDA23" s="135"/>
      <c r="JDB23" s="135"/>
      <c r="JDC23" s="135"/>
      <c r="JDD23" s="135"/>
      <c r="JDE23" s="135"/>
      <c r="JDF23" s="135"/>
      <c r="JDG23" s="135"/>
      <c r="JDH23" s="135"/>
      <c r="JDI23" s="135"/>
      <c r="JDJ23" s="135"/>
      <c r="JDK23" s="135"/>
      <c r="JDL23" s="135"/>
      <c r="JDM23" s="135"/>
      <c r="JDN23" s="135"/>
      <c r="JDO23" s="135"/>
      <c r="JDP23" s="135"/>
      <c r="JDQ23" s="135"/>
      <c r="JDR23" s="135"/>
      <c r="JDS23" s="135"/>
      <c r="JDT23" s="135"/>
      <c r="JDU23" s="135"/>
      <c r="JDV23" s="135"/>
      <c r="JDW23" s="135"/>
      <c r="JDX23" s="135"/>
      <c r="JDY23" s="135"/>
      <c r="JDZ23" s="135"/>
      <c r="JEA23" s="135"/>
      <c r="JEB23" s="135"/>
      <c r="JEC23" s="135"/>
      <c r="JED23" s="135"/>
      <c r="JEE23" s="135"/>
      <c r="JEF23" s="135"/>
      <c r="JEG23" s="135"/>
      <c r="JEH23" s="135"/>
      <c r="JEI23" s="135"/>
      <c r="JEJ23" s="135"/>
      <c r="JEK23" s="135"/>
      <c r="JEL23" s="135"/>
      <c r="JEM23" s="135"/>
      <c r="JEN23" s="135"/>
      <c r="JEO23" s="135"/>
      <c r="JEP23" s="135"/>
      <c r="JEQ23" s="135"/>
      <c r="JER23" s="135"/>
      <c r="JES23" s="135"/>
      <c r="JET23" s="135"/>
      <c r="JEU23" s="135"/>
      <c r="JEV23" s="135"/>
      <c r="JEW23" s="135"/>
      <c r="JEX23" s="135"/>
      <c r="JEY23" s="135"/>
      <c r="JEZ23" s="135"/>
      <c r="JFA23" s="135"/>
      <c r="JFB23" s="135"/>
      <c r="JFC23" s="135"/>
      <c r="JFD23" s="135"/>
      <c r="JFE23" s="135"/>
      <c r="JFF23" s="135"/>
      <c r="JFG23" s="135"/>
      <c r="JFH23" s="135"/>
      <c r="JFI23" s="135"/>
      <c r="JFJ23" s="135"/>
      <c r="JFK23" s="135"/>
      <c r="JFL23" s="135"/>
      <c r="JFM23" s="135"/>
      <c r="JFN23" s="135"/>
      <c r="JFO23" s="135"/>
      <c r="JFP23" s="135"/>
      <c r="JFQ23" s="135"/>
      <c r="JFR23" s="135"/>
      <c r="JFS23" s="135"/>
      <c r="JFT23" s="135"/>
      <c r="JFU23" s="135"/>
      <c r="JFV23" s="135"/>
      <c r="JFW23" s="135"/>
      <c r="JFX23" s="135"/>
      <c r="JFY23" s="135"/>
      <c r="JFZ23" s="135"/>
      <c r="JGA23" s="135"/>
      <c r="JGB23" s="135"/>
      <c r="JGC23" s="135"/>
      <c r="JGD23" s="135"/>
      <c r="JGE23" s="135"/>
      <c r="JGF23" s="135"/>
      <c r="JGG23" s="135"/>
      <c r="JGH23" s="135"/>
      <c r="JGI23" s="135"/>
      <c r="JGJ23" s="135"/>
      <c r="JGK23" s="135"/>
      <c r="JGL23" s="135"/>
      <c r="JGM23" s="135"/>
      <c r="JGN23" s="135"/>
      <c r="JGO23" s="135"/>
      <c r="JGP23" s="135"/>
      <c r="JGQ23" s="135"/>
      <c r="JGR23" s="135"/>
      <c r="JGS23" s="135"/>
      <c r="JGT23" s="135"/>
      <c r="JGU23" s="135"/>
      <c r="JGV23" s="135"/>
      <c r="JGW23" s="135"/>
      <c r="JGX23" s="135"/>
      <c r="JGY23" s="135"/>
      <c r="JGZ23" s="135"/>
      <c r="JHA23" s="135"/>
      <c r="JHB23" s="135"/>
      <c r="JHC23" s="135"/>
      <c r="JHD23" s="135"/>
      <c r="JHE23" s="135"/>
      <c r="JHF23" s="135"/>
      <c r="JHG23" s="135"/>
      <c r="JHH23" s="135"/>
      <c r="JHI23" s="135"/>
      <c r="JHJ23" s="135"/>
      <c r="JHK23" s="135"/>
      <c r="JHL23" s="135"/>
      <c r="JHM23" s="135"/>
      <c r="JHN23" s="135"/>
      <c r="JHO23" s="135"/>
      <c r="JHP23" s="135"/>
      <c r="JHQ23" s="135"/>
      <c r="JHR23" s="135"/>
      <c r="JHS23" s="135"/>
      <c r="JHT23" s="135"/>
      <c r="JHU23" s="135"/>
      <c r="JHV23" s="135"/>
      <c r="JHW23" s="135"/>
      <c r="JHX23" s="135"/>
      <c r="JHY23" s="135"/>
      <c r="JHZ23" s="135"/>
      <c r="JIA23" s="135"/>
      <c r="JIB23" s="135"/>
      <c r="JIC23" s="135"/>
      <c r="JID23" s="135"/>
      <c r="JIE23" s="135"/>
      <c r="JIF23" s="135"/>
      <c r="JIG23" s="135"/>
      <c r="JIH23" s="135"/>
      <c r="JII23" s="135"/>
      <c r="JIJ23" s="135"/>
      <c r="JIK23" s="135"/>
      <c r="JIL23" s="135"/>
      <c r="JIM23" s="135"/>
      <c r="JIN23" s="135"/>
      <c r="JIO23" s="135"/>
      <c r="JIP23" s="135"/>
      <c r="JIQ23" s="135"/>
      <c r="JIR23" s="135"/>
      <c r="JIS23" s="135"/>
      <c r="JIT23" s="135"/>
      <c r="JIU23" s="135"/>
      <c r="JIV23" s="135"/>
      <c r="JIW23" s="135"/>
      <c r="JIX23" s="135"/>
      <c r="JIY23" s="135"/>
      <c r="JIZ23" s="135"/>
      <c r="JJA23" s="135"/>
      <c r="JJB23" s="135"/>
      <c r="JJC23" s="135"/>
      <c r="JJD23" s="135"/>
      <c r="JJE23" s="135"/>
      <c r="JJF23" s="135"/>
      <c r="JJG23" s="135"/>
      <c r="JJH23" s="135"/>
      <c r="JJI23" s="135"/>
      <c r="JJJ23" s="135"/>
      <c r="JJK23" s="135"/>
      <c r="JJL23" s="135"/>
      <c r="JJM23" s="135"/>
      <c r="JJN23" s="135"/>
      <c r="JJO23" s="135"/>
      <c r="JJP23" s="135"/>
      <c r="JJQ23" s="135"/>
      <c r="JJR23" s="135"/>
      <c r="JJS23" s="135"/>
      <c r="JJT23" s="135"/>
      <c r="JJU23" s="135"/>
      <c r="JJV23" s="135"/>
      <c r="JJW23" s="135"/>
      <c r="JJX23" s="135"/>
      <c r="JJY23" s="135"/>
      <c r="JJZ23" s="135"/>
      <c r="JKA23" s="135"/>
      <c r="JKB23" s="135"/>
      <c r="JKC23" s="135"/>
      <c r="JKD23" s="135"/>
      <c r="JKE23" s="135"/>
      <c r="JKF23" s="135"/>
      <c r="JKG23" s="135"/>
      <c r="JKH23" s="135"/>
      <c r="JKI23" s="135"/>
      <c r="JKJ23" s="135"/>
      <c r="JKK23" s="135"/>
      <c r="JKL23" s="135"/>
      <c r="JKM23" s="135"/>
      <c r="JKN23" s="135"/>
      <c r="JKO23" s="135"/>
      <c r="JKP23" s="135"/>
      <c r="JKQ23" s="135"/>
      <c r="JKR23" s="135"/>
      <c r="JKS23" s="135"/>
      <c r="JKT23" s="135"/>
      <c r="JKU23" s="135"/>
      <c r="JKV23" s="135"/>
      <c r="JKW23" s="135"/>
      <c r="JKX23" s="135"/>
      <c r="JKY23" s="135"/>
      <c r="JKZ23" s="135"/>
      <c r="JLA23" s="135"/>
      <c r="JLB23" s="135"/>
      <c r="JLC23" s="135"/>
      <c r="JLD23" s="135"/>
      <c r="JLE23" s="135"/>
      <c r="JLF23" s="135"/>
      <c r="JLG23" s="135"/>
      <c r="JLH23" s="135"/>
      <c r="JLI23" s="135"/>
      <c r="JLJ23" s="135"/>
      <c r="JLK23" s="135"/>
      <c r="JLL23" s="135"/>
      <c r="JLM23" s="135"/>
      <c r="JLN23" s="135"/>
      <c r="JLO23" s="135"/>
      <c r="JLP23" s="135"/>
      <c r="JLQ23" s="135"/>
      <c r="JLR23" s="135"/>
      <c r="JLS23" s="135"/>
      <c r="JLT23" s="135"/>
      <c r="JLU23" s="135"/>
      <c r="JLV23" s="135"/>
      <c r="JLW23" s="135"/>
      <c r="JLX23" s="135"/>
      <c r="JLY23" s="135"/>
      <c r="JLZ23" s="135"/>
      <c r="JMA23" s="135"/>
      <c r="JMB23" s="135"/>
      <c r="JMC23" s="135"/>
      <c r="JMD23" s="135"/>
      <c r="JME23" s="135"/>
      <c r="JMF23" s="135"/>
      <c r="JMG23" s="135"/>
      <c r="JMH23" s="135"/>
      <c r="JMI23" s="135"/>
      <c r="JMJ23" s="135"/>
      <c r="JMK23" s="135"/>
      <c r="JML23" s="135"/>
      <c r="JMM23" s="135"/>
      <c r="JMN23" s="135"/>
      <c r="JMO23" s="135"/>
      <c r="JMP23" s="135"/>
      <c r="JMQ23" s="135"/>
      <c r="JMR23" s="135"/>
      <c r="JMS23" s="135"/>
      <c r="JMT23" s="135"/>
      <c r="JMU23" s="135"/>
      <c r="JMV23" s="135"/>
      <c r="JMW23" s="135"/>
      <c r="JMX23" s="135"/>
      <c r="JMY23" s="135"/>
      <c r="JMZ23" s="135"/>
      <c r="JNA23" s="135"/>
      <c r="JNB23" s="135"/>
      <c r="JNC23" s="135"/>
      <c r="JND23" s="135"/>
      <c r="JNE23" s="135"/>
      <c r="JNF23" s="135"/>
      <c r="JNG23" s="135"/>
      <c r="JNH23" s="135"/>
      <c r="JNI23" s="135"/>
      <c r="JNJ23" s="135"/>
      <c r="JNK23" s="135"/>
      <c r="JNL23" s="135"/>
      <c r="JNM23" s="135"/>
      <c r="JNN23" s="135"/>
      <c r="JNO23" s="135"/>
      <c r="JNP23" s="135"/>
      <c r="JNQ23" s="135"/>
      <c r="JNR23" s="135"/>
      <c r="JNS23" s="135"/>
      <c r="JNT23" s="135"/>
      <c r="JNU23" s="135"/>
      <c r="JNV23" s="135"/>
      <c r="JNW23" s="135"/>
      <c r="JNX23" s="135"/>
      <c r="JNY23" s="135"/>
      <c r="JNZ23" s="135"/>
      <c r="JOA23" s="135"/>
      <c r="JOB23" s="135"/>
      <c r="JOC23" s="135"/>
      <c r="JOD23" s="135"/>
      <c r="JOE23" s="135"/>
      <c r="JOF23" s="135"/>
      <c r="JOG23" s="135"/>
      <c r="JOH23" s="135"/>
      <c r="JOI23" s="135"/>
      <c r="JOJ23" s="135"/>
      <c r="JOK23" s="135"/>
      <c r="JOL23" s="135"/>
      <c r="JOM23" s="135"/>
      <c r="JON23" s="135"/>
      <c r="JOO23" s="135"/>
      <c r="JOP23" s="135"/>
      <c r="JOQ23" s="135"/>
      <c r="JOR23" s="135"/>
      <c r="JOS23" s="135"/>
      <c r="JOT23" s="135"/>
      <c r="JOU23" s="135"/>
      <c r="JOV23" s="135"/>
      <c r="JOW23" s="135"/>
      <c r="JOX23" s="135"/>
      <c r="JOY23" s="135"/>
      <c r="JOZ23" s="135"/>
      <c r="JPA23" s="135"/>
      <c r="JPB23" s="135"/>
      <c r="JPC23" s="135"/>
      <c r="JPD23" s="135"/>
      <c r="JPE23" s="135"/>
      <c r="JPF23" s="135"/>
      <c r="JPG23" s="135"/>
      <c r="JPH23" s="135"/>
      <c r="JPI23" s="135"/>
      <c r="JPJ23" s="135"/>
      <c r="JPK23" s="135"/>
      <c r="JPL23" s="135"/>
      <c r="JPM23" s="135"/>
      <c r="JPN23" s="135"/>
      <c r="JPO23" s="135"/>
      <c r="JPP23" s="135"/>
      <c r="JPQ23" s="135"/>
      <c r="JPR23" s="135"/>
      <c r="JPS23" s="135"/>
      <c r="JPT23" s="135"/>
      <c r="JPU23" s="135"/>
      <c r="JPV23" s="135"/>
      <c r="JPW23" s="135"/>
      <c r="JPX23" s="135"/>
      <c r="JPY23" s="135"/>
      <c r="JPZ23" s="135"/>
      <c r="JQA23" s="135"/>
      <c r="JQB23" s="135"/>
      <c r="JQC23" s="135"/>
      <c r="JQD23" s="135"/>
      <c r="JQE23" s="135"/>
      <c r="JQF23" s="135"/>
      <c r="JQG23" s="135"/>
      <c r="JQH23" s="135"/>
      <c r="JQI23" s="135"/>
      <c r="JQJ23" s="135"/>
      <c r="JQK23" s="135"/>
      <c r="JQL23" s="135"/>
      <c r="JQM23" s="135"/>
      <c r="JQN23" s="135"/>
      <c r="JQO23" s="135"/>
      <c r="JQP23" s="135"/>
      <c r="JQQ23" s="135"/>
      <c r="JQR23" s="135"/>
      <c r="JQS23" s="135"/>
      <c r="JQT23" s="135"/>
      <c r="JQU23" s="135"/>
      <c r="JQV23" s="135"/>
      <c r="JQW23" s="135"/>
      <c r="JQX23" s="135"/>
      <c r="JQY23" s="135"/>
      <c r="JQZ23" s="135"/>
      <c r="JRA23" s="135"/>
      <c r="JRB23" s="135"/>
      <c r="JRC23" s="135"/>
      <c r="JRD23" s="135"/>
      <c r="JRE23" s="135"/>
      <c r="JRF23" s="135"/>
      <c r="JRG23" s="135"/>
      <c r="JRH23" s="135"/>
      <c r="JRI23" s="135"/>
      <c r="JRJ23" s="135"/>
      <c r="JRK23" s="135"/>
      <c r="JRL23" s="135"/>
      <c r="JRM23" s="135"/>
      <c r="JRN23" s="135"/>
      <c r="JRO23" s="135"/>
      <c r="JRP23" s="135"/>
      <c r="JRQ23" s="135"/>
      <c r="JRR23" s="135"/>
      <c r="JRS23" s="135"/>
      <c r="JRT23" s="135"/>
      <c r="JRU23" s="135"/>
      <c r="JRV23" s="135"/>
      <c r="JRW23" s="135"/>
      <c r="JRX23" s="135"/>
      <c r="JRY23" s="135"/>
      <c r="JRZ23" s="135"/>
      <c r="JSA23" s="135"/>
      <c r="JSB23" s="135"/>
      <c r="JSC23" s="135"/>
      <c r="JSD23" s="135"/>
      <c r="JSE23" s="135"/>
      <c r="JSF23" s="135"/>
      <c r="JSG23" s="135"/>
      <c r="JSH23" s="135"/>
      <c r="JSI23" s="135"/>
      <c r="JSJ23" s="135"/>
      <c r="JSK23" s="135"/>
      <c r="JSL23" s="135"/>
      <c r="JSM23" s="135"/>
      <c r="JSN23" s="135"/>
      <c r="JSO23" s="135"/>
      <c r="JSP23" s="135"/>
      <c r="JSQ23" s="135"/>
      <c r="JSR23" s="135"/>
      <c r="JSS23" s="135"/>
      <c r="JST23" s="135"/>
      <c r="JSU23" s="135"/>
      <c r="JSV23" s="135"/>
      <c r="JSW23" s="135"/>
      <c r="JSX23" s="135"/>
      <c r="JSY23" s="135"/>
      <c r="JSZ23" s="135"/>
      <c r="JTA23" s="135"/>
      <c r="JTB23" s="135"/>
      <c r="JTC23" s="135"/>
      <c r="JTD23" s="135"/>
      <c r="JTE23" s="135"/>
      <c r="JTF23" s="135"/>
      <c r="JTG23" s="135"/>
      <c r="JTH23" s="135"/>
      <c r="JTI23" s="135"/>
      <c r="JTJ23" s="135"/>
      <c r="JTK23" s="135"/>
      <c r="JTL23" s="135"/>
      <c r="JTM23" s="135"/>
      <c r="JTN23" s="135"/>
      <c r="JTO23" s="135"/>
      <c r="JTP23" s="135"/>
      <c r="JTQ23" s="135"/>
      <c r="JTR23" s="135"/>
      <c r="JTS23" s="135"/>
      <c r="JTT23" s="135"/>
      <c r="JTU23" s="135"/>
      <c r="JTV23" s="135"/>
      <c r="JTW23" s="135"/>
      <c r="JTX23" s="135"/>
      <c r="JTY23" s="135"/>
      <c r="JTZ23" s="135"/>
      <c r="JUA23" s="135"/>
      <c r="JUB23" s="135"/>
      <c r="JUC23" s="135"/>
      <c r="JUD23" s="135"/>
      <c r="JUE23" s="135"/>
      <c r="JUF23" s="135"/>
      <c r="JUG23" s="135"/>
      <c r="JUH23" s="135"/>
      <c r="JUI23" s="135"/>
      <c r="JUJ23" s="135"/>
      <c r="JUK23" s="135"/>
      <c r="JUL23" s="135"/>
      <c r="JUM23" s="135"/>
      <c r="JUN23" s="135"/>
      <c r="JUO23" s="135"/>
      <c r="JUP23" s="135"/>
      <c r="JUQ23" s="135"/>
      <c r="JUR23" s="135"/>
      <c r="JUS23" s="135"/>
      <c r="JUT23" s="135"/>
      <c r="JUU23" s="135"/>
      <c r="JUV23" s="135"/>
      <c r="JUW23" s="135"/>
      <c r="JUX23" s="135"/>
      <c r="JUY23" s="135"/>
      <c r="JUZ23" s="135"/>
      <c r="JVA23" s="135"/>
      <c r="JVB23" s="135"/>
      <c r="JVC23" s="135"/>
      <c r="JVD23" s="135"/>
      <c r="JVE23" s="135"/>
      <c r="JVF23" s="135"/>
      <c r="JVG23" s="135"/>
      <c r="JVH23" s="135"/>
      <c r="JVI23" s="135"/>
      <c r="JVJ23" s="135"/>
      <c r="JVK23" s="135"/>
      <c r="JVL23" s="135"/>
      <c r="JVM23" s="135"/>
      <c r="JVN23" s="135"/>
      <c r="JVO23" s="135"/>
      <c r="JVP23" s="135"/>
      <c r="JVQ23" s="135"/>
      <c r="JVR23" s="135"/>
      <c r="JVS23" s="135"/>
      <c r="JVT23" s="135"/>
      <c r="JVU23" s="135"/>
      <c r="JVV23" s="135"/>
      <c r="JVW23" s="135"/>
      <c r="JVX23" s="135"/>
      <c r="JVY23" s="135"/>
      <c r="JVZ23" s="135"/>
      <c r="JWA23" s="135"/>
      <c r="JWB23" s="135"/>
      <c r="JWC23" s="135"/>
      <c r="JWD23" s="135"/>
      <c r="JWE23" s="135"/>
      <c r="JWF23" s="135"/>
      <c r="JWG23" s="135"/>
      <c r="JWH23" s="135"/>
      <c r="JWI23" s="135"/>
      <c r="JWJ23" s="135"/>
      <c r="JWK23" s="135"/>
      <c r="JWL23" s="135"/>
      <c r="JWM23" s="135"/>
      <c r="JWN23" s="135"/>
      <c r="JWO23" s="135"/>
      <c r="JWP23" s="135"/>
      <c r="JWQ23" s="135"/>
      <c r="JWR23" s="135"/>
      <c r="JWS23" s="135"/>
      <c r="JWT23" s="135"/>
      <c r="JWU23" s="135"/>
      <c r="JWV23" s="135"/>
      <c r="JWW23" s="135"/>
      <c r="JWX23" s="135"/>
      <c r="JWY23" s="135"/>
      <c r="JWZ23" s="135"/>
      <c r="JXA23" s="135"/>
      <c r="JXB23" s="135"/>
      <c r="JXC23" s="135"/>
      <c r="JXD23" s="135"/>
      <c r="JXE23" s="135"/>
      <c r="JXF23" s="135"/>
      <c r="JXG23" s="135"/>
      <c r="JXH23" s="135"/>
      <c r="JXI23" s="135"/>
      <c r="JXJ23" s="135"/>
      <c r="JXK23" s="135"/>
      <c r="JXL23" s="135"/>
      <c r="JXM23" s="135"/>
      <c r="JXN23" s="135"/>
      <c r="JXO23" s="135"/>
      <c r="JXP23" s="135"/>
      <c r="JXQ23" s="135"/>
      <c r="JXR23" s="135"/>
      <c r="JXS23" s="135"/>
      <c r="JXT23" s="135"/>
      <c r="JXU23" s="135"/>
      <c r="JXV23" s="135"/>
      <c r="JXW23" s="135"/>
      <c r="JXX23" s="135"/>
      <c r="JXY23" s="135"/>
      <c r="JXZ23" s="135"/>
      <c r="JYA23" s="135"/>
      <c r="JYB23" s="135"/>
      <c r="JYC23" s="135"/>
      <c r="JYD23" s="135"/>
      <c r="JYE23" s="135"/>
      <c r="JYF23" s="135"/>
      <c r="JYG23" s="135"/>
      <c r="JYH23" s="135"/>
      <c r="JYI23" s="135"/>
      <c r="JYJ23" s="135"/>
      <c r="JYK23" s="135"/>
      <c r="JYL23" s="135"/>
      <c r="JYM23" s="135"/>
      <c r="JYN23" s="135"/>
      <c r="JYO23" s="135"/>
      <c r="JYP23" s="135"/>
      <c r="JYQ23" s="135"/>
      <c r="JYR23" s="135"/>
      <c r="JYS23" s="135"/>
      <c r="JYT23" s="135"/>
      <c r="JYU23" s="135"/>
      <c r="JYV23" s="135"/>
      <c r="JYW23" s="135"/>
      <c r="JYX23" s="135"/>
      <c r="JYY23" s="135"/>
      <c r="JYZ23" s="135"/>
      <c r="JZA23" s="135"/>
      <c r="JZB23" s="135"/>
      <c r="JZC23" s="135"/>
      <c r="JZD23" s="135"/>
      <c r="JZE23" s="135"/>
      <c r="JZF23" s="135"/>
      <c r="JZG23" s="135"/>
      <c r="JZH23" s="135"/>
      <c r="JZI23" s="135"/>
      <c r="JZJ23" s="135"/>
      <c r="JZK23" s="135"/>
      <c r="JZL23" s="135"/>
      <c r="JZM23" s="135"/>
      <c r="JZN23" s="135"/>
      <c r="JZO23" s="135"/>
      <c r="JZP23" s="135"/>
      <c r="JZQ23" s="135"/>
      <c r="JZR23" s="135"/>
      <c r="JZS23" s="135"/>
      <c r="JZT23" s="135"/>
      <c r="JZU23" s="135"/>
      <c r="JZV23" s="135"/>
      <c r="JZW23" s="135"/>
      <c r="JZX23" s="135"/>
      <c r="JZY23" s="135"/>
      <c r="JZZ23" s="135"/>
      <c r="KAA23" s="135"/>
      <c r="KAB23" s="135"/>
      <c r="KAC23" s="135"/>
      <c r="KAD23" s="135"/>
      <c r="KAE23" s="135"/>
      <c r="KAF23" s="135"/>
      <c r="KAG23" s="135"/>
      <c r="KAH23" s="135"/>
      <c r="KAI23" s="135"/>
      <c r="KAJ23" s="135"/>
      <c r="KAK23" s="135"/>
      <c r="KAL23" s="135"/>
      <c r="KAM23" s="135"/>
      <c r="KAN23" s="135"/>
      <c r="KAO23" s="135"/>
      <c r="KAP23" s="135"/>
      <c r="KAQ23" s="135"/>
      <c r="KAR23" s="135"/>
      <c r="KAS23" s="135"/>
      <c r="KAT23" s="135"/>
      <c r="KAU23" s="135"/>
      <c r="KAV23" s="135"/>
      <c r="KAW23" s="135"/>
      <c r="KAX23" s="135"/>
      <c r="KAY23" s="135"/>
      <c r="KAZ23" s="135"/>
      <c r="KBA23" s="135"/>
      <c r="KBB23" s="135"/>
      <c r="KBC23" s="135"/>
      <c r="KBD23" s="135"/>
      <c r="KBE23" s="135"/>
      <c r="KBF23" s="135"/>
      <c r="KBG23" s="135"/>
      <c r="KBH23" s="135"/>
      <c r="KBI23" s="135"/>
      <c r="KBJ23" s="135"/>
      <c r="KBK23" s="135"/>
      <c r="KBL23" s="135"/>
      <c r="KBM23" s="135"/>
      <c r="KBN23" s="135"/>
      <c r="KBO23" s="135"/>
      <c r="KBP23" s="135"/>
      <c r="KBQ23" s="135"/>
      <c r="KBR23" s="135"/>
      <c r="KBS23" s="135"/>
      <c r="KBT23" s="135"/>
      <c r="KBU23" s="135"/>
      <c r="KBV23" s="135"/>
      <c r="KBW23" s="135"/>
      <c r="KBX23" s="135"/>
      <c r="KBY23" s="135"/>
      <c r="KBZ23" s="135"/>
      <c r="KCA23" s="135"/>
      <c r="KCB23" s="135"/>
      <c r="KCC23" s="135"/>
      <c r="KCD23" s="135"/>
      <c r="KCE23" s="135"/>
      <c r="KCF23" s="135"/>
      <c r="KCG23" s="135"/>
      <c r="KCH23" s="135"/>
      <c r="KCI23" s="135"/>
      <c r="KCJ23" s="135"/>
      <c r="KCK23" s="135"/>
      <c r="KCL23" s="135"/>
      <c r="KCM23" s="135"/>
      <c r="KCN23" s="135"/>
      <c r="KCO23" s="135"/>
      <c r="KCP23" s="135"/>
      <c r="KCQ23" s="135"/>
      <c r="KCR23" s="135"/>
      <c r="KCS23" s="135"/>
      <c r="KCT23" s="135"/>
      <c r="KCU23" s="135"/>
      <c r="KCV23" s="135"/>
      <c r="KCW23" s="135"/>
      <c r="KCX23" s="135"/>
      <c r="KCY23" s="135"/>
      <c r="KCZ23" s="135"/>
      <c r="KDA23" s="135"/>
      <c r="KDB23" s="135"/>
      <c r="KDC23" s="135"/>
      <c r="KDD23" s="135"/>
      <c r="KDE23" s="135"/>
      <c r="KDF23" s="135"/>
      <c r="KDG23" s="135"/>
      <c r="KDH23" s="135"/>
      <c r="KDI23" s="135"/>
      <c r="KDJ23" s="135"/>
      <c r="KDK23" s="135"/>
      <c r="KDL23" s="135"/>
      <c r="KDM23" s="135"/>
      <c r="KDN23" s="135"/>
      <c r="KDO23" s="135"/>
      <c r="KDP23" s="135"/>
      <c r="KDQ23" s="135"/>
      <c r="KDR23" s="135"/>
      <c r="KDS23" s="135"/>
      <c r="KDT23" s="135"/>
      <c r="KDU23" s="135"/>
      <c r="KDV23" s="135"/>
      <c r="KDW23" s="135"/>
      <c r="KDX23" s="135"/>
      <c r="KDY23" s="135"/>
      <c r="KDZ23" s="135"/>
      <c r="KEA23" s="135"/>
      <c r="KEB23" s="135"/>
      <c r="KEC23" s="135"/>
      <c r="KED23" s="135"/>
      <c r="KEE23" s="135"/>
      <c r="KEF23" s="135"/>
      <c r="KEG23" s="135"/>
      <c r="KEH23" s="135"/>
      <c r="KEI23" s="135"/>
      <c r="KEJ23" s="135"/>
      <c r="KEK23" s="135"/>
      <c r="KEL23" s="135"/>
      <c r="KEM23" s="135"/>
      <c r="KEN23" s="135"/>
      <c r="KEO23" s="135"/>
      <c r="KEP23" s="135"/>
      <c r="KEQ23" s="135"/>
      <c r="KER23" s="135"/>
      <c r="KES23" s="135"/>
      <c r="KET23" s="135"/>
      <c r="KEU23" s="135"/>
      <c r="KEV23" s="135"/>
      <c r="KEW23" s="135"/>
      <c r="KEX23" s="135"/>
      <c r="KEY23" s="135"/>
      <c r="KEZ23" s="135"/>
      <c r="KFA23" s="135"/>
      <c r="KFB23" s="135"/>
      <c r="KFC23" s="135"/>
      <c r="KFD23" s="135"/>
      <c r="KFE23" s="135"/>
      <c r="KFF23" s="135"/>
      <c r="KFG23" s="135"/>
      <c r="KFH23" s="135"/>
      <c r="KFI23" s="135"/>
      <c r="KFJ23" s="135"/>
      <c r="KFK23" s="135"/>
      <c r="KFL23" s="135"/>
      <c r="KFM23" s="135"/>
      <c r="KFN23" s="135"/>
      <c r="KFO23" s="135"/>
      <c r="KFP23" s="135"/>
      <c r="KFQ23" s="135"/>
      <c r="KFR23" s="135"/>
      <c r="KFS23" s="135"/>
      <c r="KFT23" s="135"/>
      <c r="KFU23" s="135"/>
      <c r="KFV23" s="135"/>
      <c r="KFW23" s="135"/>
      <c r="KFX23" s="135"/>
      <c r="KFY23" s="135"/>
      <c r="KFZ23" s="135"/>
      <c r="KGA23" s="135"/>
      <c r="KGB23" s="135"/>
      <c r="KGC23" s="135"/>
      <c r="KGD23" s="135"/>
      <c r="KGE23" s="135"/>
      <c r="KGF23" s="135"/>
      <c r="KGG23" s="135"/>
      <c r="KGH23" s="135"/>
      <c r="KGI23" s="135"/>
      <c r="KGJ23" s="135"/>
      <c r="KGK23" s="135"/>
      <c r="KGL23" s="135"/>
      <c r="KGM23" s="135"/>
      <c r="KGN23" s="135"/>
      <c r="KGO23" s="135"/>
      <c r="KGP23" s="135"/>
      <c r="KGQ23" s="135"/>
      <c r="KGR23" s="135"/>
      <c r="KGS23" s="135"/>
      <c r="KGT23" s="135"/>
      <c r="KGU23" s="135"/>
      <c r="KGV23" s="135"/>
      <c r="KGW23" s="135"/>
      <c r="KGX23" s="135"/>
      <c r="KGY23" s="135"/>
      <c r="KGZ23" s="135"/>
      <c r="KHA23" s="135"/>
      <c r="KHB23" s="135"/>
      <c r="KHC23" s="135"/>
      <c r="KHD23" s="135"/>
      <c r="KHE23" s="135"/>
      <c r="KHF23" s="135"/>
      <c r="KHG23" s="135"/>
      <c r="KHH23" s="135"/>
      <c r="KHI23" s="135"/>
      <c r="KHJ23" s="135"/>
      <c r="KHK23" s="135"/>
      <c r="KHL23" s="135"/>
      <c r="KHM23" s="135"/>
      <c r="KHN23" s="135"/>
      <c r="KHO23" s="135"/>
      <c r="KHP23" s="135"/>
      <c r="KHQ23" s="135"/>
      <c r="KHR23" s="135"/>
      <c r="KHS23" s="135"/>
      <c r="KHT23" s="135"/>
      <c r="KHU23" s="135"/>
      <c r="KHV23" s="135"/>
      <c r="KHW23" s="135"/>
      <c r="KHX23" s="135"/>
      <c r="KHY23" s="135"/>
      <c r="KHZ23" s="135"/>
      <c r="KIA23" s="135"/>
      <c r="KIB23" s="135"/>
      <c r="KIC23" s="135"/>
      <c r="KID23" s="135"/>
      <c r="KIE23" s="135"/>
      <c r="KIF23" s="135"/>
      <c r="KIG23" s="135"/>
      <c r="KIH23" s="135"/>
      <c r="KII23" s="135"/>
      <c r="KIJ23" s="135"/>
      <c r="KIK23" s="135"/>
      <c r="KIL23" s="135"/>
      <c r="KIM23" s="135"/>
      <c r="KIN23" s="135"/>
      <c r="KIO23" s="135"/>
      <c r="KIP23" s="135"/>
      <c r="KIQ23" s="135"/>
      <c r="KIR23" s="135"/>
      <c r="KIS23" s="135"/>
      <c r="KIT23" s="135"/>
      <c r="KIU23" s="135"/>
      <c r="KIV23" s="135"/>
      <c r="KIW23" s="135"/>
      <c r="KIX23" s="135"/>
      <c r="KIY23" s="135"/>
      <c r="KIZ23" s="135"/>
      <c r="KJA23" s="135"/>
      <c r="KJB23" s="135"/>
      <c r="KJC23" s="135"/>
      <c r="KJD23" s="135"/>
      <c r="KJE23" s="135"/>
      <c r="KJF23" s="135"/>
      <c r="KJG23" s="135"/>
      <c r="KJH23" s="135"/>
      <c r="KJI23" s="135"/>
      <c r="KJJ23" s="135"/>
      <c r="KJK23" s="135"/>
      <c r="KJL23" s="135"/>
      <c r="KJM23" s="135"/>
      <c r="KJN23" s="135"/>
      <c r="KJO23" s="135"/>
      <c r="KJP23" s="135"/>
      <c r="KJQ23" s="135"/>
      <c r="KJR23" s="135"/>
      <c r="KJS23" s="135"/>
      <c r="KJT23" s="135"/>
      <c r="KJU23" s="135"/>
      <c r="KJV23" s="135"/>
      <c r="KJW23" s="135"/>
      <c r="KJX23" s="135"/>
      <c r="KJY23" s="135"/>
      <c r="KJZ23" s="135"/>
      <c r="KKA23" s="135"/>
      <c r="KKB23" s="135"/>
      <c r="KKC23" s="135"/>
      <c r="KKD23" s="135"/>
      <c r="KKE23" s="135"/>
      <c r="KKF23" s="135"/>
      <c r="KKG23" s="135"/>
      <c r="KKH23" s="135"/>
      <c r="KKI23" s="135"/>
      <c r="KKJ23" s="135"/>
      <c r="KKK23" s="135"/>
      <c r="KKL23" s="135"/>
      <c r="KKM23" s="135"/>
      <c r="KKN23" s="135"/>
      <c r="KKO23" s="135"/>
      <c r="KKP23" s="135"/>
      <c r="KKQ23" s="135"/>
      <c r="KKR23" s="135"/>
      <c r="KKS23" s="135"/>
      <c r="KKT23" s="135"/>
      <c r="KKU23" s="135"/>
      <c r="KKV23" s="135"/>
      <c r="KKW23" s="135"/>
      <c r="KKX23" s="135"/>
      <c r="KKY23" s="135"/>
      <c r="KKZ23" s="135"/>
      <c r="KLA23" s="135"/>
      <c r="KLB23" s="135"/>
      <c r="KLC23" s="135"/>
      <c r="KLD23" s="135"/>
      <c r="KLE23" s="135"/>
      <c r="KLF23" s="135"/>
      <c r="KLG23" s="135"/>
      <c r="KLH23" s="135"/>
      <c r="KLI23" s="135"/>
      <c r="KLJ23" s="135"/>
      <c r="KLK23" s="135"/>
      <c r="KLL23" s="135"/>
      <c r="KLM23" s="135"/>
      <c r="KLN23" s="135"/>
      <c r="KLO23" s="135"/>
      <c r="KLP23" s="135"/>
      <c r="KLQ23" s="135"/>
      <c r="KLR23" s="135"/>
      <c r="KLS23" s="135"/>
      <c r="KLT23" s="135"/>
      <c r="KLU23" s="135"/>
      <c r="KLV23" s="135"/>
      <c r="KLW23" s="135"/>
      <c r="KLX23" s="135"/>
      <c r="KLY23" s="135"/>
      <c r="KLZ23" s="135"/>
      <c r="KMA23" s="135"/>
      <c r="KMB23" s="135"/>
      <c r="KMC23" s="135"/>
      <c r="KMD23" s="135"/>
      <c r="KME23" s="135"/>
      <c r="KMF23" s="135"/>
      <c r="KMG23" s="135"/>
      <c r="KMH23" s="135"/>
      <c r="KMI23" s="135"/>
      <c r="KMJ23" s="135"/>
      <c r="KMK23" s="135"/>
      <c r="KML23" s="135"/>
      <c r="KMM23" s="135"/>
      <c r="KMN23" s="135"/>
      <c r="KMO23" s="135"/>
      <c r="KMP23" s="135"/>
      <c r="KMQ23" s="135"/>
      <c r="KMR23" s="135"/>
      <c r="KMS23" s="135"/>
      <c r="KMT23" s="135"/>
      <c r="KMU23" s="135"/>
      <c r="KMV23" s="135"/>
      <c r="KMW23" s="135"/>
      <c r="KMX23" s="135"/>
      <c r="KMY23" s="135"/>
      <c r="KMZ23" s="135"/>
      <c r="KNA23" s="135"/>
      <c r="KNB23" s="135"/>
      <c r="KNC23" s="135"/>
      <c r="KND23" s="135"/>
      <c r="KNE23" s="135"/>
      <c r="KNF23" s="135"/>
      <c r="KNG23" s="135"/>
      <c r="KNH23" s="135"/>
      <c r="KNI23" s="135"/>
      <c r="KNJ23" s="135"/>
      <c r="KNK23" s="135"/>
      <c r="KNL23" s="135"/>
      <c r="KNM23" s="135"/>
      <c r="KNN23" s="135"/>
      <c r="KNO23" s="135"/>
      <c r="KNP23" s="135"/>
      <c r="KNQ23" s="135"/>
      <c r="KNR23" s="135"/>
      <c r="KNS23" s="135"/>
      <c r="KNT23" s="135"/>
      <c r="KNU23" s="135"/>
      <c r="KNV23" s="135"/>
      <c r="KNW23" s="135"/>
      <c r="KNX23" s="135"/>
      <c r="KNY23" s="135"/>
      <c r="KNZ23" s="135"/>
      <c r="KOA23" s="135"/>
      <c r="KOB23" s="135"/>
      <c r="KOC23" s="135"/>
      <c r="KOD23" s="135"/>
      <c r="KOE23" s="135"/>
      <c r="KOF23" s="135"/>
      <c r="KOG23" s="135"/>
      <c r="KOH23" s="135"/>
      <c r="KOI23" s="135"/>
      <c r="KOJ23" s="135"/>
      <c r="KOK23" s="135"/>
      <c r="KOL23" s="135"/>
      <c r="KOM23" s="135"/>
      <c r="KON23" s="135"/>
      <c r="KOO23" s="135"/>
      <c r="KOP23" s="135"/>
      <c r="KOQ23" s="135"/>
      <c r="KOR23" s="135"/>
      <c r="KOS23" s="135"/>
      <c r="KOT23" s="135"/>
      <c r="KOU23" s="135"/>
      <c r="KOV23" s="135"/>
      <c r="KOW23" s="135"/>
      <c r="KOX23" s="135"/>
      <c r="KOY23" s="135"/>
      <c r="KOZ23" s="135"/>
      <c r="KPA23" s="135"/>
      <c r="KPB23" s="135"/>
      <c r="KPC23" s="135"/>
      <c r="KPD23" s="135"/>
      <c r="KPE23" s="135"/>
      <c r="KPF23" s="135"/>
      <c r="KPG23" s="135"/>
      <c r="KPH23" s="135"/>
      <c r="KPI23" s="135"/>
      <c r="KPJ23" s="135"/>
      <c r="KPK23" s="135"/>
      <c r="KPL23" s="135"/>
      <c r="KPM23" s="135"/>
      <c r="KPN23" s="135"/>
      <c r="KPO23" s="135"/>
      <c r="KPP23" s="135"/>
      <c r="KPQ23" s="135"/>
      <c r="KPR23" s="135"/>
      <c r="KPS23" s="135"/>
      <c r="KPT23" s="135"/>
      <c r="KPU23" s="135"/>
      <c r="KPV23" s="135"/>
      <c r="KPW23" s="135"/>
      <c r="KPX23" s="135"/>
      <c r="KPY23" s="135"/>
      <c r="KPZ23" s="135"/>
      <c r="KQA23" s="135"/>
      <c r="KQB23" s="135"/>
      <c r="KQC23" s="135"/>
      <c r="KQD23" s="135"/>
      <c r="KQE23" s="135"/>
      <c r="KQF23" s="135"/>
      <c r="KQG23" s="135"/>
      <c r="KQH23" s="135"/>
      <c r="KQI23" s="135"/>
      <c r="KQJ23" s="135"/>
      <c r="KQK23" s="135"/>
      <c r="KQL23" s="135"/>
      <c r="KQM23" s="135"/>
      <c r="KQN23" s="135"/>
      <c r="KQO23" s="135"/>
      <c r="KQP23" s="135"/>
      <c r="KQQ23" s="135"/>
      <c r="KQR23" s="135"/>
      <c r="KQS23" s="135"/>
      <c r="KQT23" s="135"/>
      <c r="KQU23" s="135"/>
      <c r="KQV23" s="135"/>
      <c r="KQW23" s="135"/>
      <c r="KQX23" s="135"/>
      <c r="KQY23" s="135"/>
      <c r="KQZ23" s="135"/>
      <c r="KRA23" s="135"/>
      <c r="KRB23" s="135"/>
      <c r="KRC23" s="135"/>
      <c r="KRD23" s="135"/>
      <c r="KRE23" s="135"/>
      <c r="KRF23" s="135"/>
      <c r="KRG23" s="135"/>
      <c r="KRH23" s="135"/>
      <c r="KRI23" s="135"/>
      <c r="KRJ23" s="135"/>
      <c r="KRK23" s="135"/>
      <c r="KRL23" s="135"/>
      <c r="KRM23" s="135"/>
      <c r="KRN23" s="135"/>
      <c r="KRO23" s="135"/>
      <c r="KRP23" s="135"/>
      <c r="KRQ23" s="135"/>
      <c r="KRR23" s="135"/>
      <c r="KRS23" s="135"/>
      <c r="KRT23" s="135"/>
      <c r="KRU23" s="135"/>
      <c r="KRV23" s="135"/>
      <c r="KRW23" s="135"/>
      <c r="KRX23" s="135"/>
      <c r="KRY23" s="135"/>
      <c r="KRZ23" s="135"/>
      <c r="KSA23" s="135"/>
      <c r="KSB23" s="135"/>
      <c r="KSC23" s="135"/>
      <c r="KSD23" s="135"/>
      <c r="KSE23" s="135"/>
      <c r="KSF23" s="135"/>
      <c r="KSG23" s="135"/>
      <c r="KSH23" s="135"/>
      <c r="KSI23" s="135"/>
      <c r="KSJ23" s="135"/>
      <c r="KSK23" s="135"/>
      <c r="KSL23" s="135"/>
      <c r="KSM23" s="135"/>
      <c r="KSN23" s="135"/>
      <c r="KSO23" s="135"/>
      <c r="KSP23" s="135"/>
      <c r="KSQ23" s="135"/>
      <c r="KSR23" s="135"/>
      <c r="KSS23" s="135"/>
      <c r="KST23" s="135"/>
      <c r="KSU23" s="135"/>
      <c r="KSV23" s="135"/>
      <c r="KSW23" s="135"/>
      <c r="KSX23" s="135"/>
      <c r="KSY23" s="135"/>
      <c r="KSZ23" s="135"/>
      <c r="KTA23" s="135"/>
      <c r="KTB23" s="135"/>
      <c r="KTC23" s="135"/>
      <c r="KTD23" s="135"/>
      <c r="KTE23" s="135"/>
      <c r="KTF23" s="135"/>
      <c r="KTG23" s="135"/>
      <c r="KTH23" s="135"/>
      <c r="KTI23" s="135"/>
      <c r="KTJ23" s="135"/>
      <c r="KTK23" s="135"/>
      <c r="KTL23" s="135"/>
      <c r="KTM23" s="135"/>
      <c r="KTN23" s="135"/>
      <c r="KTO23" s="135"/>
      <c r="KTP23" s="135"/>
      <c r="KTQ23" s="135"/>
      <c r="KTR23" s="135"/>
      <c r="KTS23" s="135"/>
      <c r="KTT23" s="135"/>
      <c r="KTU23" s="135"/>
      <c r="KTV23" s="135"/>
      <c r="KTW23" s="135"/>
      <c r="KTX23" s="135"/>
      <c r="KTY23" s="135"/>
      <c r="KTZ23" s="135"/>
      <c r="KUA23" s="135"/>
      <c r="KUB23" s="135"/>
      <c r="KUC23" s="135"/>
      <c r="KUD23" s="135"/>
      <c r="KUE23" s="135"/>
      <c r="KUF23" s="135"/>
      <c r="KUG23" s="135"/>
      <c r="KUH23" s="135"/>
      <c r="KUI23" s="135"/>
      <c r="KUJ23" s="135"/>
      <c r="KUK23" s="135"/>
      <c r="KUL23" s="135"/>
      <c r="KUM23" s="135"/>
      <c r="KUN23" s="135"/>
      <c r="KUO23" s="135"/>
      <c r="KUP23" s="135"/>
      <c r="KUQ23" s="135"/>
      <c r="KUR23" s="135"/>
      <c r="KUS23" s="135"/>
      <c r="KUT23" s="135"/>
      <c r="KUU23" s="135"/>
      <c r="KUV23" s="135"/>
      <c r="KUW23" s="135"/>
      <c r="KUX23" s="135"/>
      <c r="KUY23" s="135"/>
      <c r="KUZ23" s="135"/>
      <c r="KVA23" s="135"/>
      <c r="KVB23" s="135"/>
      <c r="KVC23" s="135"/>
      <c r="KVD23" s="135"/>
      <c r="KVE23" s="135"/>
      <c r="KVF23" s="135"/>
      <c r="KVG23" s="135"/>
      <c r="KVH23" s="135"/>
      <c r="KVI23" s="135"/>
      <c r="KVJ23" s="135"/>
      <c r="KVK23" s="135"/>
      <c r="KVL23" s="135"/>
      <c r="KVM23" s="135"/>
      <c r="KVN23" s="135"/>
      <c r="KVO23" s="135"/>
      <c r="KVP23" s="135"/>
      <c r="KVQ23" s="135"/>
      <c r="KVR23" s="135"/>
      <c r="KVS23" s="135"/>
      <c r="KVT23" s="135"/>
      <c r="KVU23" s="135"/>
      <c r="KVV23" s="135"/>
      <c r="KVW23" s="135"/>
      <c r="KVX23" s="135"/>
      <c r="KVY23" s="135"/>
      <c r="KVZ23" s="135"/>
      <c r="KWA23" s="135"/>
      <c r="KWB23" s="135"/>
      <c r="KWC23" s="135"/>
      <c r="KWD23" s="135"/>
      <c r="KWE23" s="135"/>
      <c r="KWF23" s="135"/>
      <c r="KWG23" s="135"/>
      <c r="KWH23" s="135"/>
      <c r="KWI23" s="135"/>
      <c r="KWJ23" s="135"/>
      <c r="KWK23" s="135"/>
      <c r="KWL23" s="135"/>
      <c r="KWM23" s="135"/>
      <c r="KWN23" s="135"/>
      <c r="KWO23" s="135"/>
      <c r="KWP23" s="135"/>
      <c r="KWQ23" s="135"/>
      <c r="KWR23" s="135"/>
      <c r="KWS23" s="135"/>
      <c r="KWT23" s="135"/>
      <c r="KWU23" s="135"/>
      <c r="KWV23" s="135"/>
      <c r="KWW23" s="135"/>
      <c r="KWX23" s="135"/>
      <c r="KWY23" s="135"/>
      <c r="KWZ23" s="135"/>
      <c r="KXA23" s="135"/>
      <c r="KXB23" s="135"/>
      <c r="KXC23" s="135"/>
      <c r="KXD23" s="135"/>
      <c r="KXE23" s="135"/>
      <c r="KXF23" s="135"/>
      <c r="KXG23" s="135"/>
      <c r="KXH23" s="135"/>
      <c r="KXI23" s="135"/>
      <c r="KXJ23" s="135"/>
      <c r="KXK23" s="135"/>
      <c r="KXL23" s="135"/>
      <c r="KXM23" s="135"/>
      <c r="KXN23" s="135"/>
      <c r="KXO23" s="135"/>
      <c r="KXP23" s="135"/>
      <c r="KXQ23" s="135"/>
      <c r="KXR23" s="135"/>
      <c r="KXS23" s="135"/>
      <c r="KXT23" s="135"/>
      <c r="KXU23" s="135"/>
      <c r="KXV23" s="135"/>
      <c r="KXW23" s="135"/>
      <c r="KXX23" s="135"/>
      <c r="KXY23" s="135"/>
      <c r="KXZ23" s="135"/>
      <c r="KYA23" s="135"/>
      <c r="KYB23" s="135"/>
      <c r="KYC23" s="135"/>
      <c r="KYD23" s="135"/>
      <c r="KYE23" s="135"/>
      <c r="KYF23" s="135"/>
      <c r="KYG23" s="135"/>
      <c r="KYH23" s="135"/>
      <c r="KYI23" s="135"/>
      <c r="KYJ23" s="135"/>
      <c r="KYK23" s="135"/>
      <c r="KYL23" s="135"/>
      <c r="KYM23" s="135"/>
      <c r="KYN23" s="135"/>
      <c r="KYO23" s="135"/>
      <c r="KYP23" s="135"/>
      <c r="KYQ23" s="135"/>
      <c r="KYR23" s="135"/>
      <c r="KYS23" s="135"/>
      <c r="KYT23" s="135"/>
      <c r="KYU23" s="135"/>
      <c r="KYV23" s="135"/>
      <c r="KYW23" s="135"/>
      <c r="KYX23" s="135"/>
      <c r="KYY23" s="135"/>
      <c r="KYZ23" s="135"/>
      <c r="KZA23" s="135"/>
      <c r="KZB23" s="135"/>
      <c r="KZC23" s="135"/>
      <c r="KZD23" s="135"/>
      <c r="KZE23" s="135"/>
      <c r="KZF23" s="135"/>
      <c r="KZG23" s="135"/>
      <c r="KZH23" s="135"/>
      <c r="KZI23" s="135"/>
      <c r="KZJ23" s="135"/>
      <c r="KZK23" s="135"/>
      <c r="KZL23" s="135"/>
      <c r="KZM23" s="135"/>
      <c r="KZN23" s="135"/>
      <c r="KZO23" s="135"/>
      <c r="KZP23" s="135"/>
      <c r="KZQ23" s="135"/>
      <c r="KZR23" s="135"/>
      <c r="KZS23" s="135"/>
      <c r="KZT23" s="135"/>
      <c r="KZU23" s="135"/>
      <c r="KZV23" s="135"/>
      <c r="KZW23" s="135"/>
      <c r="KZX23" s="135"/>
      <c r="KZY23" s="135"/>
      <c r="KZZ23" s="135"/>
      <c r="LAA23" s="135"/>
      <c r="LAB23" s="135"/>
      <c r="LAC23" s="135"/>
      <c r="LAD23" s="135"/>
      <c r="LAE23" s="135"/>
      <c r="LAF23" s="135"/>
      <c r="LAG23" s="135"/>
      <c r="LAH23" s="135"/>
      <c r="LAI23" s="135"/>
      <c r="LAJ23" s="135"/>
      <c r="LAK23" s="135"/>
      <c r="LAL23" s="135"/>
      <c r="LAM23" s="135"/>
      <c r="LAN23" s="135"/>
      <c r="LAO23" s="135"/>
      <c r="LAP23" s="135"/>
      <c r="LAQ23" s="135"/>
      <c r="LAR23" s="135"/>
      <c r="LAS23" s="135"/>
      <c r="LAT23" s="135"/>
      <c r="LAU23" s="135"/>
      <c r="LAV23" s="135"/>
      <c r="LAW23" s="135"/>
      <c r="LAX23" s="135"/>
      <c r="LAY23" s="135"/>
      <c r="LAZ23" s="135"/>
      <c r="LBA23" s="135"/>
      <c r="LBB23" s="135"/>
      <c r="LBC23" s="135"/>
      <c r="LBD23" s="135"/>
      <c r="LBE23" s="135"/>
      <c r="LBF23" s="135"/>
      <c r="LBG23" s="135"/>
      <c r="LBH23" s="135"/>
      <c r="LBI23" s="135"/>
      <c r="LBJ23" s="135"/>
      <c r="LBK23" s="135"/>
      <c r="LBL23" s="135"/>
      <c r="LBM23" s="135"/>
      <c r="LBN23" s="135"/>
      <c r="LBO23" s="135"/>
      <c r="LBP23" s="135"/>
      <c r="LBQ23" s="135"/>
      <c r="LBR23" s="135"/>
      <c r="LBS23" s="135"/>
      <c r="LBT23" s="135"/>
      <c r="LBU23" s="135"/>
      <c r="LBV23" s="135"/>
      <c r="LBW23" s="135"/>
      <c r="LBX23" s="135"/>
      <c r="LBY23" s="135"/>
      <c r="LBZ23" s="135"/>
      <c r="LCA23" s="135"/>
      <c r="LCB23" s="135"/>
      <c r="LCC23" s="135"/>
      <c r="LCD23" s="135"/>
      <c r="LCE23" s="135"/>
      <c r="LCF23" s="135"/>
      <c r="LCG23" s="135"/>
      <c r="LCH23" s="135"/>
      <c r="LCI23" s="135"/>
      <c r="LCJ23" s="135"/>
      <c r="LCK23" s="135"/>
      <c r="LCL23" s="135"/>
      <c r="LCM23" s="135"/>
      <c r="LCN23" s="135"/>
      <c r="LCO23" s="135"/>
      <c r="LCP23" s="135"/>
      <c r="LCQ23" s="135"/>
      <c r="LCR23" s="135"/>
      <c r="LCS23" s="135"/>
      <c r="LCT23" s="135"/>
      <c r="LCU23" s="135"/>
      <c r="LCV23" s="135"/>
      <c r="LCW23" s="135"/>
      <c r="LCX23" s="135"/>
      <c r="LCY23" s="135"/>
      <c r="LCZ23" s="135"/>
      <c r="LDA23" s="135"/>
      <c r="LDB23" s="135"/>
      <c r="LDC23" s="135"/>
      <c r="LDD23" s="135"/>
      <c r="LDE23" s="135"/>
      <c r="LDF23" s="135"/>
      <c r="LDG23" s="135"/>
      <c r="LDH23" s="135"/>
      <c r="LDI23" s="135"/>
      <c r="LDJ23" s="135"/>
      <c r="LDK23" s="135"/>
      <c r="LDL23" s="135"/>
      <c r="LDM23" s="135"/>
      <c r="LDN23" s="135"/>
      <c r="LDO23" s="135"/>
      <c r="LDP23" s="135"/>
      <c r="LDQ23" s="135"/>
      <c r="LDR23" s="135"/>
      <c r="LDS23" s="135"/>
      <c r="LDT23" s="135"/>
      <c r="LDU23" s="135"/>
      <c r="LDV23" s="135"/>
      <c r="LDW23" s="135"/>
      <c r="LDX23" s="135"/>
      <c r="LDY23" s="135"/>
      <c r="LDZ23" s="135"/>
      <c r="LEA23" s="135"/>
      <c r="LEB23" s="135"/>
      <c r="LEC23" s="135"/>
      <c r="LED23" s="135"/>
      <c r="LEE23" s="135"/>
      <c r="LEF23" s="135"/>
      <c r="LEG23" s="135"/>
      <c r="LEH23" s="135"/>
      <c r="LEI23" s="135"/>
      <c r="LEJ23" s="135"/>
      <c r="LEK23" s="135"/>
      <c r="LEL23" s="135"/>
      <c r="LEM23" s="135"/>
      <c r="LEN23" s="135"/>
      <c r="LEO23" s="135"/>
      <c r="LEP23" s="135"/>
      <c r="LEQ23" s="135"/>
      <c r="LER23" s="135"/>
      <c r="LES23" s="135"/>
      <c r="LET23" s="135"/>
      <c r="LEU23" s="135"/>
      <c r="LEV23" s="135"/>
      <c r="LEW23" s="135"/>
      <c r="LEX23" s="135"/>
      <c r="LEY23" s="135"/>
      <c r="LEZ23" s="135"/>
      <c r="LFA23" s="135"/>
      <c r="LFB23" s="135"/>
      <c r="LFC23" s="135"/>
      <c r="LFD23" s="135"/>
      <c r="LFE23" s="135"/>
      <c r="LFF23" s="135"/>
      <c r="LFG23" s="135"/>
      <c r="LFH23" s="135"/>
      <c r="LFI23" s="135"/>
      <c r="LFJ23" s="135"/>
      <c r="LFK23" s="135"/>
      <c r="LFL23" s="135"/>
      <c r="LFM23" s="135"/>
      <c r="LFN23" s="135"/>
      <c r="LFO23" s="135"/>
      <c r="LFP23" s="135"/>
      <c r="LFQ23" s="135"/>
      <c r="LFR23" s="135"/>
      <c r="LFS23" s="135"/>
      <c r="LFT23" s="135"/>
      <c r="LFU23" s="135"/>
      <c r="LFV23" s="135"/>
      <c r="LFW23" s="135"/>
      <c r="LFX23" s="135"/>
      <c r="LFY23" s="135"/>
      <c r="LFZ23" s="135"/>
      <c r="LGA23" s="135"/>
      <c r="LGB23" s="135"/>
      <c r="LGC23" s="135"/>
      <c r="LGD23" s="135"/>
      <c r="LGE23" s="135"/>
      <c r="LGF23" s="135"/>
      <c r="LGG23" s="135"/>
      <c r="LGH23" s="135"/>
      <c r="LGI23" s="135"/>
      <c r="LGJ23" s="135"/>
      <c r="LGK23" s="135"/>
      <c r="LGL23" s="135"/>
      <c r="LGM23" s="135"/>
      <c r="LGN23" s="135"/>
      <c r="LGO23" s="135"/>
      <c r="LGP23" s="135"/>
      <c r="LGQ23" s="135"/>
      <c r="LGR23" s="135"/>
      <c r="LGS23" s="135"/>
      <c r="LGT23" s="135"/>
      <c r="LGU23" s="135"/>
      <c r="LGV23" s="135"/>
      <c r="LGW23" s="135"/>
      <c r="LGX23" s="135"/>
      <c r="LGY23" s="135"/>
      <c r="LGZ23" s="135"/>
      <c r="LHA23" s="135"/>
      <c r="LHB23" s="135"/>
      <c r="LHC23" s="135"/>
      <c r="LHD23" s="135"/>
      <c r="LHE23" s="135"/>
      <c r="LHF23" s="135"/>
      <c r="LHG23" s="135"/>
      <c r="LHH23" s="135"/>
      <c r="LHI23" s="135"/>
      <c r="LHJ23" s="135"/>
      <c r="LHK23" s="135"/>
      <c r="LHL23" s="135"/>
      <c r="LHM23" s="135"/>
      <c r="LHN23" s="135"/>
      <c r="LHO23" s="135"/>
      <c r="LHP23" s="135"/>
      <c r="LHQ23" s="135"/>
      <c r="LHR23" s="135"/>
      <c r="LHS23" s="135"/>
      <c r="LHT23" s="135"/>
      <c r="LHU23" s="135"/>
      <c r="LHV23" s="135"/>
      <c r="LHW23" s="135"/>
      <c r="LHX23" s="135"/>
      <c r="LHY23" s="135"/>
      <c r="LHZ23" s="135"/>
      <c r="LIA23" s="135"/>
      <c r="LIB23" s="135"/>
      <c r="LIC23" s="135"/>
      <c r="LID23" s="135"/>
      <c r="LIE23" s="135"/>
      <c r="LIF23" s="135"/>
      <c r="LIG23" s="135"/>
      <c r="LIH23" s="135"/>
      <c r="LII23" s="135"/>
      <c r="LIJ23" s="135"/>
      <c r="LIK23" s="135"/>
      <c r="LIL23" s="135"/>
      <c r="LIM23" s="135"/>
      <c r="LIN23" s="135"/>
      <c r="LIO23" s="135"/>
      <c r="LIP23" s="135"/>
      <c r="LIQ23" s="135"/>
      <c r="LIR23" s="135"/>
      <c r="LIS23" s="135"/>
      <c r="LIT23" s="135"/>
      <c r="LIU23" s="135"/>
      <c r="LIV23" s="135"/>
      <c r="LIW23" s="135"/>
      <c r="LIX23" s="135"/>
      <c r="LIY23" s="135"/>
      <c r="LIZ23" s="135"/>
      <c r="LJA23" s="135"/>
      <c r="LJB23" s="135"/>
      <c r="LJC23" s="135"/>
      <c r="LJD23" s="135"/>
      <c r="LJE23" s="135"/>
      <c r="LJF23" s="135"/>
      <c r="LJG23" s="135"/>
      <c r="LJH23" s="135"/>
      <c r="LJI23" s="135"/>
      <c r="LJJ23" s="135"/>
      <c r="LJK23" s="135"/>
      <c r="LJL23" s="135"/>
      <c r="LJM23" s="135"/>
      <c r="LJN23" s="135"/>
      <c r="LJO23" s="135"/>
      <c r="LJP23" s="135"/>
      <c r="LJQ23" s="135"/>
      <c r="LJR23" s="135"/>
      <c r="LJS23" s="135"/>
      <c r="LJT23" s="135"/>
      <c r="LJU23" s="135"/>
      <c r="LJV23" s="135"/>
      <c r="LJW23" s="135"/>
      <c r="LJX23" s="135"/>
      <c r="LJY23" s="135"/>
      <c r="LJZ23" s="135"/>
      <c r="LKA23" s="135"/>
      <c r="LKB23" s="135"/>
      <c r="LKC23" s="135"/>
      <c r="LKD23" s="135"/>
      <c r="LKE23" s="135"/>
      <c r="LKF23" s="135"/>
      <c r="LKG23" s="135"/>
      <c r="LKH23" s="135"/>
      <c r="LKI23" s="135"/>
      <c r="LKJ23" s="135"/>
      <c r="LKK23" s="135"/>
      <c r="LKL23" s="135"/>
      <c r="LKM23" s="135"/>
      <c r="LKN23" s="135"/>
      <c r="LKO23" s="135"/>
      <c r="LKP23" s="135"/>
      <c r="LKQ23" s="135"/>
      <c r="LKR23" s="135"/>
      <c r="LKS23" s="135"/>
      <c r="LKT23" s="135"/>
      <c r="LKU23" s="135"/>
      <c r="LKV23" s="135"/>
      <c r="LKW23" s="135"/>
      <c r="LKX23" s="135"/>
      <c r="LKY23" s="135"/>
      <c r="LKZ23" s="135"/>
      <c r="LLA23" s="135"/>
      <c r="LLB23" s="135"/>
      <c r="LLC23" s="135"/>
      <c r="LLD23" s="135"/>
      <c r="LLE23" s="135"/>
      <c r="LLF23" s="135"/>
      <c r="LLG23" s="135"/>
      <c r="LLH23" s="135"/>
      <c r="LLI23" s="135"/>
      <c r="LLJ23" s="135"/>
      <c r="LLK23" s="135"/>
      <c r="LLL23" s="135"/>
      <c r="LLM23" s="135"/>
      <c r="LLN23" s="135"/>
      <c r="LLO23" s="135"/>
      <c r="LLP23" s="135"/>
      <c r="LLQ23" s="135"/>
      <c r="LLR23" s="135"/>
      <c r="LLS23" s="135"/>
      <c r="LLT23" s="135"/>
      <c r="LLU23" s="135"/>
      <c r="LLV23" s="135"/>
      <c r="LLW23" s="135"/>
      <c r="LLX23" s="135"/>
      <c r="LLY23" s="135"/>
      <c r="LLZ23" s="135"/>
      <c r="LMA23" s="135"/>
      <c r="LMB23" s="135"/>
      <c r="LMC23" s="135"/>
      <c r="LMD23" s="135"/>
      <c r="LME23" s="135"/>
      <c r="LMF23" s="135"/>
      <c r="LMG23" s="135"/>
      <c r="LMH23" s="135"/>
      <c r="LMI23" s="135"/>
      <c r="LMJ23" s="135"/>
      <c r="LMK23" s="135"/>
      <c r="LML23" s="135"/>
      <c r="LMM23" s="135"/>
      <c r="LMN23" s="135"/>
      <c r="LMO23" s="135"/>
      <c r="LMP23" s="135"/>
      <c r="LMQ23" s="135"/>
      <c r="LMR23" s="135"/>
      <c r="LMS23" s="135"/>
      <c r="LMT23" s="135"/>
      <c r="LMU23" s="135"/>
      <c r="LMV23" s="135"/>
      <c r="LMW23" s="135"/>
      <c r="LMX23" s="135"/>
      <c r="LMY23" s="135"/>
      <c r="LMZ23" s="135"/>
      <c r="LNA23" s="135"/>
      <c r="LNB23" s="135"/>
      <c r="LNC23" s="135"/>
      <c r="LND23" s="135"/>
      <c r="LNE23" s="135"/>
      <c r="LNF23" s="135"/>
      <c r="LNG23" s="135"/>
      <c r="LNH23" s="135"/>
      <c r="LNI23" s="135"/>
      <c r="LNJ23" s="135"/>
      <c r="LNK23" s="135"/>
      <c r="LNL23" s="135"/>
      <c r="LNM23" s="135"/>
      <c r="LNN23" s="135"/>
      <c r="LNO23" s="135"/>
      <c r="LNP23" s="135"/>
      <c r="LNQ23" s="135"/>
      <c r="LNR23" s="135"/>
      <c r="LNS23" s="135"/>
      <c r="LNT23" s="135"/>
      <c r="LNU23" s="135"/>
      <c r="LNV23" s="135"/>
      <c r="LNW23" s="135"/>
      <c r="LNX23" s="135"/>
      <c r="LNY23" s="135"/>
      <c r="LNZ23" s="135"/>
      <c r="LOA23" s="135"/>
      <c r="LOB23" s="135"/>
      <c r="LOC23" s="135"/>
      <c r="LOD23" s="135"/>
      <c r="LOE23" s="135"/>
      <c r="LOF23" s="135"/>
      <c r="LOG23" s="135"/>
      <c r="LOH23" s="135"/>
      <c r="LOI23" s="135"/>
      <c r="LOJ23" s="135"/>
      <c r="LOK23" s="135"/>
      <c r="LOL23" s="135"/>
      <c r="LOM23" s="135"/>
      <c r="LON23" s="135"/>
      <c r="LOO23" s="135"/>
      <c r="LOP23" s="135"/>
      <c r="LOQ23" s="135"/>
      <c r="LOR23" s="135"/>
      <c r="LOS23" s="135"/>
      <c r="LOT23" s="135"/>
      <c r="LOU23" s="135"/>
      <c r="LOV23" s="135"/>
      <c r="LOW23" s="135"/>
      <c r="LOX23" s="135"/>
      <c r="LOY23" s="135"/>
      <c r="LOZ23" s="135"/>
      <c r="LPA23" s="135"/>
      <c r="LPB23" s="135"/>
      <c r="LPC23" s="135"/>
      <c r="LPD23" s="135"/>
      <c r="LPE23" s="135"/>
      <c r="LPF23" s="135"/>
      <c r="LPG23" s="135"/>
      <c r="LPH23" s="135"/>
      <c r="LPI23" s="135"/>
      <c r="LPJ23" s="135"/>
      <c r="LPK23" s="135"/>
      <c r="LPL23" s="135"/>
      <c r="LPM23" s="135"/>
      <c r="LPN23" s="135"/>
      <c r="LPO23" s="135"/>
      <c r="LPP23" s="135"/>
      <c r="LPQ23" s="135"/>
      <c r="LPR23" s="135"/>
      <c r="LPS23" s="135"/>
      <c r="LPT23" s="135"/>
      <c r="LPU23" s="135"/>
      <c r="LPV23" s="135"/>
      <c r="LPW23" s="135"/>
      <c r="LPX23" s="135"/>
      <c r="LPY23" s="135"/>
      <c r="LPZ23" s="135"/>
      <c r="LQA23" s="135"/>
      <c r="LQB23" s="135"/>
      <c r="LQC23" s="135"/>
      <c r="LQD23" s="135"/>
      <c r="LQE23" s="135"/>
      <c r="LQF23" s="135"/>
      <c r="LQG23" s="135"/>
      <c r="LQH23" s="135"/>
      <c r="LQI23" s="135"/>
      <c r="LQJ23" s="135"/>
      <c r="LQK23" s="135"/>
      <c r="LQL23" s="135"/>
      <c r="LQM23" s="135"/>
      <c r="LQN23" s="135"/>
      <c r="LQO23" s="135"/>
      <c r="LQP23" s="135"/>
      <c r="LQQ23" s="135"/>
      <c r="LQR23" s="135"/>
      <c r="LQS23" s="135"/>
      <c r="LQT23" s="135"/>
      <c r="LQU23" s="135"/>
      <c r="LQV23" s="135"/>
      <c r="LQW23" s="135"/>
      <c r="LQX23" s="135"/>
      <c r="LQY23" s="135"/>
      <c r="LQZ23" s="135"/>
      <c r="LRA23" s="135"/>
      <c r="LRB23" s="135"/>
      <c r="LRC23" s="135"/>
      <c r="LRD23" s="135"/>
      <c r="LRE23" s="135"/>
      <c r="LRF23" s="135"/>
      <c r="LRG23" s="135"/>
      <c r="LRH23" s="135"/>
      <c r="LRI23" s="135"/>
      <c r="LRJ23" s="135"/>
      <c r="LRK23" s="135"/>
      <c r="LRL23" s="135"/>
      <c r="LRM23" s="135"/>
      <c r="LRN23" s="135"/>
      <c r="LRO23" s="135"/>
      <c r="LRP23" s="135"/>
      <c r="LRQ23" s="135"/>
      <c r="LRR23" s="135"/>
      <c r="LRS23" s="135"/>
      <c r="LRT23" s="135"/>
      <c r="LRU23" s="135"/>
      <c r="LRV23" s="135"/>
      <c r="LRW23" s="135"/>
      <c r="LRX23" s="135"/>
      <c r="LRY23" s="135"/>
      <c r="LRZ23" s="135"/>
      <c r="LSA23" s="135"/>
      <c r="LSB23" s="135"/>
      <c r="LSC23" s="135"/>
      <c r="LSD23" s="135"/>
      <c r="LSE23" s="135"/>
      <c r="LSF23" s="135"/>
      <c r="LSG23" s="135"/>
      <c r="LSH23" s="135"/>
      <c r="LSI23" s="135"/>
      <c r="LSJ23" s="135"/>
      <c r="LSK23" s="135"/>
      <c r="LSL23" s="135"/>
      <c r="LSM23" s="135"/>
      <c r="LSN23" s="135"/>
      <c r="LSO23" s="135"/>
      <c r="LSP23" s="135"/>
      <c r="LSQ23" s="135"/>
      <c r="LSR23" s="135"/>
      <c r="LSS23" s="135"/>
      <c r="LST23" s="135"/>
      <c r="LSU23" s="135"/>
      <c r="LSV23" s="135"/>
      <c r="LSW23" s="135"/>
      <c r="LSX23" s="135"/>
      <c r="LSY23" s="135"/>
      <c r="LSZ23" s="135"/>
      <c r="LTA23" s="135"/>
      <c r="LTB23" s="135"/>
      <c r="LTC23" s="135"/>
      <c r="LTD23" s="135"/>
      <c r="LTE23" s="135"/>
      <c r="LTF23" s="135"/>
      <c r="LTG23" s="135"/>
      <c r="LTH23" s="135"/>
      <c r="LTI23" s="135"/>
      <c r="LTJ23" s="135"/>
      <c r="LTK23" s="135"/>
      <c r="LTL23" s="135"/>
      <c r="LTM23" s="135"/>
      <c r="LTN23" s="135"/>
      <c r="LTO23" s="135"/>
      <c r="LTP23" s="135"/>
      <c r="LTQ23" s="135"/>
      <c r="LTR23" s="135"/>
      <c r="LTS23" s="135"/>
      <c r="LTT23" s="135"/>
      <c r="LTU23" s="135"/>
      <c r="LTV23" s="135"/>
      <c r="LTW23" s="135"/>
      <c r="LTX23" s="135"/>
      <c r="LTY23" s="135"/>
      <c r="LTZ23" s="135"/>
      <c r="LUA23" s="135"/>
      <c r="LUB23" s="135"/>
      <c r="LUC23" s="135"/>
      <c r="LUD23" s="135"/>
      <c r="LUE23" s="135"/>
      <c r="LUF23" s="135"/>
      <c r="LUG23" s="135"/>
      <c r="LUH23" s="135"/>
      <c r="LUI23" s="135"/>
      <c r="LUJ23" s="135"/>
      <c r="LUK23" s="135"/>
      <c r="LUL23" s="135"/>
      <c r="LUM23" s="135"/>
      <c r="LUN23" s="135"/>
      <c r="LUO23" s="135"/>
      <c r="LUP23" s="135"/>
      <c r="LUQ23" s="135"/>
      <c r="LUR23" s="135"/>
      <c r="LUS23" s="135"/>
      <c r="LUT23" s="135"/>
      <c r="LUU23" s="135"/>
      <c r="LUV23" s="135"/>
      <c r="LUW23" s="135"/>
      <c r="LUX23" s="135"/>
      <c r="LUY23" s="135"/>
      <c r="LUZ23" s="135"/>
      <c r="LVA23" s="135"/>
      <c r="LVB23" s="135"/>
      <c r="LVC23" s="135"/>
      <c r="LVD23" s="135"/>
      <c r="LVE23" s="135"/>
      <c r="LVF23" s="135"/>
      <c r="LVG23" s="135"/>
      <c r="LVH23" s="135"/>
      <c r="LVI23" s="135"/>
      <c r="LVJ23" s="135"/>
      <c r="LVK23" s="135"/>
      <c r="LVL23" s="135"/>
      <c r="LVM23" s="135"/>
      <c r="LVN23" s="135"/>
      <c r="LVO23" s="135"/>
      <c r="LVP23" s="135"/>
      <c r="LVQ23" s="135"/>
      <c r="LVR23" s="135"/>
      <c r="LVS23" s="135"/>
      <c r="LVT23" s="135"/>
      <c r="LVU23" s="135"/>
      <c r="LVV23" s="135"/>
      <c r="LVW23" s="135"/>
      <c r="LVX23" s="135"/>
      <c r="LVY23" s="135"/>
      <c r="LVZ23" s="135"/>
      <c r="LWA23" s="135"/>
      <c r="LWB23" s="135"/>
      <c r="LWC23" s="135"/>
      <c r="LWD23" s="135"/>
      <c r="LWE23" s="135"/>
      <c r="LWF23" s="135"/>
      <c r="LWG23" s="135"/>
      <c r="LWH23" s="135"/>
      <c r="LWI23" s="135"/>
      <c r="LWJ23" s="135"/>
      <c r="LWK23" s="135"/>
      <c r="LWL23" s="135"/>
      <c r="LWM23" s="135"/>
      <c r="LWN23" s="135"/>
      <c r="LWO23" s="135"/>
      <c r="LWP23" s="135"/>
      <c r="LWQ23" s="135"/>
      <c r="LWR23" s="135"/>
      <c r="LWS23" s="135"/>
      <c r="LWT23" s="135"/>
      <c r="LWU23" s="135"/>
      <c r="LWV23" s="135"/>
      <c r="LWW23" s="135"/>
      <c r="LWX23" s="135"/>
      <c r="LWY23" s="135"/>
      <c r="LWZ23" s="135"/>
      <c r="LXA23" s="135"/>
      <c r="LXB23" s="135"/>
      <c r="LXC23" s="135"/>
      <c r="LXD23" s="135"/>
      <c r="LXE23" s="135"/>
      <c r="LXF23" s="135"/>
      <c r="LXG23" s="135"/>
      <c r="LXH23" s="135"/>
      <c r="LXI23" s="135"/>
      <c r="LXJ23" s="135"/>
      <c r="LXK23" s="135"/>
      <c r="LXL23" s="135"/>
      <c r="LXM23" s="135"/>
      <c r="LXN23" s="135"/>
      <c r="LXO23" s="135"/>
      <c r="LXP23" s="135"/>
      <c r="LXQ23" s="135"/>
      <c r="LXR23" s="135"/>
      <c r="LXS23" s="135"/>
      <c r="LXT23" s="135"/>
      <c r="LXU23" s="135"/>
      <c r="LXV23" s="135"/>
      <c r="LXW23" s="135"/>
      <c r="LXX23" s="135"/>
      <c r="LXY23" s="135"/>
      <c r="LXZ23" s="135"/>
      <c r="LYA23" s="135"/>
      <c r="LYB23" s="135"/>
      <c r="LYC23" s="135"/>
      <c r="LYD23" s="135"/>
      <c r="LYE23" s="135"/>
      <c r="LYF23" s="135"/>
      <c r="LYG23" s="135"/>
      <c r="LYH23" s="135"/>
      <c r="LYI23" s="135"/>
      <c r="LYJ23" s="135"/>
      <c r="LYK23" s="135"/>
      <c r="LYL23" s="135"/>
      <c r="LYM23" s="135"/>
      <c r="LYN23" s="135"/>
      <c r="LYO23" s="135"/>
      <c r="LYP23" s="135"/>
      <c r="LYQ23" s="135"/>
      <c r="LYR23" s="135"/>
      <c r="LYS23" s="135"/>
      <c r="LYT23" s="135"/>
      <c r="LYU23" s="135"/>
      <c r="LYV23" s="135"/>
      <c r="LYW23" s="135"/>
      <c r="LYX23" s="135"/>
      <c r="LYY23" s="135"/>
      <c r="LYZ23" s="135"/>
      <c r="LZA23" s="135"/>
      <c r="LZB23" s="135"/>
      <c r="LZC23" s="135"/>
      <c r="LZD23" s="135"/>
      <c r="LZE23" s="135"/>
      <c r="LZF23" s="135"/>
      <c r="LZG23" s="135"/>
      <c r="LZH23" s="135"/>
      <c r="LZI23" s="135"/>
      <c r="LZJ23" s="135"/>
      <c r="LZK23" s="135"/>
      <c r="LZL23" s="135"/>
      <c r="LZM23" s="135"/>
      <c r="LZN23" s="135"/>
      <c r="LZO23" s="135"/>
      <c r="LZP23" s="135"/>
      <c r="LZQ23" s="135"/>
      <c r="LZR23" s="135"/>
      <c r="LZS23" s="135"/>
      <c r="LZT23" s="135"/>
      <c r="LZU23" s="135"/>
      <c r="LZV23" s="135"/>
      <c r="LZW23" s="135"/>
      <c r="LZX23" s="135"/>
      <c r="LZY23" s="135"/>
      <c r="LZZ23" s="135"/>
      <c r="MAA23" s="135"/>
      <c r="MAB23" s="135"/>
      <c r="MAC23" s="135"/>
      <c r="MAD23" s="135"/>
      <c r="MAE23" s="135"/>
      <c r="MAF23" s="135"/>
      <c r="MAG23" s="135"/>
      <c r="MAH23" s="135"/>
      <c r="MAI23" s="135"/>
      <c r="MAJ23" s="135"/>
      <c r="MAK23" s="135"/>
      <c r="MAL23" s="135"/>
      <c r="MAM23" s="135"/>
      <c r="MAN23" s="135"/>
      <c r="MAO23" s="135"/>
      <c r="MAP23" s="135"/>
      <c r="MAQ23" s="135"/>
      <c r="MAR23" s="135"/>
      <c r="MAS23" s="135"/>
      <c r="MAT23" s="135"/>
      <c r="MAU23" s="135"/>
      <c r="MAV23" s="135"/>
      <c r="MAW23" s="135"/>
      <c r="MAX23" s="135"/>
      <c r="MAY23" s="135"/>
      <c r="MAZ23" s="135"/>
      <c r="MBA23" s="135"/>
      <c r="MBB23" s="135"/>
      <c r="MBC23" s="135"/>
      <c r="MBD23" s="135"/>
      <c r="MBE23" s="135"/>
      <c r="MBF23" s="135"/>
      <c r="MBG23" s="135"/>
      <c r="MBH23" s="135"/>
      <c r="MBI23" s="135"/>
      <c r="MBJ23" s="135"/>
      <c r="MBK23" s="135"/>
      <c r="MBL23" s="135"/>
      <c r="MBM23" s="135"/>
      <c r="MBN23" s="135"/>
      <c r="MBO23" s="135"/>
      <c r="MBP23" s="135"/>
      <c r="MBQ23" s="135"/>
      <c r="MBR23" s="135"/>
      <c r="MBS23" s="135"/>
      <c r="MBT23" s="135"/>
      <c r="MBU23" s="135"/>
      <c r="MBV23" s="135"/>
      <c r="MBW23" s="135"/>
      <c r="MBX23" s="135"/>
      <c r="MBY23" s="135"/>
      <c r="MBZ23" s="135"/>
      <c r="MCA23" s="135"/>
      <c r="MCB23" s="135"/>
      <c r="MCC23" s="135"/>
      <c r="MCD23" s="135"/>
      <c r="MCE23" s="135"/>
      <c r="MCF23" s="135"/>
      <c r="MCG23" s="135"/>
      <c r="MCH23" s="135"/>
      <c r="MCI23" s="135"/>
      <c r="MCJ23" s="135"/>
      <c r="MCK23" s="135"/>
      <c r="MCL23" s="135"/>
      <c r="MCM23" s="135"/>
      <c r="MCN23" s="135"/>
      <c r="MCO23" s="135"/>
      <c r="MCP23" s="135"/>
      <c r="MCQ23" s="135"/>
      <c r="MCR23" s="135"/>
      <c r="MCS23" s="135"/>
      <c r="MCT23" s="135"/>
      <c r="MCU23" s="135"/>
      <c r="MCV23" s="135"/>
      <c r="MCW23" s="135"/>
      <c r="MCX23" s="135"/>
      <c r="MCY23" s="135"/>
      <c r="MCZ23" s="135"/>
      <c r="MDA23" s="135"/>
      <c r="MDB23" s="135"/>
      <c r="MDC23" s="135"/>
      <c r="MDD23" s="135"/>
      <c r="MDE23" s="135"/>
      <c r="MDF23" s="135"/>
      <c r="MDG23" s="135"/>
      <c r="MDH23" s="135"/>
      <c r="MDI23" s="135"/>
      <c r="MDJ23" s="135"/>
      <c r="MDK23" s="135"/>
      <c r="MDL23" s="135"/>
      <c r="MDM23" s="135"/>
      <c r="MDN23" s="135"/>
      <c r="MDO23" s="135"/>
      <c r="MDP23" s="135"/>
      <c r="MDQ23" s="135"/>
      <c r="MDR23" s="135"/>
      <c r="MDS23" s="135"/>
      <c r="MDT23" s="135"/>
      <c r="MDU23" s="135"/>
      <c r="MDV23" s="135"/>
      <c r="MDW23" s="135"/>
      <c r="MDX23" s="135"/>
      <c r="MDY23" s="135"/>
      <c r="MDZ23" s="135"/>
      <c r="MEA23" s="135"/>
      <c r="MEB23" s="135"/>
      <c r="MEC23" s="135"/>
      <c r="MED23" s="135"/>
      <c r="MEE23" s="135"/>
      <c r="MEF23" s="135"/>
      <c r="MEG23" s="135"/>
      <c r="MEH23" s="135"/>
      <c r="MEI23" s="135"/>
      <c r="MEJ23" s="135"/>
      <c r="MEK23" s="135"/>
      <c r="MEL23" s="135"/>
      <c r="MEM23" s="135"/>
      <c r="MEN23" s="135"/>
      <c r="MEO23" s="135"/>
      <c r="MEP23" s="135"/>
      <c r="MEQ23" s="135"/>
      <c r="MER23" s="135"/>
      <c r="MES23" s="135"/>
      <c r="MET23" s="135"/>
      <c r="MEU23" s="135"/>
      <c r="MEV23" s="135"/>
      <c r="MEW23" s="135"/>
      <c r="MEX23" s="135"/>
      <c r="MEY23" s="135"/>
      <c r="MEZ23" s="135"/>
      <c r="MFA23" s="135"/>
      <c r="MFB23" s="135"/>
      <c r="MFC23" s="135"/>
      <c r="MFD23" s="135"/>
      <c r="MFE23" s="135"/>
      <c r="MFF23" s="135"/>
      <c r="MFG23" s="135"/>
      <c r="MFH23" s="135"/>
      <c r="MFI23" s="135"/>
      <c r="MFJ23" s="135"/>
      <c r="MFK23" s="135"/>
      <c r="MFL23" s="135"/>
      <c r="MFM23" s="135"/>
      <c r="MFN23" s="135"/>
      <c r="MFO23" s="135"/>
      <c r="MFP23" s="135"/>
      <c r="MFQ23" s="135"/>
      <c r="MFR23" s="135"/>
      <c r="MFS23" s="135"/>
      <c r="MFT23" s="135"/>
      <c r="MFU23" s="135"/>
      <c r="MFV23" s="135"/>
      <c r="MFW23" s="135"/>
      <c r="MFX23" s="135"/>
      <c r="MFY23" s="135"/>
      <c r="MFZ23" s="135"/>
      <c r="MGA23" s="135"/>
      <c r="MGB23" s="135"/>
      <c r="MGC23" s="135"/>
      <c r="MGD23" s="135"/>
      <c r="MGE23" s="135"/>
      <c r="MGF23" s="135"/>
      <c r="MGG23" s="135"/>
      <c r="MGH23" s="135"/>
      <c r="MGI23" s="135"/>
      <c r="MGJ23" s="135"/>
      <c r="MGK23" s="135"/>
      <c r="MGL23" s="135"/>
      <c r="MGM23" s="135"/>
      <c r="MGN23" s="135"/>
      <c r="MGO23" s="135"/>
      <c r="MGP23" s="135"/>
      <c r="MGQ23" s="135"/>
      <c r="MGR23" s="135"/>
      <c r="MGS23" s="135"/>
      <c r="MGT23" s="135"/>
      <c r="MGU23" s="135"/>
      <c r="MGV23" s="135"/>
      <c r="MGW23" s="135"/>
      <c r="MGX23" s="135"/>
      <c r="MGY23" s="135"/>
      <c r="MGZ23" s="135"/>
      <c r="MHA23" s="135"/>
      <c r="MHB23" s="135"/>
      <c r="MHC23" s="135"/>
      <c r="MHD23" s="135"/>
      <c r="MHE23" s="135"/>
      <c r="MHF23" s="135"/>
      <c r="MHG23" s="135"/>
      <c r="MHH23" s="135"/>
      <c r="MHI23" s="135"/>
      <c r="MHJ23" s="135"/>
      <c r="MHK23" s="135"/>
      <c r="MHL23" s="135"/>
      <c r="MHM23" s="135"/>
      <c r="MHN23" s="135"/>
      <c r="MHO23" s="135"/>
      <c r="MHP23" s="135"/>
      <c r="MHQ23" s="135"/>
      <c r="MHR23" s="135"/>
      <c r="MHS23" s="135"/>
      <c r="MHT23" s="135"/>
      <c r="MHU23" s="135"/>
      <c r="MHV23" s="135"/>
      <c r="MHW23" s="135"/>
      <c r="MHX23" s="135"/>
      <c r="MHY23" s="135"/>
      <c r="MHZ23" s="135"/>
      <c r="MIA23" s="135"/>
      <c r="MIB23" s="135"/>
      <c r="MIC23" s="135"/>
      <c r="MID23" s="135"/>
      <c r="MIE23" s="135"/>
      <c r="MIF23" s="135"/>
      <c r="MIG23" s="135"/>
      <c r="MIH23" s="135"/>
      <c r="MII23" s="135"/>
      <c r="MIJ23" s="135"/>
      <c r="MIK23" s="135"/>
      <c r="MIL23" s="135"/>
      <c r="MIM23" s="135"/>
      <c r="MIN23" s="135"/>
      <c r="MIO23" s="135"/>
      <c r="MIP23" s="135"/>
      <c r="MIQ23" s="135"/>
      <c r="MIR23" s="135"/>
      <c r="MIS23" s="135"/>
      <c r="MIT23" s="135"/>
      <c r="MIU23" s="135"/>
      <c r="MIV23" s="135"/>
      <c r="MIW23" s="135"/>
      <c r="MIX23" s="135"/>
      <c r="MIY23" s="135"/>
      <c r="MIZ23" s="135"/>
      <c r="MJA23" s="135"/>
      <c r="MJB23" s="135"/>
      <c r="MJC23" s="135"/>
      <c r="MJD23" s="135"/>
      <c r="MJE23" s="135"/>
      <c r="MJF23" s="135"/>
      <c r="MJG23" s="135"/>
      <c r="MJH23" s="135"/>
      <c r="MJI23" s="135"/>
      <c r="MJJ23" s="135"/>
      <c r="MJK23" s="135"/>
      <c r="MJL23" s="135"/>
      <c r="MJM23" s="135"/>
      <c r="MJN23" s="135"/>
      <c r="MJO23" s="135"/>
      <c r="MJP23" s="135"/>
      <c r="MJQ23" s="135"/>
      <c r="MJR23" s="135"/>
      <c r="MJS23" s="135"/>
      <c r="MJT23" s="135"/>
      <c r="MJU23" s="135"/>
      <c r="MJV23" s="135"/>
      <c r="MJW23" s="135"/>
      <c r="MJX23" s="135"/>
      <c r="MJY23" s="135"/>
      <c r="MJZ23" s="135"/>
      <c r="MKA23" s="135"/>
      <c r="MKB23" s="135"/>
      <c r="MKC23" s="135"/>
      <c r="MKD23" s="135"/>
      <c r="MKE23" s="135"/>
      <c r="MKF23" s="135"/>
      <c r="MKG23" s="135"/>
      <c r="MKH23" s="135"/>
      <c r="MKI23" s="135"/>
      <c r="MKJ23" s="135"/>
      <c r="MKK23" s="135"/>
      <c r="MKL23" s="135"/>
      <c r="MKM23" s="135"/>
      <c r="MKN23" s="135"/>
      <c r="MKO23" s="135"/>
      <c r="MKP23" s="135"/>
      <c r="MKQ23" s="135"/>
      <c r="MKR23" s="135"/>
      <c r="MKS23" s="135"/>
      <c r="MKT23" s="135"/>
      <c r="MKU23" s="135"/>
      <c r="MKV23" s="135"/>
      <c r="MKW23" s="135"/>
      <c r="MKX23" s="135"/>
      <c r="MKY23" s="135"/>
      <c r="MKZ23" s="135"/>
      <c r="MLA23" s="135"/>
      <c r="MLB23" s="135"/>
      <c r="MLC23" s="135"/>
      <c r="MLD23" s="135"/>
      <c r="MLE23" s="135"/>
      <c r="MLF23" s="135"/>
      <c r="MLG23" s="135"/>
      <c r="MLH23" s="135"/>
      <c r="MLI23" s="135"/>
      <c r="MLJ23" s="135"/>
      <c r="MLK23" s="135"/>
      <c r="MLL23" s="135"/>
      <c r="MLM23" s="135"/>
      <c r="MLN23" s="135"/>
      <c r="MLO23" s="135"/>
      <c r="MLP23" s="135"/>
      <c r="MLQ23" s="135"/>
      <c r="MLR23" s="135"/>
      <c r="MLS23" s="135"/>
      <c r="MLT23" s="135"/>
      <c r="MLU23" s="135"/>
      <c r="MLV23" s="135"/>
      <c r="MLW23" s="135"/>
      <c r="MLX23" s="135"/>
      <c r="MLY23" s="135"/>
      <c r="MLZ23" s="135"/>
      <c r="MMA23" s="135"/>
      <c r="MMB23" s="135"/>
      <c r="MMC23" s="135"/>
      <c r="MMD23" s="135"/>
      <c r="MME23" s="135"/>
      <c r="MMF23" s="135"/>
      <c r="MMG23" s="135"/>
      <c r="MMH23" s="135"/>
      <c r="MMI23" s="135"/>
      <c r="MMJ23" s="135"/>
      <c r="MMK23" s="135"/>
      <c r="MML23" s="135"/>
      <c r="MMM23" s="135"/>
      <c r="MMN23" s="135"/>
      <c r="MMO23" s="135"/>
      <c r="MMP23" s="135"/>
      <c r="MMQ23" s="135"/>
      <c r="MMR23" s="135"/>
      <c r="MMS23" s="135"/>
      <c r="MMT23" s="135"/>
      <c r="MMU23" s="135"/>
      <c r="MMV23" s="135"/>
      <c r="MMW23" s="135"/>
      <c r="MMX23" s="135"/>
      <c r="MMY23" s="135"/>
      <c r="MMZ23" s="135"/>
      <c r="MNA23" s="135"/>
      <c r="MNB23" s="135"/>
      <c r="MNC23" s="135"/>
      <c r="MND23" s="135"/>
      <c r="MNE23" s="135"/>
      <c r="MNF23" s="135"/>
      <c r="MNG23" s="135"/>
      <c r="MNH23" s="135"/>
      <c r="MNI23" s="135"/>
      <c r="MNJ23" s="135"/>
      <c r="MNK23" s="135"/>
      <c r="MNL23" s="135"/>
      <c r="MNM23" s="135"/>
      <c r="MNN23" s="135"/>
      <c r="MNO23" s="135"/>
      <c r="MNP23" s="135"/>
      <c r="MNQ23" s="135"/>
      <c r="MNR23" s="135"/>
      <c r="MNS23" s="135"/>
      <c r="MNT23" s="135"/>
      <c r="MNU23" s="135"/>
      <c r="MNV23" s="135"/>
      <c r="MNW23" s="135"/>
      <c r="MNX23" s="135"/>
      <c r="MNY23" s="135"/>
      <c r="MNZ23" s="135"/>
      <c r="MOA23" s="135"/>
      <c r="MOB23" s="135"/>
      <c r="MOC23" s="135"/>
      <c r="MOD23" s="135"/>
      <c r="MOE23" s="135"/>
      <c r="MOF23" s="135"/>
      <c r="MOG23" s="135"/>
      <c r="MOH23" s="135"/>
      <c r="MOI23" s="135"/>
      <c r="MOJ23" s="135"/>
      <c r="MOK23" s="135"/>
      <c r="MOL23" s="135"/>
      <c r="MOM23" s="135"/>
      <c r="MON23" s="135"/>
      <c r="MOO23" s="135"/>
      <c r="MOP23" s="135"/>
      <c r="MOQ23" s="135"/>
      <c r="MOR23" s="135"/>
      <c r="MOS23" s="135"/>
      <c r="MOT23" s="135"/>
      <c r="MOU23" s="135"/>
      <c r="MOV23" s="135"/>
      <c r="MOW23" s="135"/>
      <c r="MOX23" s="135"/>
      <c r="MOY23" s="135"/>
      <c r="MOZ23" s="135"/>
      <c r="MPA23" s="135"/>
      <c r="MPB23" s="135"/>
      <c r="MPC23" s="135"/>
      <c r="MPD23" s="135"/>
      <c r="MPE23" s="135"/>
      <c r="MPF23" s="135"/>
      <c r="MPG23" s="135"/>
      <c r="MPH23" s="135"/>
      <c r="MPI23" s="135"/>
      <c r="MPJ23" s="135"/>
      <c r="MPK23" s="135"/>
      <c r="MPL23" s="135"/>
      <c r="MPM23" s="135"/>
      <c r="MPN23" s="135"/>
      <c r="MPO23" s="135"/>
      <c r="MPP23" s="135"/>
      <c r="MPQ23" s="135"/>
      <c r="MPR23" s="135"/>
      <c r="MPS23" s="135"/>
      <c r="MPT23" s="135"/>
      <c r="MPU23" s="135"/>
      <c r="MPV23" s="135"/>
      <c r="MPW23" s="135"/>
      <c r="MPX23" s="135"/>
      <c r="MPY23" s="135"/>
      <c r="MPZ23" s="135"/>
      <c r="MQA23" s="135"/>
      <c r="MQB23" s="135"/>
      <c r="MQC23" s="135"/>
      <c r="MQD23" s="135"/>
      <c r="MQE23" s="135"/>
      <c r="MQF23" s="135"/>
      <c r="MQG23" s="135"/>
      <c r="MQH23" s="135"/>
      <c r="MQI23" s="135"/>
      <c r="MQJ23" s="135"/>
      <c r="MQK23" s="135"/>
      <c r="MQL23" s="135"/>
      <c r="MQM23" s="135"/>
      <c r="MQN23" s="135"/>
      <c r="MQO23" s="135"/>
      <c r="MQP23" s="135"/>
      <c r="MQQ23" s="135"/>
      <c r="MQR23" s="135"/>
      <c r="MQS23" s="135"/>
      <c r="MQT23" s="135"/>
      <c r="MQU23" s="135"/>
      <c r="MQV23" s="135"/>
      <c r="MQW23" s="135"/>
      <c r="MQX23" s="135"/>
      <c r="MQY23" s="135"/>
      <c r="MQZ23" s="135"/>
      <c r="MRA23" s="135"/>
      <c r="MRB23" s="135"/>
      <c r="MRC23" s="135"/>
      <c r="MRD23" s="135"/>
      <c r="MRE23" s="135"/>
      <c r="MRF23" s="135"/>
      <c r="MRG23" s="135"/>
      <c r="MRH23" s="135"/>
      <c r="MRI23" s="135"/>
      <c r="MRJ23" s="135"/>
      <c r="MRK23" s="135"/>
      <c r="MRL23" s="135"/>
      <c r="MRM23" s="135"/>
      <c r="MRN23" s="135"/>
      <c r="MRO23" s="135"/>
      <c r="MRP23" s="135"/>
      <c r="MRQ23" s="135"/>
      <c r="MRR23" s="135"/>
      <c r="MRS23" s="135"/>
      <c r="MRT23" s="135"/>
      <c r="MRU23" s="135"/>
      <c r="MRV23" s="135"/>
      <c r="MRW23" s="135"/>
      <c r="MRX23" s="135"/>
      <c r="MRY23" s="135"/>
      <c r="MRZ23" s="135"/>
      <c r="MSA23" s="135"/>
      <c r="MSB23" s="135"/>
      <c r="MSC23" s="135"/>
      <c r="MSD23" s="135"/>
      <c r="MSE23" s="135"/>
      <c r="MSF23" s="135"/>
      <c r="MSG23" s="135"/>
      <c r="MSH23" s="135"/>
      <c r="MSI23" s="135"/>
      <c r="MSJ23" s="135"/>
      <c r="MSK23" s="135"/>
      <c r="MSL23" s="135"/>
      <c r="MSM23" s="135"/>
      <c r="MSN23" s="135"/>
      <c r="MSO23" s="135"/>
      <c r="MSP23" s="135"/>
      <c r="MSQ23" s="135"/>
      <c r="MSR23" s="135"/>
      <c r="MSS23" s="135"/>
      <c r="MST23" s="135"/>
      <c r="MSU23" s="135"/>
      <c r="MSV23" s="135"/>
      <c r="MSW23" s="135"/>
      <c r="MSX23" s="135"/>
      <c r="MSY23" s="135"/>
      <c r="MSZ23" s="135"/>
      <c r="MTA23" s="135"/>
      <c r="MTB23" s="135"/>
      <c r="MTC23" s="135"/>
      <c r="MTD23" s="135"/>
      <c r="MTE23" s="135"/>
      <c r="MTF23" s="135"/>
      <c r="MTG23" s="135"/>
      <c r="MTH23" s="135"/>
      <c r="MTI23" s="135"/>
      <c r="MTJ23" s="135"/>
      <c r="MTK23" s="135"/>
      <c r="MTL23" s="135"/>
      <c r="MTM23" s="135"/>
      <c r="MTN23" s="135"/>
      <c r="MTO23" s="135"/>
      <c r="MTP23" s="135"/>
      <c r="MTQ23" s="135"/>
      <c r="MTR23" s="135"/>
      <c r="MTS23" s="135"/>
      <c r="MTT23" s="135"/>
      <c r="MTU23" s="135"/>
      <c r="MTV23" s="135"/>
      <c r="MTW23" s="135"/>
      <c r="MTX23" s="135"/>
      <c r="MTY23" s="135"/>
      <c r="MTZ23" s="135"/>
      <c r="MUA23" s="135"/>
      <c r="MUB23" s="135"/>
      <c r="MUC23" s="135"/>
      <c r="MUD23" s="135"/>
      <c r="MUE23" s="135"/>
      <c r="MUF23" s="135"/>
      <c r="MUG23" s="135"/>
      <c r="MUH23" s="135"/>
      <c r="MUI23" s="135"/>
      <c r="MUJ23" s="135"/>
      <c r="MUK23" s="135"/>
      <c r="MUL23" s="135"/>
      <c r="MUM23" s="135"/>
      <c r="MUN23" s="135"/>
      <c r="MUO23" s="135"/>
      <c r="MUP23" s="135"/>
      <c r="MUQ23" s="135"/>
      <c r="MUR23" s="135"/>
      <c r="MUS23" s="135"/>
      <c r="MUT23" s="135"/>
      <c r="MUU23" s="135"/>
      <c r="MUV23" s="135"/>
      <c r="MUW23" s="135"/>
      <c r="MUX23" s="135"/>
      <c r="MUY23" s="135"/>
      <c r="MUZ23" s="135"/>
      <c r="MVA23" s="135"/>
      <c r="MVB23" s="135"/>
      <c r="MVC23" s="135"/>
      <c r="MVD23" s="135"/>
      <c r="MVE23" s="135"/>
      <c r="MVF23" s="135"/>
      <c r="MVG23" s="135"/>
      <c r="MVH23" s="135"/>
      <c r="MVI23" s="135"/>
      <c r="MVJ23" s="135"/>
      <c r="MVK23" s="135"/>
      <c r="MVL23" s="135"/>
      <c r="MVM23" s="135"/>
      <c r="MVN23" s="135"/>
      <c r="MVO23" s="135"/>
      <c r="MVP23" s="135"/>
      <c r="MVQ23" s="135"/>
      <c r="MVR23" s="135"/>
      <c r="MVS23" s="135"/>
      <c r="MVT23" s="135"/>
      <c r="MVU23" s="135"/>
      <c r="MVV23" s="135"/>
      <c r="MVW23" s="135"/>
      <c r="MVX23" s="135"/>
      <c r="MVY23" s="135"/>
      <c r="MVZ23" s="135"/>
      <c r="MWA23" s="135"/>
      <c r="MWB23" s="135"/>
      <c r="MWC23" s="135"/>
      <c r="MWD23" s="135"/>
      <c r="MWE23" s="135"/>
      <c r="MWF23" s="135"/>
      <c r="MWG23" s="135"/>
      <c r="MWH23" s="135"/>
      <c r="MWI23" s="135"/>
      <c r="MWJ23" s="135"/>
      <c r="MWK23" s="135"/>
      <c r="MWL23" s="135"/>
      <c r="MWM23" s="135"/>
      <c r="MWN23" s="135"/>
      <c r="MWO23" s="135"/>
      <c r="MWP23" s="135"/>
      <c r="MWQ23" s="135"/>
      <c r="MWR23" s="135"/>
      <c r="MWS23" s="135"/>
      <c r="MWT23" s="135"/>
      <c r="MWU23" s="135"/>
      <c r="MWV23" s="135"/>
      <c r="MWW23" s="135"/>
      <c r="MWX23" s="135"/>
      <c r="MWY23" s="135"/>
      <c r="MWZ23" s="135"/>
      <c r="MXA23" s="135"/>
      <c r="MXB23" s="135"/>
      <c r="MXC23" s="135"/>
      <c r="MXD23" s="135"/>
      <c r="MXE23" s="135"/>
      <c r="MXF23" s="135"/>
      <c r="MXG23" s="135"/>
      <c r="MXH23" s="135"/>
      <c r="MXI23" s="135"/>
      <c r="MXJ23" s="135"/>
      <c r="MXK23" s="135"/>
      <c r="MXL23" s="135"/>
      <c r="MXM23" s="135"/>
      <c r="MXN23" s="135"/>
      <c r="MXO23" s="135"/>
      <c r="MXP23" s="135"/>
      <c r="MXQ23" s="135"/>
      <c r="MXR23" s="135"/>
      <c r="MXS23" s="135"/>
      <c r="MXT23" s="135"/>
      <c r="MXU23" s="135"/>
      <c r="MXV23" s="135"/>
      <c r="MXW23" s="135"/>
      <c r="MXX23" s="135"/>
      <c r="MXY23" s="135"/>
      <c r="MXZ23" s="135"/>
      <c r="MYA23" s="135"/>
      <c r="MYB23" s="135"/>
      <c r="MYC23" s="135"/>
      <c r="MYD23" s="135"/>
      <c r="MYE23" s="135"/>
      <c r="MYF23" s="135"/>
      <c r="MYG23" s="135"/>
      <c r="MYH23" s="135"/>
      <c r="MYI23" s="135"/>
      <c r="MYJ23" s="135"/>
      <c r="MYK23" s="135"/>
      <c r="MYL23" s="135"/>
      <c r="MYM23" s="135"/>
      <c r="MYN23" s="135"/>
      <c r="MYO23" s="135"/>
      <c r="MYP23" s="135"/>
      <c r="MYQ23" s="135"/>
      <c r="MYR23" s="135"/>
      <c r="MYS23" s="135"/>
      <c r="MYT23" s="135"/>
      <c r="MYU23" s="135"/>
      <c r="MYV23" s="135"/>
      <c r="MYW23" s="135"/>
      <c r="MYX23" s="135"/>
      <c r="MYY23" s="135"/>
      <c r="MYZ23" s="135"/>
      <c r="MZA23" s="135"/>
      <c r="MZB23" s="135"/>
      <c r="MZC23" s="135"/>
      <c r="MZD23" s="135"/>
      <c r="MZE23" s="135"/>
      <c r="MZF23" s="135"/>
      <c r="MZG23" s="135"/>
      <c r="MZH23" s="135"/>
      <c r="MZI23" s="135"/>
      <c r="MZJ23" s="135"/>
      <c r="MZK23" s="135"/>
      <c r="MZL23" s="135"/>
      <c r="MZM23" s="135"/>
      <c r="MZN23" s="135"/>
      <c r="MZO23" s="135"/>
      <c r="MZP23" s="135"/>
      <c r="MZQ23" s="135"/>
      <c r="MZR23" s="135"/>
      <c r="MZS23" s="135"/>
      <c r="MZT23" s="135"/>
      <c r="MZU23" s="135"/>
      <c r="MZV23" s="135"/>
      <c r="MZW23" s="135"/>
      <c r="MZX23" s="135"/>
      <c r="MZY23" s="135"/>
      <c r="MZZ23" s="135"/>
      <c r="NAA23" s="135"/>
      <c r="NAB23" s="135"/>
      <c r="NAC23" s="135"/>
      <c r="NAD23" s="135"/>
      <c r="NAE23" s="135"/>
      <c r="NAF23" s="135"/>
      <c r="NAG23" s="135"/>
      <c r="NAH23" s="135"/>
      <c r="NAI23" s="135"/>
      <c r="NAJ23" s="135"/>
      <c r="NAK23" s="135"/>
      <c r="NAL23" s="135"/>
      <c r="NAM23" s="135"/>
      <c r="NAN23" s="135"/>
      <c r="NAO23" s="135"/>
      <c r="NAP23" s="135"/>
      <c r="NAQ23" s="135"/>
      <c r="NAR23" s="135"/>
      <c r="NAS23" s="135"/>
      <c r="NAT23" s="135"/>
      <c r="NAU23" s="135"/>
      <c r="NAV23" s="135"/>
      <c r="NAW23" s="135"/>
      <c r="NAX23" s="135"/>
      <c r="NAY23" s="135"/>
      <c r="NAZ23" s="135"/>
      <c r="NBA23" s="135"/>
      <c r="NBB23" s="135"/>
      <c r="NBC23" s="135"/>
      <c r="NBD23" s="135"/>
      <c r="NBE23" s="135"/>
      <c r="NBF23" s="135"/>
      <c r="NBG23" s="135"/>
      <c r="NBH23" s="135"/>
      <c r="NBI23" s="135"/>
      <c r="NBJ23" s="135"/>
      <c r="NBK23" s="135"/>
      <c r="NBL23" s="135"/>
      <c r="NBM23" s="135"/>
      <c r="NBN23" s="135"/>
      <c r="NBO23" s="135"/>
      <c r="NBP23" s="135"/>
      <c r="NBQ23" s="135"/>
      <c r="NBR23" s="135"/>
      <c r="NBS23" s="135"/>
      <c r="NBT23" s="135"/>
      <c r="NBU23" s="135"/>
      <c r="NBV23" s="135"/>
      <c r="NBW23" s="135"/>
      <c r="NBX23" s="135"/>
      <c r="NBY23" s="135"/>
      <c r="NBZ23" s="135"/>
      <c r="NCA23" s="135"/>
      <c r="NCB23" s="135"/>
      <c r="NCC23" s="135"/>
      <c r="NCD23" s="135"/>
      <c r="NCE23" s="135"/>
      <c r="NCF23" s="135"/>
      <c r="NCG23" s="135"/>
      <c r="NCH23" s="135"/>
      <c r="NCI23" s="135"/>
      <c r="NCJ23" s="135"/>
      <c r="NCK23" s="135"/>
      <c r="NCL23" s="135"/>
      <c r="NCM23" s="135"/>
      <c r="NCN23" s="135"/>
      <c r="NCO23" s="135"/>
      <c r="NCP23" s="135"/>
      <c r="NCQ23" s="135"/>
      <c r="NCR23" s="135"/>
      <c r="NCS23" s="135"/>
      <c r="NCT23" s="135"/>
      <c r="NCU23" s="135"/>
      <c r="NCV23" s="135"/>
      <c r="NCW23" s="135"/>
      <c r="NCX23" s="135"/>
      <c r="NCY23" s="135"/>
      <c r="NCZ23" s="135"/>
      <c r="NDA23" s="135"/>
      <c r="NDB23" s="135"/>
      <c r="NDC23" s="135"/>
      <c r="NDD23" s="135"/>
      <c r="NDE23" s="135"/>
      <c r="NDF23" s="135"/>
      <c r="NDG23" s="135"/>
      <c r="NDH23" s="135"/>
      <c r="NDI23" s="135"/>
      <c r="NDJ23" s="135"/>
      <c r="NDK23" s="135"/>
      <c r="NDL23" s="135"/>
      <c r="NDM23" s="135"/>
      <c r="NDN23" s="135"/>
      <c r="NDO23" s="135"/>
      <c r="NDP23" s="135"/>
      <c r="NDQ23" s="135"/>
      <c r="NDR23" s="135"/>
      <c r="NDS23" s="135"/>
      <c r="NDT23" s="135"/>
      <c r="NDU23" s="135"/>
      <c r="NDV23" s="135"/>
      <c r="NDW23" s="135"/>
      <c r="NDX23" s="135"/>
      <c r="NDY23" s="135"/>
      <c r="NDZ23" s="135"/>
      <c r="NEA23" s="135"/>
      <c r="NEB23" s="135"/>
      <c r="NEC23" s="135"/>
      <c r="NED23" s="135"/>
      <c r="NEE23" s="135"/>
      <c r="NEF23" s="135"/>
      <c r="NEG23" s="135"/>
      <c r="NEH23" s="135"/>
      <c r="NEI23" s="135"/>
      <c r="NEJ23" s="135"/>
      <c r="NEK23" s="135"/>
      <c r="NEL23" s="135"/>
      <c r="NEM23" s="135"/>
      <c r="NEN23" s="135"/>
      <c r="NEO23" s="135"/>
      <c r="NEP23" s="135"/>
      <c r="NEQ23" s="135"/>
      <c r="NER23" s="135"/>
      <c r="NES23" s="135"/>
      <c r="NET23" s="135"/>
      <c r="NEU23" s="135"/>
      <c r="NEV23" s="135"/>
      <c r="NEW23" s="135"/>
      <c r="NEX23" s="135"/>
      <c r="NEY23" s="135"/>
      <c r="NEZ23" s="135"/>
      <c r="NFA23" s="135"/>
      <c r="NFB23" s="135"/>
      <c r="NFC23" s="135"/>
      <c r="NFD23" s="135"/>
      <c r="NFE23" s="135"/>
      <c r="NFF23" s="135"/>
      <c r="NFG23" s="135"/>
      <c r="NFH23" s="135"/>
      <c r="NFI23" s="135"/>
      <c r="NFJ23" s="135"/>
      <c r="NFK23" s="135"/>
      <c r="NFL23" s="135"/>
      <c r="NFM23" s="135"/>
      <c r="NFN23" s="135"/>
      <c r="NFO23" s="135"/>
      <c r="NFP23" s="135"/>
      <c r="NFQ23" s="135"/>
      <c r="NFR23" s="135"/>
      <c r="NFS23" s="135"/>
      <c r="NFT23" s="135"/>
      <c r="NFU23" s="135"/>
      <c r="NFV23" s="135"/>
      <c r="NFW23" s="135"/>
      <c r="NFX23" s="135"/>
      <c r="NFY23" s="135"/>
      <c r="NFZ23" s="135"/>
      <c r="NGA23" s="135"/>
      <c r="NGB23" s="135"/>
      <c r="NGC23" s="135"/>
      <c r="NGD23" s="135"/>
      <c r="NGE23" s="135"/>
      <c r="NGF23" s="135"/>
      <c r="NGG23" s="135"/>
      <c r="NGH23" s="135"/>
      <c r="NGI23" s="135"/>
      <c r="NGJ23" s="135"/>
      <c r="NGK23" s="135"/>
      <c r="NGL23" s="135"/>
      <c r="NGM23" s="135"/>
      <c r="NGN23" s="135"/>
      <c r="NGO23" s="135"/>
      <c r="NGP23" s="135"/>
      <c r="NGQ23" s="135"/>
      <c r="NGR23" s="135"/>
      <c r="NGS23" s="135"/>
      <c r="NGT23" s="135"/>
      <c r="NGU23" s="135"/>
      <c r="NGV23" s="135"/>
      <c r="NGW23" s="135"/>
      <c r="NGX23" s="135"/>
      <c r="NGY23" s="135"/>
      <c r="NGZ23" s="135"/>
      <c r="NHA23" s="135"/>
      <c r="NHB23" s="135"/>
      <c r="NHC23" s="135"/>
      <c r="NHD23" s="135"/>
      <c r="NHE23" s="135"/>
      <c r="NHF23" s="135"/>
      <c r="NHG23" s="135"/>
      <c r="NHH23" s="135"/>
      <c r="NHI23" s="135"/>
      <c r="NHJ23" s="135"/>
      <c r="NHK23" s="135"/>
      <c r="NHL23" s="135"/>
      <c r="NHM23" s="135"/>
      <c r="NHN23" s="135"/>
      <c r="NHO23" s="135"/>
      <c r="NHP23" s="135"/>
      <c r="NHQ23" s="135"/>
      <c r="NHR23" s="135"/>
      <c r="NHS23" s="135"/>
      <c r="NHT23" s="135"/>
      <c r="NHU23" s="135"/>
      <c r="NHV23" s="135"/>
      <c r="NHW23" s="135"/>
      <c r="NHX23" s="135"/>
      <c r="NHY23" s="135"/>
      <c r="NHZ23" s="135"/>
      <c r="NIA23" s="135"/>
      <c r="NIB23" s="135"/>
      <c r="NIC23" s="135"/>
      <c r="NID23" s="135"/>
      <c r="NIE23" s="135"/>
      <c r="NIF23" s="135"/>
      <c r="NIG23" s="135"/>
      <c r="NIH23" s="135"/>
      <c r="NII23" s="135"/>
      <c r="NIJ23" s="135"/>
      <c r="NIK23" s="135"/>
      <c r="NIL23" s="135"/>
      <c r="NIM23" s="135"/>
      <c r="NIN23" s="135"/>
      <c r="NIO23" s="135"/>
      <c r="NIP23" s="135"/>
      <c r="NIQ23" s="135"/>
      <c r="NIR23" s="135"/>
      <c r="NIS23" s="135"/>
      <c r="NIT23" s="135"/>
      <c r="NIU23" s="135"/>
      <c r="NIV23" s="135"/>
      <c r="NIW23" s="135"/>
      <c r="NIX23" s="135"/>
      <c r="NIY23" s="135"/>
      <c r="NIZ23" s="135"/>
      <c r="NJA23" s="135"/>
      <c r="NJB23" s="135"/>
      <c r="NJC23" s="135"/>
      <c r="NJD23" s="135"/>
      <c r="NJE23" s="135"/>
      <c r="NJF23" s="135"/>
      <c r="NJG23" s="135"/>
      <c r="NJH23" s="135"/>
      <c r="NJI23" s="135"/>
      <c r="NJJ23" s="135"/>
      <c r="NJK23" s="135"/>
      <c r="NJL23" s="135"/>
      <c r="NJM23" s="135"/>
      <c r="NJN23" s="135"/>
      <c r="NJO23" s="135"/>
      <c r="NJP23" s="135"/>
      <c r="NJQ23" s="135"/>
      <c r="NJR23" s="135"/>
      <c r="NJS23" s="135"/>
      <c r="NJT23" s="135"/>
      <c r="NJU23" s="135"/>
      <c r="NJV23" s="135"/>
      <c r="NJW23" s="135"/>
      <c r="NJX23" s="135"/>
      <c r="NJY23" s="135"/>
      <c r="NJZ23" s="135"/>
      <c r="NKA23" s="135"/>
      <c r="NKB23" s="135"/>
      <c r="NKC23" s="135"/>
      <c r="NKD23" s="135"/>
      <c r="NKE23" s="135"/>
      <c r="NKF23" s="135"/>
      <c r="NKG23" s="135"/>
      <c r="NKH23" s="135"/>
      <c r="NKI23" s="135"/>
      <c r="NKJ23" s="135"/>
      <c r="NKK23" s="135"/>
      <c r="NKL23" s="135"/>
      <c r="NKM23" s="135"/>
      <c r="NKN23" s="135"/>
      <c r="NKO23" s="135"/>
      <c r="NKP23" s="135"/>
      <c r="NKQ23" s="135"/>
      <c r="NKR23" s="135"/>
      <c r="NKS23" s="135"/>
      <c r="NKT23" s="135"/>
      <c r="NKU23" s="135"/>
      <c r="NKV23" s="135"/>
      <c r="NKW23" s="135"/>
      <c r="NKX23" s="135"/>
      <c r="NKY23" s="135"/>
      <c r="NKZ23" s="135"/>
      <c r="NLA23" s="135"/>
      <c r="NLB23" s="135"/>
      <c r="NLC23" s="135"/>
      <c r="NLD23" s="135"/>
      <c r="NLE23" s="135"/>
      <c r="NLF23" s="135"/>
      <c r="NLG23" s="135"/>
      <c r="NLH23" s="135"/>
      <c r="NLI23" s="135"/>
      <c r="NLJ23" s="135"/>
      <c r="NLK23" s="135"/>
      <c r="NLL23" s="135"/>
      <c r="NLM23" s="135"/>
      <c r="NLN23" s="135"/>
      <c r="NLO23" s="135"/>
      <c r="NLP23" s="135"/>
      <c r="NLQ23" s="135"/>
      <c r="NLR23" s="135"/>
      <c r="NLS23" s="135"/>
      <c r="NLT23" s="135"/>
      <c r="NLU23" s="135"/>
      <c r="NLV23" s="135"/>
      <c r="NLW23" s="135"/>
      <c r="NLX23" s="135"/>
      <c r="NLY23" s="135"/>
      <c r="NLZ23" s="135"/>
      <c r="NMA23" s="135"/>
      <c r="NMB23" s="135"/>
      <c r="NMC23" s="135"/>
      <c r="NMD23" s="135"/>
      <c r="NME23" s="135"/>
      <c r="NMF23" s="135"/>
      <c r="NMG23" s="135"/>
      <c r="NMH23" s="135"/>
      <c r="NMI23" s="135"/>
      <c r="NMJ23" s="135"/>
      <c r="NMK23" s="135"/>
      <c r="NML23" s="135"/>
      <c r="NMM23" s="135"/>
      <c r="NMN23" s="135"/>
      <c r="NMO23" s="135"/>
      <c r="NMP23" s="135"/>
      <c r="NMQ23" s="135"/>
      <c r="NMR23" s="135"/>
      <c r="NMS23" s="135"/>
      <c r="NMT23" s="135"/>
      <c r="NMU23" s="135"/>
      <c r="NMV23" s="135"/>
      <c r="NMW23" s="135"/>
      <c r="NMX23" s="135"/>
      <c r="NMY23" s="135"/>
      <c r="NMZ23" s="135"/>
      <c r="NNA23" s="135"/>
      <c r="NNB23" s="135"/>
      <c r="NNC23" s="135"/>
      <c r="NND23" s="135"/>
      <c r="NNE23" s="135"/>
      <c r="NNF23" s="135"/>
      <c r="NNG23" s="135"/>
      <c r="NNH23" s="135"/>
      <c r="NNI23" s="135"/>
      <c r="NNJ23" s="135"/>
      <c r="NNK23" s="135"/>
      <c r="NNL23" s="135"/>
      <c r="NNM23" s="135"/>
      <c r="NNN23" s="135"/>
      <c r="NNO23" s="135"/>
      <c r="NNP23" s="135"/>
      <c r="NNQ23" s="135"/>
      <c r="NNR23" s="135"/>
      <c r="NNS23" s="135"/>
      <c r="NNT23" s="135"/>
      <c r="NNU23" s="135"/>
      <c r="NNV23" s="135"/>
      <c r="NNW23" s="135"/>
      <c r="NNX23" s="135"/>
      <c r="NNY23" s="135"/>
      <c r="NNZ23" s="135"/>
      <c r="NOA23" s="135"/>
      <c r="NOB23" s="135"/>
      <c r="NOC23" s="135"/>
      <c r="NOD23" s="135"/>
      <c r="NOE23" s="135"/>
      <c r="NOF23" s="135"/>
      <c r="NOG23" s="135"/>
      <c r="NOH23" s="135"/>
      <c r="NOI23" s="135"/>
      <c r="NOJ23" s="135"/>
      <c r="NOK23" s="135"/>
      <c r="NOL23" s="135"/>
      <c r="NOM23" s="135"/>
      <c r="NON23" s="135"/>
      <c r="NOO23" s="135"/>
      <c r="NOP23" s="135"/>
      <c r="NOQ23" s="135"/>
      <c r="NOR23" s="135"/>
      <c r="NOS23" s="135"/>
      <c r="NOT23" s="135"/>
      <c r="NOU23" s="135"/>
      <c r="NOV23" s="135"/>
      <c r="NOW23" s="135"/>
      <c r="NOX23" s="135"/>
      <c r="NOY23" s="135"/>
      <c r="NOZ23" s="135"/>
      <c r="NPA23" s="135"/>
      <c r="NPB23" s="135"/>
      <c r="NPC23" s="135"/>
      <c r="NPD23" s="135"/>
      <c r="NPE23" s="135"/>
      <c r="NPF23" s="135"/>
      <c r="NPG23" s="135"/>
      <c r="NPH23" s="135"/>
      <c r="NPI23" s="135"/>
      <c r="NPJ23" s="135"/>
      <c r="NPK23" s="135"/>
      <c r="NPL23" s="135"/>
      <c r="NPM23" s="135"/>
      <c r="NPN23" s="135"/>
      <c r="NPO23" s="135"/>
      <c r="NPP23" s="135"/>
      <c r="NPQ23" s="135"/>
      <c r="NPR23" s="135"/>
      <c r="NPS23" s="135"/>
      <c r="NPT23" s="135"/>
      <c r="NPU23" s="135"/>
      <c r="NPV23" s="135"/>
      <c r="NPW23" s="135"/>
      <c r="NPX23" s="135"/>
      <c r="NPY23" s="135"/>
      <c r="NPZ23" s="135"/>
      <c r="NQA23" s="135"/>
      <c r="NQB23" s="135"/>
      <c r="NQC23" s="135"/>
      <c r="NQD23" s="135"/>
      <c r="NQE23" s="135"/>
      <c r="NQF23" s="135"/>
      <c r="NQG23" s="135"/>
      <c r="NQH23" s="135"/>
      <c r="NQI23" s="135"/>
      <c r="NQJ23" s="135"/>
      <c r="NQK23" s="135"/>
      <c r="NQL23" s="135"/>
      <c r="NQM23" s="135"/>
      <c r="NQN23" s="135"/>
      <c r="NQO23" s="135"/>
      <c r="NQP23" s="135"/>
      <c r="NQQ23" s="135"/>
      <c r="NQR23" s="135"/>
      <c r="NQS23" s="135"/>
      <c r="NQT23" s="135"/>
      <c r="NQU23" s="135"/>
      <c r="NQV23" s="135"/>
      <c r="NQW23" s="135"/>
      <c r="NQX23" s="135"/>
      <c r="NQY23" s="135"/>
      <c r="NQZ23" s="135"/>
      <c r="NRA23" s="135"/>
      <c r="NRB23" s="135"/>
      <c r="NRC23" s="135"/>
      <c r="NRD23" s="135"/>
      <c r="NRE23" s="135"/>
      <c r="NRF23" s="135"/>
      <c r="NRG23" s="135"/>
      <c r="NRH23" s="135"/>
      <c r="NRI23" s="135"/>
      <c r="NRJ23" s="135"/>
      <c r="NRK23" s="135"/>
      <c r="NRL23" s="135"/>
      <c r="NRM23" s="135"/>
      <c r="NRN23" s="135"/>
      <c r="NRO23" s="135"/>
      <c r="NRP23" s="135"/>
      <c r="NRQ23" s="135"/>
      <c r="NRR23" s="135"/>
      <c r="NRS23" s="135"/>
      <c r="NRT23" s="135"/>
      <c r="NRU23" s="135"/>
      <c r="NRV23" s="135"/>
      <c r="NRW23" s="135"/>
      <c r="NRX23" s="135"/>
      <c r="NRY23" s="135"/>
      <c r="NRZ23" s="135"/>
      <c r="NSA23" s="135"/>
      <c r="NSB23" s="135"/>
      <c r="NSC23" s="135"/>
      <c r="NSD23" s="135"/>
      <c r="NSE23" s="135"/>
      <c r="NSF23" s="135"/>
      <c r="NSG23" s="135"/>
      <c r="NSH23" s="135"/>
      <c r="NSI23" s="135"/>
      <c r="NSJ23" s="135"/>
      <c r="NSK23" s="135"/>
      <c r="NSL23" s="135"/>
      <c r="NSM23" s="135"/>
      <c r="NSN23" s="135"/>
      <c r="NSO23" s="135"/>
      <c r="NSP23" s="135"/>
      <c r="NSQ23" s="135"/>
      <c r="NSR23" s="135"/>
      <c r="NSS23" s="135"/>
      <c r="NST23" s="135"/>
      <c r="NSU23" s="135"/>
      <c r="NSV23" s="135"/>
      <c r="NSW23" s="135"/>
      <c r="NSX23" s="135"/>
      <c r="NSY23" s="135"/>
      <c r="NSZ23" s="135"/>
      <c r="NTA23" s="135"/>
      <c r="NTB23" s="135"/>
      <c r="NTC23" s="135"/>
      <c r="NTD23" s="135"/>
      <c r="NTE23" s="135"/>
      <c r="NTF23" s="135"/>
      <c r="NTG23" s="135"/>
      <c r="NTH23" s="135"/>
      <c r="NTI23" s="135"/>
      <c r="NTJ23" s="135"/>
      <c r="NTK23" s="135"/>
      <c r="NTL23" s="135"/>
      <c r="NTM23" s="135"/>
      <c r="NTN23" s="135"/>
      <c r="NTO23" s="135"/>
      <c r="NTP23" s="135"/>
      <c r="NTQ23" s="135"/>
      <c r="NTR23" s="135"/>
      <c r="NTS23" s="135"/>
      <c r="NTT23" s="135"/>
      <c r="NTU23" s="135"/>
      <c r="NTV23" s="135"/>
      <c r="NTW23" s="135"/>
      <c r="NTX23" s="135"/>
      <c r="NTY23" s="135"/>
      <c r="NTZ23" s="135"/>
      <c r="NUA23" s="135"/>
      <c r="NUB23" s="135"/>
      <c r="NUC23" s="135"/>
      <c r="NUD23" s="135"/>
      <c r="NUE23" s="135"/>
      <c r="NUF23" s="135"/>
      <c r="NUG23" s="135"/>
      <c r="NUH23" s="135"/>
      <c r="NUI23" s="135"/>
      <c r="NUJ23" s="135"/>
      <c r="NUK23" s="135"/>
      <c r="NUL23" s="135"/>
      <c r="NUM23" s="135"/>
      <c r="NUN23" s="135"/>
      <c r="NUO23" s="135"/>
      <c r="NUP23" s="135"/>
      <c r="NUQ23" s="135"/>
      <c r="NUR23" s="135"/>
      <c r="NUS23" s="135"/>
      <c r="NUT23" s="135"/>
      <c r="NUU23" s="135"/>
      <c r="NUV23" s="135"/>
      <c r="NUW23" s="135"/>
      <c r="NUX23" s="135"/>
      <c r="NUY23" s="135"/>
      <c r="NUZ23" s="135"/>
      <c r="NVA23" s="135"/>
      <c r="NVB23" s="135"/>
      <c r="NVC23" s="135"/>
      <c r="NVD23" s="135"/>
      <c r="NVE23" s="135"/>
      <c r="NVF23" s="135"/>
      <c r="NVG23" s="135"/>
      <c r="NVH23" s="135"/>
      <c r="NVI23" s="135"/>
      <c r="NVJ23" s="135"/>
      <c r="NVK23" s="135"/>
      <c r="NVL23" s="135"/>
      <c r="NVM23" s="135"/>
      <c r="NVN23" s="135"/>
      <c r="NVO23" s="135"/>
      <c r="NVP23" s="135"/>
      <c r="NVQ23" s="135"/>
      <c r="NVR23" s="135"/>
      <c r="NVS23" s="135"/>
      <c r="NVT23" s="135"/>
      <c r="NVU23" s="135"/>
      <c r="NVV23" s="135"/>
      <c r="NVW23" s="135"/>
      <c r="NVX23" s="135"/>
      <c r="NVY23" s="135"/>
      <c r="NVZ23" s="135"/>
      <c r="NWA23" s="135"/>
      <c r="NWB23" s="135"/>
      <c r="NWC23" s="135"/>
      <c r="NWD23" s="135"/>
      <c r="NWE23" s="135"/>
      <c r="NWF23" s="135"/>
      <c r="NWG23" s="135"/>
      <c r="NWH23" s="135"/>
      <c r="NWI23" s="135"/>
      <c r="NWJ23" s="135"/>
      <c r="NWK23" s="135"/>
      <c r="NWL23" s="135"/>
      <c r="NWM23" s="135"/>
      <c r="NWN23" s="135"/>
      <c r="NWO23" s="135"/>
      <c r="NWP23" s="135"/>
      <c r="NWQ23" s="135"/>
      <c r="NWR23" s="135"/>
      <c r="NWS23" s="135"/>
      <c r="NWT23" s="135"/>
      <c r="NWU23" s="135"/>
      <c r="NWV23" s="135"/>
      <c r="NWW23" s="135"/>
      <c r="NWX23" s="135"/>
      <c r="NWY23" s="135"/>
      <c r="NWZ23" s="135"/>
      <c r="NXA23" s="135"/>
      <c r="NXB23" s="135"/>
      <c r="NXC23" s="135"/>
      <c r="NXD23" s="135"/>
      <c r="NXE23" s="135"/>
      <c r="NXF23" s="135"/>
      <c r="NXG23" s="135"/>
      <c r="NXH23" s="135"/>
      <c r="NXI23" s="135"/>
      <c r="NXJ23" s="135"/>
      <c r="NXK23" s="135"/>
      <c r="NXL23" s="135"/>
      <c r="NXM23" s="135"/>
      <c r="NXN23" s="135"/>
      <c r="NXO23" s="135"/>
      <c r="NXP23" s="135"/>
      <c r="NXQ23" s="135"/>
      <c r="NXR23" s="135"/>
      <c r="NXS23" s="135"/>
      <c r="NXT23" s="135"/>
      <c r="NXU23" s="135"/>
      <c r="NXV23" s="135"/>
      <c r="NXW23" s="135"/>
      <c r="NXX23" s="135"/>
      <c r="NXY23" s="135"/>
      <c r="NXZ23" s="135"/>
      <c r="NYA23" s="135"/>
      <c r="NYB23" s="135"/>
      <c r="NYC23" s="135"/>
      <c r="NYD23" s="135"/>
      <c r="NYE23" s="135"/>
      <c r="NYF23" s="135"/>
      <c r="NYG23" s="135"/>
      <c r="NYH23" s="135"/>
      <c r="NYI23" s="135"/>
      <c r="NYJ23" s="135"/>
      <c r="NYK23" s="135"/>
      <c r="NYL23" s="135"/>
      <c r="NYM23" s="135"/>
      <c r="NYN23" s="135"/>
      <c r="NYO23" s="135"/>
      <c r="NYP23" s="135"/>
      <c r="NYQ23" s="135"/>
      <c r="NYR23" s="135"/>
      <c r="NYS23" s="135"/>
      <c r="NYT23" s="135"/>
      <c r="NYU23" s="135"/>
      <c r="NYV23" s="135"/>
      <c r="NYW23" s="135"/>
      <c r="NYX23" s="135"/>
      <c r="NYY23" s="135"/>
      <c r="NYZ23" s="135"/>
      <c r="NZA23" s="135"/>
      <c r="NZB23" s="135"/>
      <c r="NZC23" s="135"/>
      <c r="NZD23" s="135"/>
      <c r="NZE23" s="135"/>
      <c r="NZF23" s="135"/>
      <c r="NZG23" s="135"/>
      <c r="NZH23" s="135"/>
      <c r="NZI23" s="135"/>
      <c r="NZJ23" s="135"/>
      <c r="NZK23" s="135"/>
      <c r="NZL23" s="135"/>
      <c r="NZM23" s="135"/>
      <c r="NZN23" s="135"/>
      <c r="NZO23" s="135"/>
      <c r="NZP23" s="135"/>
      <c r="NZQ23" s="135"/>
      <c r="NZR23" s="135"/>
      <c r="NZS23" s="135"/>
      <c r="NZT23" s="135"/>
      <c r="NZU23" s="135"/>
      <c r="NZV23" s="135"/>
      <c r="NZW23" s="135"/>
      <c r="NZX23" s="135"/>
      <c r="NZY23" s="135"/>
      <c r="NZZ23" s="135"/>
      <c r="OAA23" s="135"/>
      <c r="OAB23" s="135"/>
      <c r="OAC23" s="135"/>
      <c r="OAD23" s="135"/>
      <c r="OAE23" s="135"/>
      <c r="OAF23" s="135"/>
      <c r="OAG23" s="135"/>
      <c r="OAH23" s="135"/>
      <c r="OAI23" s="135"/>
      <c r="OAJ23" s="135"/>
      <c r="OAK23" s="135"/>
      <c r="OAL23" s="135"/>
      <c r="OAM23" s="135"/>
      <c r="OAN23" s="135"/>
      <c r="OAO23" s="135"/>
      <c r="OAP23" s="135"/>
      <c r="OAQ23" s="135"/>
      <c r="OAR23" s="135"/>
      <c r="OAS23" s="135"/>
      <c r="OAT23" s="135"/>
      <c r="OAU23" s="135"/>
      <c r="OAV23" s="135"/>
      <c r="OAW23" s="135"/>
      <c r="OAX23" s="135"/>
      <c r="OAY23" s="135"/>
      <c r="OAZ23" s="135"/>
      <c r="OBA23" s="135"/>
      <c r="OBB23" s="135"/>
      <c r="OBC23" s="135"/>
      <c r="OBD23" s="135"/>
      <c r="OBE23" s="135"/>
      <c r="OBF23" s="135"/>
      <c r="OBG23" s="135"/>
      <c r="OBH23" s="135"/>
      <c r="OBI23" s="135"/>
      <c r="OBJ23" s="135"/>
      <c r="OBK23" s="135"/>
      <c r="OBL23" s="135"/>
      <c r="OBM23" s="135"/>
      <c r="OBN23" s="135"/>
      <c r="OBO23" s="135"/>
      <c r="OBP23" s="135"/>
      <c r="OBQ23" s="135"/>
      <c r="OBR23" s="135"/>
      <c r="OBS23" s="135"/>
      <c r="OBT23" s="135"/>
      <c r="OBU23" s="135"/>
      <c r="OBV23" s="135"/>
      <c r="OBW23" s="135"/>
      <c r="OBX23" s="135"/>
      <c r="OBY23" s="135"/>
      <c r="OBZ23" s="135"/>
      <c r="OCA23" s="135"/>
      <c r="OCB23" s="135"/>
      <c r="OCC23" s="135"/>
      <c r="OCD23" s="135"/>
      <c r="OCE23" s="135"/>
      <c r="OCF23" s="135"/>
      <c r="OCG23" s="135"/>
      <c r="OCH23" s="135"/>
      <c r="OCI23" s="135"/>
      <c r="OCJ23" s="135"/>
      <c r="OCK23" s="135"/>
      <c r="OCL23" s="135"/>
      <c r="OCM23" s="135"/>
      <c r="OCN23" s="135"/>
      <c r="OCO23" s="135"/>
      <c r="OCP23" s="135"/>
      <c r="OCQ23" s="135"/>
      <c r="OCR23" s="135"/>
      <c r="OCS23" s="135"/>
      <c r="OCT23" s="135"/>
      <c r="OCU23" s="135"/>
      <c r="OCV23" s="135"/>
      <c r="OCW23" s="135"/>
      <c r="OCX23" s="135"/>
      <c r="OCY23" s="135"/>
      <c r="OCZ23" s="135"/>
      <c r="ODA23" s="135"/>
      <c r="ODB23" s="135"/>
      <c r="ODC23" s="135"/>
      <c r="ODD23" s="135"/>
      <c r="ODE23" s="135"/>
      <c r="ODF23" s="135"/>
      <c r="ODG23" s="135"/>
      <c r="ODH23" s="135"/>
      <c r="ODI23" s="135"/>
      <c r="ODJ23" s="135"/>
      <c r="ODK23" s="135"/>
      <c r="ODL23" s="135"/>
      <c r="ODM23" s="135"/>
      <c r="ODN23" s="135"/>
      <c r="ODO23" s="135"/>
      <c r="ODP23" s="135"/>
      <c r="ODQ23" s="135"/>
      <c r="ODR23" s="135"/>
      <c r="ODS23" s="135"/>
      <c r="ODT23" s="135"/>
      <c r="ODU23" s="135"/>
      <c r="ODV23" s="135"/>
      <c r="ODW23" s="135"/>
      <c r="ODX23" s="135"/>
      <c r="ODY23" s="135"/>
      <c r="ODZ23" s="135"/>
      <c r="OEA23" s="135"/>
      <c r="OEB23" s="135"/>
      <c r="OEC23" s="135"/>
      <c r="OED23" s="135"/>
      <c r="OEE23" s="135"/>
      <c r="OEF23" s="135"/>
      <c r="OEG23" s="135"/>
      <c r="OEH23" s="135"/>
      <c r="OEI23" s="135"/>
      <c r="OEJ23" s="135"/>
      <c r="OEK23" s="135"/>
      <c r="OEL23" s="135"/>
      <c r="OEM23" s="135"/>
      <c r="OEN23" s="135"/>
      <c r="OEO23" s="135"/>
      <c r="OEP23" s="135"/>
      <c r="OEQ23" s="135"/>
      <c r="OER23" s="135"/>
      <c r="OES23" s="135"/>
      <c r="OET23" s="135"/>
      <c r="OEU23" s="135"/>
      <c r="OEV23" s="135"/>
      <c r="OEW23" s="135"/>
      <c r="OEX23" s="135"/>
      <c r="OEY23" s="135"/>
      <c r="OEZ23" s="135"/>
      <c r="OFA23" s="135"/>
      <c r="OFB23" s="135"/>
      <c r="OFC23" s="135"/>
      <c r="OFD23" s="135"/>
      <c r="OFE23" s="135"/>
      <c r="OFF23" s="135"/>
      <c r="OFG23" s="135"/>
      <c r="OFH23" s="135"/>
      <c r="OFI23" s="135"/>
      <c r="OFJ23" s="135"/>
      <c r="OFK23" s="135"/>
      <c r="OFL23" s="135"/>
      <c r="OFM23" s="135"/>
      <c r="OFN23" s="135"/>
      <c r="OFO23" s="135"/>
      <c r="OFP23" s="135"/>
      <c r="OFQ23" s="135"/>
      <c r="OFR23" s="135"/>
      <c r="OFS23" s="135"/>
      <c r="OFT23" s="135"/>
      <c r="OFU23" s="135"/>
      <c r="OFV23" s="135"/>
      <c r="OFW23" s="135"/>
      <c r="OFX23" s="135"/>
      <c r="OFY23" s="135"/>
      <c r="OFZ23" s="135"/>
      <c r="OGA23" s="135"/>
      <c r="OGB23" s="135"/>
      <c r="OGC23" s="135"/>
      <c r="OGD23" s="135"/>
      <c r="OGE23" s="135"/>
      <c r="OGF23" s="135"/>
      <c r="OGG23" s="135"/>
      <c r="OGH23" s="135"/>
      <c r="OGI23" s="135"/>
      <c r="OGJ23" s="135"/>
      <c r="OGK23" s="135"/>
      <c r="OGL23" s="135"/>
      <c r="OGM23" s="135"/>
      <c r="OGN23" s="135"/>
      <c r="OGO23" s="135"/>
      <c r="OGP23" s="135"/>
      <c r="OGQ23" s="135"/>
      <c r="OGR23" s="135"/>
      <c r="OGS23" s="135"/>
      <c r="OGT23" s="135"/>
      <c r="OGU23" s="135"/>
      <c r="OGV23" s="135"/>
      <c r="OGW23" s="135"/>
      <c r="OGX23" s="135"/>
      <c r="OGY23" s="135"/>
      <c r="OGZ23" s="135"/>
      <c r="OHA23" s="135"/>
      <c r="OHB23" s="135"/>
      <c r="OHC23" s="135"/>
      <c r="OHD23" s="135"/>
      <c r="OHE23" s="135"/>
      <c r="OHF23" s="135"/>
      <c r="OHG23" s="135"/>
      <c r="OHH23" s="135"/>
      <c r="OHI23" s="135"/>
      <c r="OHJ23" s="135"/>
      <c r="OHK23" s="135"/>
      <c r="OHL23" s="135"/>
      <c r="OHM23" s="135"/>
      <c r="OHN23" s="135"/>
      <c r="OHO23" s="135"/>
      <c r="OHP23" s="135"/>
      <c r="OHQ23" s="135"/>
      <c r="OHR23" s="135"/>
      <c r="OHS23" s="135"/>
      <c r="OHT23" s="135"/>
      <c r="OHU23" s="135"/>
      <c r="OHV23" s="135"/>
      <c r="OHW23" s="135"/>
      <c r="OHX23" s="135"/>
      <c r="OHY23" s="135"/>
      <c r="OHZ23" s="135"/>
      <c r="OIA23" s="135"/>
      <c r="OIB23" s="135"/>
      <c r="OIC23" s="135"/>
      <c r="OID23" s="135"/>
      <c r="OIE23" s="135"/>
      <c r="OIF23" s="135"/>
      <c r="OIG23" s="135"/>
      <c r="OIH23" s="135"/>
      <c r="OII23" s="135"/>
      <c r="OIJ23" s="135"/>
      <c r="OIK23" s="135"/>
      <c r="OIL23" s="135"/>
      <c r="OIM23" s="135"/>
      <c r="OIN23" s="135"/>
      <c r="OIO23" s="135"/>
      <c r="OIP23" s="135"/>
      <c r="OIQ23" s="135"/>
      <c r="OIR23" s="135"/>
      <c r="OIS23" s="135"/>
      <c r="OIT23" s="135"/>
      <c r="OIU23" s="135"/>
      <c r="OIV23" s="135"/>
      <c r="OIW23" s="135"/>
      <c r="OIX23" s="135"/>
      <c r="OIY23" s="135"/>
      <c r="OIZ23" s="135"/>
      <c r="OJA23" s="135"/>
      <c r="OJB23" s="135"/>
      <c r="OJC23" s="135"/>
      <c r="OJD23" s="135"/>
      <c r="OJE23" s="135"/>
      <c r="OJF23" s="135"/>
      <c r="OJG23" s="135"/>
      <c r="OJH23" s="135"/>
      <c r="OJI23" s="135"/>
      <c r="OJJ23" s="135"/>
      <c r="OJK23" s="135"/>
      <c r="OJL23" s="135"/>
      <c r="OJM23" s="135"/>
      <c r="OJN23" s="135"/>
      <c r="OJO23" s="135"/>
      <c r="OJP23" s="135"/>
      <c r="OJQ23" s="135"/>
      <c r="OJR23" s="135"/>
      <c r="OJS23" s="135"/>
      <c r="OJT23" s="135"/>
      <c r="OJU23" s="135"/>
      <c r="OJV23" s="135"/>
      <c r="OJW23" s="135"/>
      <c r="OJX23" s="135"/>
      <c r="OJY23" s="135"/>
      <c r="OJZ23" s="135"/>
      <c r="OKA23" s="135"/>
      <c r="OKB23" s="135"/>
      <c r="OKC23" s="135"/>
      <c r="OKD23" s="135"/>
      <c r="OKE23" s="135"/>
      <c r="OKF23" s="135"/>
      <c r="OKG23" s="135"/>
      <c r="OKH23" s="135"/>
      <c r="OKI23" s="135"/>
      <c r="OKJ23" s="135"/>
      <c r="OKK23" s="135"/>
      <c r="OKL23" s="135"/>
      <c r="OKM23" s="135"/>
      <c r="OKN23" s="135"/>
      <c r="OKO23" s="135"/>
      <c r="OKP23" s="135"/>
      <c r="OKQ23" s="135"/>
      <c r="OKR23" s="135"/>
      <c r="OKS23" s="135"/>
      <c r="OKT23" s="135"/>
      <c r="OKU23" s="135"/>
      <c r="OKV23" s="135"/>
      <c r="OKW23" s="135"/>
      <c r="OKX23" s="135"/>
      <c r="OKY23" s="135"/>
      <c r="OKZ23" s="135"/>
      <c r="OLA23" s="135"/>
      <c r="OLB23" s="135"/>
      <c r="OLC23" s="135"/>
      <c r="OLD23" s="135"/>
      <c r="OLE23" s="135"/>
      <c r="OLF23" s="135"/>
      <c r="OLG23" s="135"/>
      <c r="OLH23" s="135"/>
      <c r="OLI23" s="135"/>
      <c r="OLJ23" s="135"/>
      <c r="OLK23" s="135"/>
      <c r="OLL23" s="135"/>
      <c r="OLM23" s="135"/>
      <c r="OLN23" s="135"/>
      <c r="OLO23" s="135"/>
      <c r="OLP23" s="135"/>
      <c r="OLQ23" s="135"/>
      <c r="OLR23" s="135"/>
      <c r="OLS23" s="135"/>
      <c r="OLT23" s="135"/>
      <c r="OLU23" s="135"/>
      <c r="OLV23" s="135"/>
      <c r="OLW23" s="135"/>
      <c r="OLX23" s="135"/>
      <c r="OLY23" s="135"/>
      <c r="OLZ23" s="135"/>
      <c r="OMA23" s="135"/>
      <c r="OMB23" s="135"/>
      <c r="OMC23" s="135"/>
      <c r="OMD23" s="135"/>
      <c r="OME23" s="135"/>
      <c r="OMF23" s="135"/>
      <c r="OMG23" s="135"/>
      <c r="OMH23" s="135"/>
      <c r="OMI23" s="135"/>
      <c r="OMJ23" s="135"/>
      <c r="OMK23" s="135"/>
      <c r="OML23" s="135"/>
      <c r="OMM23" s="135"/>
      <c r="OMN23" s="135"/>
      <c r="OMO23" s="135"/>
      <c r="OMP23" s="135"/>
      <c r="OMQ23" s="135"/>
      <c r="OMR23" s="135"/>
      <c r="OMS23" s="135"/>
      <c r="OMT23" s="135"/>
      <c r="OMU23" s="135"/>
      <c r="OMV23" s="135"/>
      <c r="OMW23" s="135"/>
      <c r="OMX23" s="135"/>
      <c r="OMY23" s="135"/>
      <c r="OMZ23" s="135"/>
      <c r="ONA23" s="135"/>
      <c r="ONB23" s="135"/>
      <c r="ONC23" s="135"/>
      <c r="OND23" s="135"/>
      <c r="ONE23" s="135"/>
      <c r="ONF23" s="135"/>
      <c r="ONG23" s="135"/>
      <c r="ONH23" s="135"/>
      <c r="ONI23" s="135"/>
      <c r="ONJ23" s="135"/>
      <c r="ONK23" s="135"/>
      <c r="ONL23" s="135"/>
      <c r="ONM23" s="135"/>
      <c r="ONN23" s="135"/>
      <c r="ONO23" s="135"/>
      <c r="ONP23" s="135"/>
      <c r="ONQ23" s="135"/>
      <c r="ONR23" s="135"/>
      <c r="ONS23" s="135"/>
      <c r="ONT23" s="135"/>
      <c r="ONU23" s="135"/>
      <c r="ONV23" s="135"/>
      <c r="ONW23" s="135"/>
      <c r="ONX23" s="135"/>
      <c r="ONY23" s="135"/>
      <c r="ONZ23" s="135"/>
      <c r="OOA23" s="135"/>
      <c r="OOB23" s="135"/>
      <c r="OOC23" s="135"/>
      <c r="OOD23" s="135"/>
      <c r="OOE23" s="135"/>
      <c r="OOF23" s="135"/>
      <c r="OOG23" s="135"/>
      <c r="OOH23" s="135"/>
      <c r="OOI23" s="135"/>
      <c r="OOJ23" s="135"/>
      <c r="OOK23" s="135"/>
      <c r="OOL23" s="135"/>
      <c r="OOM23" s="135"/>
      <c r="OON23" s="135"/>
      <c r="OOO23" s="135"/>
      <c r="OOP23" s="135"/>
      <c r="OOQ23" s="135"/>
      <c r="OOR23" s="135"/>
      <c r="OOS23" s="135"/>
      <c r="OOT23" s="135"/>
      <c r="OOU23" s="135"/>
      <c r="OOV23" s="135"/>
      <c r="OOW23" s="135"/>
      <c r="OOX23" s="135"/>
      <c r="OOY23" s="135"/>
      <c r="OOZ23" s="135"/>
      <c r="OPA23" s="135"/>
      <c r="OPB23" s="135"/>
      <c r="OPC23" s="135"/>
      <c r="OPD23" s="135"/>
      <c r="OPE23" s="135"/>
      <c r="OPF23" s="135"/>
      <c r="OPG23" s="135"/>
      <c r="OPH23" s="135"/>
      <c r="OPI23" s="135"/>
      <c r="OPJ23" s="135"/>
      <c r="OPK23" s="135"/>
      <c r="OPL23" s="135"/>
      <c r="OPM23" s="135"/>
      <c r="OPN23" s="135"/>
      <c r="OPO23" s="135"/>
      <c r="OPP23" s="135"/>
      <c r="OPQ23" s="135"/>
      <c r="OPR23" s="135"/>
      <c r="OPS23" s="135"/>
      <c r="OPT23" s="135"/>
      <c r="OPU23" s="135"/>
      <c r="OPV23" s="135"/>
      <c r="OPW23" s="135"/>
      <c r="OPX23" s="135"/>
      <c r="OPY23" s="135"/>
      <c r="OPZ23" s="135"/>
      <c r="OQA23" s="135"/>
      <c r="OQB23" s="135"/>
      <c r="OQC23" s="135"/>
      <c r="OQD23" s="135"/>
      <c r="OQE23" s="135"/>
      <c r="OQF23" s="135"/>
      <c r="OQG23" s="135"/>
      <c r="OQH23" s="135"/>
      <c r="OQI23" s="135"/>
      <c r="OQJ23" s="135"/>
      <c r="OQK23" s="135"/>
      <c r="OQL23" s="135"/>
      <c r="OQM23" s="135"/>
      <c r="OQN23" s="135"/>
      <c r="OQO23" s="135"/>
      <c r="OQP23" s="135"/>
      <c r="OQQ23" s="135"/>
      <c r="OQR23" s="135"/>
      <c r="OQS23" s="135"/>
      <c r="OQT23" s="135"/>
      <c r="OQU23" s="135"/>
      <c r="OQV23" s="135"/>
      <c r="OQW23" s="135"/>
      <c r="OQX23" s="135"/>
      <c r="OQY23" s="135"/>
      <c r="OQZ23" s="135"/>
      <c r="ORA23" s="135"/>
      <c r="ORB23" s="135"/>
      <c r="ORC23" s="135"/>
      <c r="ORD23" s="135"/>
      <c r="ORE23" s="135"/>
      <c r="ORF23" s="135"/>
      <c r="ORG23" s="135"/>
      <c r="ORH23" s="135"/>
      <c r="ORI23" s="135"/>
      <c r="ORJ23" s="135"/>
      <c r="ORK23" s="135"/>
      <c r="ORL23" s="135"/>
      <c r="ORM23" s="135"/>
      <c r="ORN23" s="135"/>
      <c r="ORO23" s="135"/>
      <c r="ORP23" s="135"/>
      <c r="ORQ23" s="135"/>
      <c r="ORR23" s="135"/>
      <c r="ORS23" s="135"/>
      <c r="ORT23" s="135"/>
      <c r="ORU23" s="135"/>
      <c r="ORV23" s="135"/>
      <c r="ORW23" s="135"/>
      <c r="ORX23" s="135"/>
      <c r="ORY23" s="135"/>
      <c r="ORZ23" s="135"/>
      <c r="OSA23" s="135"/>
      <c r="OSB23" s="135"/>
      <c r="OSC23" s="135"/>
      <c r="OSD23" s="135"/>
      <c r="OSE23" s="135"/>
      <c r="OSF23" s="135"/>
      <c r="OSG23" s="135"/>
      <c r="OSH23" s="135"/>
      <c r="OSI23" s="135"/>
      <c r="OSJ23" s="135"/>
      <c r="OSK23" s="135"/>
      <c r="OSL23" s="135"/>
      <c r="OSM23" s="135"/>
      <c r="OSN23" s="135"/>
      <c r="OSO23" s="135"/>
      <c r="OSP23" s="135"/>
      <c r="OSQ23" s="135"/>
      <c r="OSR23" s="135"/>
      <c r="OSS23" s="135"/>
      <c r="OST23" s="135"/>
      <c r="OSU23" s="135"/>
      <c r="OSV23" s="135"/>
      <c r="OSW23" s="135"/>
      <c r="OSX23" s="135"/>
      <c r="OSY23" s="135"/>
      <c r="OSZ23" s="135"/>
      <c r="OTA23" s="135"/>
      <c r="OTB23" s="135"/>
      <c r="OTC23" s="135"/>
      <c r="OTD23" s="135"/>
      <c r="OTE23" s="135"/>
      <c r="OTF23" s="135"/>
      <c r="OTG23" s="135"/>
      <c r="OTH23" s="135"/>
      <c r="OTI23" s="135"/>
      <c r="OTJ23" s="135"/>
      <c r="OTK23" s="135"/>
      <c r="OTL23" s="135"/>
      <c r="OTM23" s="135"/>
      <c r="OTN23" s="135"/>
      <c r="OTO23" s="135"/>
      <c r="OTP23" s="135"/>
      <c r="OTQ23" s="135"/>
      <c r="OTR23" s="135"/>
      <c r="OTS23" s="135"/>
      <c r="OTT23" s="135"/>
      <c r="OTU23" s="135"/>
      <c r="OTV23" s="135"/>
      <c r="OTW23" s="135"/>
      <c r="OTX23" s="135"/>
      <c r="OTY23" s="135"/>
      <c r="OTZ23" s="135"/>
      <c r="OUA23" s="135"/>
      <c r="OUB23" s="135"/>
      <c r="OUC23" s="135"/>
      <c r="OUD23" s="135"/>
      <c r="OUE23" s="135"/>
      <c r="OUF23" s="135"/>
      <c r="OUG23" s="135"/>
      <c r="OUH23" s="135"/>
      <c r="OUI23" s="135"/>
      <c r="OUJ23" s="135"/>
      <c r="OUK23" s="135"/>
      <c r="OUL23" s="135"/>
      <c r="OUM23" s="135"/>
      <c r="OUN23" s="135"/>
      <c r="OUO23" s="135"/>
      <c r="OUP23" s="135"/>
      <c r="OUQ23" s="135"/>
      <c r="OUR23" s="135"/>
      <c r="OUS23" s="135"/>
      <c r="OUT23" s="135"/>
      <c r="OUU23" s="135"/>
      <c r="OUV23" s="135"/>
      <c r="OUW23" s="135"/>
      <c r="OUX23" s="135"/>
      <c r="OUY23" s="135"/>
      <c r="OUZ23" s="135"/>
      <c r="OVA23" s="135"/>
      <c r="OVB23" s="135"/>
      <c r="OVC23" s="135"/>
      <c r="OVD23" s="135"/>
      <c r="OVE23" s="135"/>
      <c r="OVF23" s="135"/>
      <c r="OVG23" s="135"/>
      <c r="OVH23" s="135"/>
      <c r="OVI23" s="135"/>
      <c r="OVJ23" s="135"/>
      <c r="OVK23" s="135"/>
      <c r="OVL23" s="135"/>
      <c r="OVM23" s="135"/>
      <c r="OVN23" s="135"/>
      <c r="OVO23" s="135"/>
      <c r="OVP23" s="135"/>
      <c r="OVQ23" s="135"/>
      <c r="OVR23" s="135"/>
      <c r="OVS23" s="135"/>
      <c r="OVT23" s="135"/>
      <c r="OVU23" s="135"/>
      <c r="OVV23" s="135"/>
      <c r="OVW23" s="135"/>
      <c r="OVX23" s="135"/>
      <c r="OVY23" s="135"/>
      <c r="OVZ23" s="135"/>
      <c r="OWA23" s="135"/>
      <c r="OWB23" s="135"/>
      <c r="OWC23" s="135"/>
      <c r="OWD23" s="135"/>
      <c r="OWE23" s="135"/>
      <c r="OWF23" s="135"/>
      <c r="OWG23" s="135"/>
      <c r="OWH23" s="135"/>
      <c r="OWI23" s="135"/>
      <c r="OWJ23" s="135"/>
      <c r="OWK23" s="135"/>
      <c r="OWL23" s="135"/>
      <c r="OWM23" s="135"/>
      <c r="OWN23" s="135"/>
      <c r="OWO23" s="135"/>
      <c r="OWP23" s="135"/>
      <c r="OWQ23" s="135"/>
      <c r="OWR23" s="135"/>
      <c r="OWS23" s="135"/>
      <c r="OWT23" s="135"/>
      <c r="OWU23" s="135"/>
      <c r="OWV23" s="135"/>
      <c r="OWW23" s="135"/>
      <c r="OWX23" s="135"/>
      <c r="OWY23" s="135"/>
      <c r="OWZ23" s="135"/>
      <c r="OXA23" s="135"/>
      <c r="OXB23" s="135"/>
      <c r="OXC23" s="135"/>
      <c r="OXD23" s="135"/>
      <c r="OXE23" s="135"/>
      <c r="OXF23" s="135"/>
      <c r="OXG23" s="135"/>
      <c r="OXH23" s="135"/>
      <c r="OXI23" s="135"/>
      <c r="OXJ23" s="135"/>
      <c r="OXK23" s="135"/>
      <c r="OXL23" s="135"/>
      <c r="OXM23" s="135"/>
      <c r="OXN23" s="135"/>
      <c r="OXO23" s="135"/>
      <c r="OXP23" s="135"/>
      <c r="OXQ23" s="135"/>
      <c r="OXR23" s="135"/>
      <c r="OXS23" s="135"/>
      <c r="OXT23" s="135"/>
      <c r="OXU23" s="135"/>
      <c r="OXV23" s="135"/>
      <c r="OXW23" s="135"/>
      <c r="OXX23" s="135"/>
      <c r="OXY23" s="135"/>
      <c r="OXZ23" s="135"/>
      <c r="OYA23" s="135"/>
      <c r="OYB23" s="135"/>
      <c r="OYC23" s="135"/>
      <c r="OYD23" s="135"/>
      <c r="OYE23" s="135"/>
      <c r="OYF23" s="135"/>
      <c r="OYG23" s="135"/>
      <c r="OYH23" s="135"/>
      <c r="OYI23" s="135"/>
      <c r="OYJ23" s="135"/>
      <c r="OYK23" s="135"/>
      <c r="OYL23" s="135"/>
      <c r="OYM23" s="135"/>
      <c r="OYN23" s="135"/>
      <c r="OYO23" s="135"/>
      <c r="OYP23" s="135"/>
      <c r="OYQ23" s="135"/>
      <c r="OYR23" s="135"/>
      <c r="OYS23" s="135"/>
      <c r="OYT23" s="135"/>
      <c r="OYU23" s="135"/>
      <c r="OYV23" s="135"/>
      <c r="OYW23" s="135"/>
      <c r="OYX23" s="135"/>
      <c r="OYY23" s="135"/>
      <c r="OYZ23" s="135"/>
      <c r="OZA23" s="135"/>
      <c r="OZB23" s="135"/>
      <c r="OZC23" s="135"/>
      <c r="OZD23" s="135"/>
      <c r="OZE23" s="135"/>
      <c r="OZF23" s="135"/>
      <c r="OZG23" s="135"/>
      <c r="OZH23" s="135"/>
      <c r="OZI23" s="135"/>
      <c r="OZJ23" s="135"/>
      <c r="OZK23" s="135"/>
      <c r="OZL23" s="135"/>
      <c r="OZM23" s="135"/>
      <c r="OZN23" s="135"/>
      <c r="OZO23" s="135"/>
      <c r="OZP23" s="135"/>
      <c r="OZQ23" s="135"/>
      <c r="OZR23" s="135"/>
      <c r="OZS23" s="135"/>
      <c r="OZT23" s="135"/>
      <c r="OZU23" s="135"/>
      <c r="OZV23" s="135"/>
      <c r="OZW23" s="135"/>
      <c r="OZX23" s="135"/>
      <c r="OZY23" s="135"/>
      <c r="OZZ23" s="135"/>
      <c r="PAA23" s="135"/>
      <c r="PAB23" s="135"/>
      <c r="PAC23" s="135"/>
      <c r="PAD23" s="135"/>
      <c r="PAE23" s="135"/>
      <c r="PAF23" s="135"/>
      <c r="PAG23" s="135"/>
      <c r="PAH23" s="135"/>
      <c r="PAI23" s="135"/>
      <c r="PAJ23" s="135"/>
      <c r="PAK23" s="135"/>
      <c r="PAL23" s="135"/>
      <c r="PAM23" s="135"/>
      <c r="PAN23" s="135"/>
      <c r="PAO23" s="135"/>
      <c r="PAP23" s="135"/>
      <c r="PAQ23" s="135"/>
      <c r="PAR23" s="135"/>
      <c r="PAS23" s="135"/>
      <c r="PAT23" s="135"/>
      <c r="PAU23" s="135"/>
      <c r="PAV23" s="135"/>
      <c r="PAW23" s="135"/>
      <c r="PAX23" s="135"/>
      <c r="PAY23" s="135"/>
      <c r="PAZ23" s="135"/>
      <c r="PBA23" s="135"/>
      <c r="PBB23" s="135"/>
      <c r="PBC23" s="135"/>
      <c r="PBD23" s="135"/>
      <c r="PBE23" s="135"/>
      <c r="PBF23" s="135"/>
      <c r="PBG23" s="135"/>
      <c r="PBH23" s="135"/>
      <c r="PBI23" s="135"/>
      <c r="PBJ23" s="135"/>
      <c r="PBK23" s="135"/>
      <c r="PBL23" s="135"/>
      <c r="PBM23" s="135"/>
      <c r="PBN23" s="135"/>
      <c r="PBO23" s="135"/>
      <c r="PBP23" s="135"/>
      <c r="PBQ23" s="135"/>
      <c r="PBR23" s="135"/>
      <c r="PBS23" s="135"/>
      <c r="PBT23" s="135"/>
      <c r="PBU23" s="135"/>
      <c r="PBV23" s="135"/>
      <c r="PBW23" s="135"/>
      <c r="PBX23" s="135"/>
      <c r="PBY23" s="135"/>
      <c r="PBZ23" s="135"/>
      <c r="PCA23" s="135"/>
      <c r="PCB23" s="135"/>
      <c r="PCC23" s="135"/>
      <c r="PCD23" s="135"/>
      <c r="PCE23" s="135"/>
      <c r="PCF23" s="135"/>
      <c r="PCG23" s="135"/>
      <c r="PCH23" s="135"/>
      <c r="PCI23" s="135"/>
      <c r="PCJ23" s="135"/>
      <c r="PCK23" s="135"/>
      <c r="PCL23" s="135"/>
      <c r="PCM23" s="135"/>
      <c r="PCN23" s="135"/>
      <c r="PCO23" s="135"/>
      <c r="PCP23" s="135"/>
      <c r="PCQ23" s="135"/>
      <c r="PCR23" s="135"/>
      <c r="PCS23" s="135"/>
      <c r="PCT23" s="135"/>
      <c r="PCU23" s="135"/>
      <c r="PCV23" s="135"/>
      <c r="PCW23" s="135"/>
      <c r="PCX23" s="135"/>
      <c r="PCY23" s="135"/>
      <c r="PCZ23" s="135"/>
      <c r="PDA23" s="135"/>
      <c r="PDB23" s="135"/>
      <c r="PDC23" s="135"/>
      <c r="PDD23" s="135"/>
      <c r="PDE23" s="135"/>
      <c r="PDF23" s="135"/>
      <c r="PDG23" s="135"/>
      <c r="PDH23" s="135"/>
      <c r="PDI23" s="135"/>
      <c r="PDJ23" s="135"/>
      <c r="PDK23" s="135"/>
      <c r="PDL23" s="135"/>
      <c r="PDM23" s="135"/>
      <c r="PDN23" s="135"/>
      <c r="PDO23" s="135"/>
      <c r="PDP23" s="135"/>
      <c r="PDQ23" s="135"/>
      <c r="PDR23" s="135"/>
      <c r="PDS23" s="135"/>
      <c r="PDT23" s="135"/>
      <c r="PDU23" s="135"/>
      <c r="PDV23" s="135"/>
      <c r="PDW23" s="135"/>
      <c r="PDX23" s="135"/>
      <c r="PDY23" s="135"/>
      <c r="PDZ23" s="135"/>
      <c r="PEA23" s="135"/>
      <c r="PEB23" s="135"/>
      <c r="PEC23" s="135"/>
      <c r="PED23" s="135"/>
      <c r="PEE23" s="135"/>
      <c r="PEF23" s="135"/>
      <c r="PEG23" s="135"/>
      <c r="PEH23" s="135"/>
      <c r="PEI23" s="135"/>
      <c r="PEJ23" s="135"/>
      <c r="PEK23" s="135"/>
      <c r="PEL23" s="135"/>
      <c r="PEM23" s="135"/>
      <c r="PEN23" s="135"/>
      <c r="PEO23" s="135"/>
      <c r="PEP23" s="135"/>
      <c r="PEQ23" s="135"/>
      <c r="PER23" s="135"/>
      <c r="PES23" s="135"/>
      <c r="PET23" s="135"/>
      <c r="PEU23" s="135"/>
      <c r="PEV23" s="135"/>
      <c r="PEW23" s="135"/>
      <c r="PEX23" s="135"/>
      <c r="PEY23" s="135"/>
      <c r="PEZ23" s="135"/>
      <c r="PFA23" s="135"/>
      <c r="PFB23" s="135"/>
      <c r="PFC23" s="135"/>
      <c r="PFD23" s="135"/>
      <c r="PFE23" s="135"/>
      <c r="PFF23" s="135"/>
      <c r="PFG23" s="135"/>
      <c r="PFH23" s="135"/>
      <c r="PFI23" s="135"/>
      <c r="PFJ23" s="135"/>
      <c r="PFK23" s="135"/>
      <c r="PFL23" s="135"/>
      <c r="PFM23" s="135"/>
      <c r="PFN23" s="135"/>
      <c r="PFO23" s="135"/>
      <c r="PFP23" s="135"/>
      <c r="PFQ23" s="135"/>
      <c r="PFR23" s="135"/>
      <c r="PFS23" s="135"/>
      <c r="PFT23" s="135"/>
      <c r="PFU23" s="135"/>
      <c r="PFV23" s="135"/>
      <c r="PFW23" s="135"/>
      <c r="PFX23" s="135"/>
      <c r="PFY23" s="135"/>
      <c r="PFZ23" s="135"/>
      <c r="PGA23" s="135"/>
      <c r="PGB23" s="135"/>
      <c r="PGC23" s="135"/>
      <c r="PGD23" s="135"/>
      <c r="PGE23" s="135"/>
      <c r="PGF23" s="135"/>
      <c r="PGG23" s="135"/>
      <c r="PGH23" s="135"/>
      <c r="PGI23" s="135"/>
      <c r="PGJ23" s="135"/>
      <c r="PGK23" s="135"/>
      <c r="PGL23" s="135"/>
      <c r="PGM23" s="135"/>
      <c r="PGN23" s="135"/>
      <c r="PGO23" s="135"/>
      <c r="PGP23" s="135"/>
      <c r="PGQ23" s="135"/>
      <c r="PGR23" s="135"/>
      <c r="PGS23" s="135"/>
      <c r="PGT23" s="135"/>
      <c r="PGU23" s="135"/>
      <c r="PGV23" s="135"/>
      <c r="PGW23" s="135"/>
      <c r="PGX23" s="135"/>
      <c r="PGY23" s="135"/>
      <c r="PGZ23" s="135"/>
      <c r="PHA23" s="135"/>
      <c r="PHB23" s="135"/>
      <c r="PHC23" s="135"/>
      <c r="PHD23" s="135"/>
      <c r="PHE23" s="135"/>
      <c r="PHF23" s="135"/>
      <c r="PHG23" s="135"/>
      <c r="PHH23" s="135"/>
      <c r="PHI23" s="135"/>
      <c r="PHJ23" s="135"/>
      <c r="PHK23" s="135"/>
      <c r="PHL23" s="135"/>
      <c r="PHM23" s="135"/>
      <c r="PHN23" s="135"/>
      <c r="PHO23" s="135"/>
      <c r="PHP23" s="135"/>
      <c r="PHQ23" s="135"/>
      <c r="PHR23" s="135"/>
      <c r="PHS23" s="135"/>
      <c r="PHT23" s="135"/>
      <c r="PHU23" s="135"/>
      <c r="PHV23" s="135"/>
      <c r="PHW23" s="135"/>
      <c r="PHX23" s="135"/>
      <c r="PHY23" s="135"/>
      <c r="PHZ23" s="135"/>
      <c r="PIA23" s="135"/>
      <c r="PIB23" s="135"/>
      <c r="PIC23" s="135"/>
      <c r="PID23" s="135"/>
      <c r="PIE23" s="135"/>
      <c r="PIF23" s="135"/>
      <c r="PIG23" s="135"/>
      <c r="PIH23" s="135"/>
      <c r="PII23" s="135"/>
      <c r="PIJ23" s="135"/>
      <c r="PIK23" s="135"/>
      <c r="PIL23" s="135"/>
      <c r="PIM23" s="135"/>
      <c r="PIN23" s="135"/>
      <c r="PIO23" s="135"/>
      <c r="PIP23" s="135"/>
      <c r="PIQ23" s="135"/>
      <c r="PIR23" s="135"/>
      <c r="PIS23" s="135"/>
      <c r="PIT23" s="135"/>
      <c r="PIU23" s="135"/>
      <c r="PIV23" s="135"/>
      <c r="PIW23" s="135"/>
      <c r="PIX23" s="135"/>
      <c r="PIY23" s="135"/>
      <c r="PIZ23" s="135"/>
      <c r="PJA23" s="135"/>
      <c r="PJB23" s="135"/>
      <c r="PJC23" s="135"/>
      <c r="PJD23" s="135"/>
      <c r="PJE23" s="135"/>
      <c r="PJF23" s="135"/>
      <c r="PJG23" s="135"/>
      <c r="PJH23" s="135"/>
      <c r="PJI23" s="135"/>
      <c r="PJJ23" s="135"/>
      <c r="PJK23" s="135"/>
      <c r="PJL23" s="135"/>
      <c r="PJM23" s="135"/>
      <c r="PJN23" s="135"/>
      <c r="PJO23" s="135"/>
      <c r="PJP23" s="135"/>
      <c r="PJQ23" s="135"/>
      <c r="PJR23" s="135"/>
      <c r="PJS23" s="135"/>
      <c r="PJT23" s="135"/>
      <c r="PJU23" s="135"/>
      <c r="PJV23" s="135"/>
      <c r="PJW23" s="135"/>
      <c r="PJX23" s="135"/>
      <c r="PJY23" s="135"/>
      <c r="PJZ23" s="135"/>
      <c r="PKA23" s="135"/>
      <c r="PKB23" s="135"/>
      <c r="PKC23" s="135"/>
      <c r="PKD23" s="135"/>
      <c r="PKE23" s="135"/>
      <c r="PKF23" s="135"/>
      <c r="PKG23" s="135"/>
      <c r="PKH23" s="135"/>
      <c r="PKI23" s="135"/>
      <c r="PKJ23" s="135"/>
      <c r="PKK23" s="135"/>
      <c r="PKL23" s="135"/>
      <c r="PKM23" s="135"/>
      <c r="PKN23" s="135"/>
      <c r="PKO23" s="135"/>
      <c r="PKP23" s="135"/>
      <c r="PKQ23" s="135"/>
      <c r="PKR23" s="135"/>
      <c r="PKS23" s="135"/>
      <c r="PKT23" s="135"/>
      <c r="PKU23" s="135"/>
      <c r="PKV23" s="135"/>
      <c r="PKW23" s="135"/>
      <c r="PKX23" s="135"/>
      <c r="PKY23" s="135"/>
      <c r="PKZ23" s="135"/>
      <c r="PLA23" s="135"/>
      <c r="PLB23" s="135"/>
      <c r="PLC23" s="135"/>
      <c r="PLD23" s="135"/>
      <c r="PLE23" s="135"/>
      <c r="PLF23" s="135"/>
      <c r="PLG23" s="135"/>
      <c r="PLH23" s="135"/>
      <c r="PLI23" s="135"/>
      <c r="PLJ23" s="135"/>
      <c r="PLK23" s="135"/>
      <c r="PLL23" s="135"/>
      <c r="PLM23" s="135"/>
      <c r="PLN23" s="135"/>
      <c r="PLO23" s="135"/>
      <c r="PLP23" s="135"/>
      <c r="PLQ23" s="135"/>
      <c r="PLR23" s="135"/>
      <c r="PLS23" s="135"/>
      <c r="PLT23" s="135"/>
      <c r="PLU23" s="135"/>
      <c r="PLV23" s="135"/>
      <c r="PLW23" s="135"/>
      <c r="PLX23" s="135"/>
      <c r="PLY23" s="135"/>
      <c r="PLZ23" s="135"/>
      <c r="PMA23" s="135"/>
      <c r="PMB23" s="135"/>
      <c r="PMC23" s="135"/>
      <c r="PMD23" s="135"/>
      <c r="PME23" s="135"/>
      <c r="PMF23" s="135"/>
      <c r="PMG23" s="135"/>
      <c r="PMH23" s="135"/>
      <c r="PMI23" s="135"/>
      <c r="PMJ23" s="135"/>
      <c r="PMK23" s="135"/>
      <c r="PML23" s="135"/>
      <c r="PMM23" s="135"/>
      <c r="PMN23" s="135"/>
      <c r="PMO23" s="135"/>
      <c r="PMP23" s="135"/>
      <c r="PMQ23" s="135"/>
      <c r="PMR23" s="135"/>
      <c r="PMS23" s="135"/>
      <c r="PMT23" s="135"/>
      <c r="PMU23" s="135"/>
      <c r="PMV23" s="135"/>
      <c r="PMW23" s="135"/>
      <c r="PMX23" s="135"/>
      <c r="PMY23" s="135"/>
      <c r="PMZ23" s="135"/>
      <c r="PNA23" s="135"/>
      <c r="PNB23" s="135"/>
      <c r="PNC23" s="135"/>
      <c r="PND23" s="135"/>
      <c r="PNE23" s="135"/>
      <c r="PNF23" s="135"/>
      <c r="PNG23" s="135"/>
      <c r="PNH23" s="135"/>
      <c r="PNI23" s="135"/>
      <c r="PNJ23" s="135"/>
      <c r="PNK23" s="135"/>
      <c r="PNL23" s="135"/>
      <c r="PNM23" s="135"/>
      <c r="PNN23" s="135"/>
      <c r="PNO23" s="135"/>
      <c r="PNP23" s="135"/>
      <c r="PNQ23" s="135"/>
      <c r="PNR23" s="135"/>
      <c r="PNS23" s="135"/>
      <c r="PNT23" s="135"/>
      <c r="PNU23" s="135"/>
      <c r="PNV23" s="135"/>
      <c r="PNW23" s="135"/>
      <c r="PNX23" s="135"/>
      <c r="PNY23" s="135"/>
      <c r="PNZ23" s="135"/>
      <c r="POA23" s="135"/>
      <c r="POB23" s="135"/>
      <c r="POC23" s="135"/>
      <c r="POD23" s="135"/>
      <c r="POE23" s="135"/>
      <c r="POF23" s="135"/>
      <c r="POG23" s="135"/>
      <c r="POH23" s="135"/>
      <c r="POI23" s="135"/>
      <c r="POJ23" s="135"/>
      <c r="POK23" s="135"/>
      <c r="POL23" s="135"/>
      <c r="POM23" s="135"/>
      <c r="PON23" s="135"/>
      <c r="POO23" s="135"/>
      <c r="POP23" s="135"/>
      <c r="POQ23" s="135"/>
      <c r="POR23" s="135"/>
      <c r="POS23" s="135"/>
      <c r="POT23" s="135"/>
      <c r="POU23" s="135"/>
      <c r="POV23" s="135"/>
      <c r="POW23" s="135"/>
      <c r="POX23" s="135"/>
      <c r="POY23" s="135"/>
      <c r="POZ23" s="135"/>
      <c r="PPA23" s="135"/>
      <c r="PPB23" s="135"/>
      <c r="PPC23" s="135"/>
      <c r="PPD23" s="135"/>
      <c r="PPE23" s="135"/>
      <c r="PPF23" s="135"/>
      <c r="PPG23" s="135"/>
      <c r="PPH23" s="135"/>
      <c r="PPI23" s="135"/>
      <c r="PPJ23" s="135"/>
      <c r="PPK23" s="135"/>
      <c r="PPL23" s="135"/>
      <c r="PPM23" s="135"/>
      <c r="PPN23" s="135"/>
      <c r="PPO23" s="135"/>
      <c r="PPP23" s="135"/>
      <c r="PPQ23" s="135"/>
      <c r="PPR23" s="135"/>
      <c r="PPS23" s="135"/>
      <c r="PPT23" s="135"/>
      <c r="PPU23" s="135"/>
      <c r="PPV23" s="135"/>
      <c r="PPW23" s="135"/>
      <c r="PPX23" s="135"/>
      <c r="PPY23" s="135"/>
      <c r="PPZ23" s="135"/>
      <c r="PQA23" s="135"/>
      <c r="PQB23" s="135"/>
      <c r="PQC23" s="135"/>
      <c r="PQD23" s="135"/>
      <c r="PQE23" s="135"/>
      <c r="PQF23" s="135"/>
      <c r="PQG23" s="135"/>
      <c r="PQH23" s="135"/>
      <c r="PQI23" s="135"/>
      <c r="PQJ23" s="135"/>
      <c r="PQK23" s="135"/>
      <c r="PQL23" s="135"/>
      <c r="PQM23" s="135"/>
      <c r="PQN23" s="135"/>
      <c r="PQO23" s="135"/>
      <c r="PQP23" s="135"/>
      <c r="PQQ23" s="135"/>
      <c r="PQR23" s="135"/>
      <c r="PQS23" s="135"/>
      <c r="PQT23" s="135"/>
      <c r="PQU23" s="135"/>
      <c r="PQV23" s="135"/>
      <c r="PQW23" s="135"/>
      <c r="PQX23" s="135"/>
      <c r="PQY23" s="135"/>
      <c r="PQZ23" s="135"/>
      <c r="PRA23" s="135"/>
      <c r="PRB23" s="135"/>
      <c r="PRC23" s="135"/>
      <c r="PRD23" s="135"/>
      <c r="PRE23" s="135"/>
      <c r="PRF23" s="135"/>
      <c r="PRG23" s="135"/>
      <c r="PRH23" s="135"/>
      <c r="PRI23" s="135"/>
      <c r="PRJ23" s="135"/>
      <c r="PRK23" s="135"/>
      <c r="PRL23" s="135"/>
      <c r="PRM23" s="135"/>
      <c r="PRN23" s="135"/>
      <c r="PRO23" s="135"/>
      <c r="PRP23" s="135"/>
      <c r="PRQ23" s="135"/>
      <c r="PRR23" s="135"/>
      <c r="PRS23" s="135"/>
      <c r="PRT23" s="135"/>
      <c r="PRU23" s="135"/>
      <c r="PRV23" s="135"/>
      <c r="PRW23" s="135"/>
      <c r="PRX23" s="135"/>
      <c r="PRY23" s="135"/>
      <c r="PRZ23" s="135"/>
      <c r="PSA23" s="135"/>
      <c r="PSB23" s="135"/>
      <c r="PSC23" s="135"/>
      <c r="PSD23" s="135"/>
      <c r="PSE23" s="135"/>
      <c r="PSF23" s="135"/>
      <c r="PSG23" s="135"/>
      <c r="PSH23" s="135"/>
      <c r="PSI23" s="135"/>
      <c r="PSJ23" s="135"/>
      <c r="PSK23" s="135"/>
      <c r="PSL23" s="135"/>
      <c r="PSM23" s="135"/>
      <c r="PSN23" s="135"/>
      <c r="PSO23" s="135"/>
      <c r="PSP23" s="135"/>
      <c r="PSQ23" s="135"/>
      <c r="PSR23" s="135"/>
      <c r="PSS23" s="135"/>
      <c r="PST23" s="135"/>
      <c r="PSU23" s="135"/>
      <c r="PSV23" s="135"/>
      <c r="PSW23" s="135"/>
      <c r="PSX23" s="135"/>
      <c r="PSY23" s="135"/>
      <c r="PSZ23" s="135"/>
      <c r="PTA23" s="135"/>
      <c r="PTB23" s="135"/>
      <c r="PTC23" s="135"/>
      <c r="PTD23" s="135"/>
      <c r="PTE23" s="135"/>
      <c r="PTF23" s="135"/>
      <c r="PTG23" s="135"/>
      <c r="PTH23" s="135"/>
      <c r="PTI23" s="135"/>
      <c r="PTJ23" s="135"/>
      <c r="PTK23" s="135"/>
      <c r="PTL23" s="135"/>
      <c r="PTM23" s="135"/>
      <c r="PTN23" s="135"/>
      <c r="PTO23" s="135"/>
      <c r="PTP23" s="135"/>
      <c r="PTQ23" s="135"/>
      <c r="PTR23" s="135"/>
      <c r="PTS23" s="135"/>
      <c r="PTT23" s="135"/>
      <c r="PTU23" s="135"/>
      <c r="PTV23" s="135"/>
      <c r="PTW23" s="135"/>
      <c r="PTX23" s="135"/>
      <c r="PTY23" s="135"/>
      <c r="PTZ23" s="135"/>
      <c r="PUA23" s="135"/>
      <c r="PUB23" s="135"/>
      <c r="PUC23" s="135"/>
      <c r="PUD23" s="135"/>
      <c r="PUE23" s="135"/>
      <c r="PUF23" s="135"/>
      <c r="PUG23" s="135"/>
      <c r="PUH23" s="135"/>
      <c r="PUI23" s="135"/>
      <c r="PUJ23" s="135"/>
      <c r="PUK23" s="135"/>
      <c r="PUL23" s="135"/>
      <c r="PUM23" s="135"/>
      <c r="PUN23" s="135"/>
      <c r="PUO23" s="135"/>
      <c r="PUP23" s="135"/>
      <c r="PUQ23" s="135"/>
      <c r="PUR23" s="135"/>
      <c r="PUS23" s="135"/>
      <c r="PUT23" s="135"/>
      <c r="PUU23" s="135"/>
      <c r="PUV23" s="135"/>
      <c r="PUW23" s="135"/>
      <c r="PUX23" s="135"/>
      <c r="PUY23" s="135"/>
      <c r="PUZ23" s="135"/>
      <c r="PVA23" s="135"/>
      <c r="PVB23" s="135"/>
      <c r="PVC23" s="135"/>
      <c r="PVD23" s="135"/>
      <c r="PVE23" s="135"/>
      <c r="PVF23" s="135"/>
      <c r="PVG23" s="135"/>
      <c r="PVH23" s="135"/>
      <c r="PVI23" s="135"/>
      <c r="PVJ23" s="135"/>
      <c r="PVK23" s="135"/>
      <c r="PVL23" s="135"/>
      <c r="PVM23" s="135"/>
      <c r="PVN23" s="135"/>
      <c r="PVO23" s="135"/>
      <c r="PVP23" s="135"/>
      <c r="PVQ23" s="135"/>
      <c r="PVR23" s="135"/>
      <c r="PVS23" s="135"/>
      <c r="PVT23" s="135"/>
      <c r="PVU23" s="135"/>
      <c r="PVV23" s="135"/>
      <c r="PVW23" s="135"/>
      <c r="PVX23" s="135"/>
      <c r="PVY23" s="135"/>
      <c r="PVZ23" s="135"/>
      <c r="PWA23" s="135"/>
      <c r="PWB23" s="135"/>
      <c r="PWC23" s="135"/>
      <c r="PWD23" s="135"/>
      <c r="PWE23" s="135"/>
      <c r="PWF23" s="135"/>
      <c r="PWG23" s="135"/>
      <c r="PWH23" s="135"/>
      <c r="PWI23" s="135"/>
      <c r="PWJ23" s="135"/>
      <c r="PWK23" s="135"/>
      <c r="PWL23" s="135"/>
      <c r="PWM23" s="135"/>
      <c r="PWN23" s="135"/>
      <c r="PWO23" s="135"/>
      <c r="PWP23" s="135"/>
      <c r="PWQ23" s="135"/>
      <c r="PWR23" s="135"/>
      <c r="PWS23" s="135"/>
      <c r="PWT23" s="135"/>
      <c r="PWU23" s="135"/>
      <c r="PWV23" s="135"/>
      <c r="PWW23" s="135"/>
      <c r="PWX23" s="135"/>
      <c r="PWY23" s="135"/>
      <c r="PWZ23" s="135"/>
      <c r="PXA23" s="135"/>
      <c r="PXB23" s="135"/>
      <c r="PXC23" s="135"/>
      <c r="PXD23" s="135"/>
      <c r="PXE23" s="135"/>
      <c r="PXF23" s="135"/>
      <c r="PXG23" s="135"/>
      <c r="PXH23" s="135"/>
      <c r="PXI23" s="135"/>
      <c r="PXJ23" s="135"/>
      <c r="PXK23" s="135"/>
      <c r="PXL23" s="135"/>
      <c r="PXM23" s="135"/>
      <c r="PXN23" s="135"/>
      <c r="PXO23" s="135"/>
      <c r="PXP23" s="135"/>
      <c r="PXQ23" s="135"/>
      <c r="PXR23" s="135"/>
      <c r="PXS23" s="135"/>
      <c r="PXT23" s="135"/>
      <c r="PXU23" s="135"/>
      <c r="PXV23" s="135"/>
      <c r="PXW23" s="135"/>
      <c r="PXX23" s="135"/>
      <c r="PXY23" s="135"/>
      <c r="PXZ23" s="135"/>
      <c r="PYA23" s="135"/>
      <c r="PYB23" s="135"/>
      <c r="PYC23" s="135"/>
      <c r="PYD23" s="135"/>
      <c r="PYE23" s="135"/>
      <c r="PYF23" s="135"/>
      <c r="PYG23" s="135"/>
      <c r="PYH23" s="135"/>
      <c r="PYI23" s="135"/>
      <c r="PYJ23" s="135"/>
      <c r="PYK23" s="135"/>
      <c r="PYL23" s="135"/>
      <c r="PYM23" s="135"/>
      <c r="PYN23" s="135"/>
      <c r="PYO23" s="135"/>
      <c r="PYP23" s="135"/>
      <c r="PYQ23" s="135"/>
      <c r="PYR23" s="135"/>
      <c r="PYS23" s="135"/>
      <c r="PYT23" s="135"/>
      <c r="PYU23" s="135"/>
      <c r="PYV23" s="135"/>
      <c r="PYW23" s="135"/>
      <c r="PYX23" s="135"/>
      <c r="PYY23" s="135"/>
      <c r="PYZ23" s="135"/>
      <c r="PZA23" s="135"/>
      <c r="PZB23" s="135"/>
      <c r="PZC23" s="135"/>
      <c r="PZD23" s="135"/>
      <c r="PZE23" s="135"/>
      <c r="PZF23" s="135"/>
      <c r="PZG23" s="135"/>
      <c r="PZH23" s="135"/>
      <c r="PZI23" s="135"/>
      <c r="PZJ23" s="135"/>
      <c r="PZK23" s="135"/>
      <c r="PZL23" s="135"/>
      <c r="PZM23" s="135"/>
      <c r="PZN23" s="135"/>
      <c r="PZO23" s="135"/>
      <c r="PZP23" s="135"/>
      <c r="PZQ23" s="135"/>
      <c r="PZR23" s="135"/>
      <c r="PZS23" s="135"/>
      <c r="PZT23" s="135"/>
      <c r="PZU23" s="135"/>
      <c r="PZV23" s="135"/>
      <c r="PZW23" s="135"/>
      <c r="PZX23" s="135"/>
      <c r="PZY23" s="135"/>
      <c r="PZZ23" s="135"/>
      <c r="QAA23" s="135"/>
      <c r="QAB23" s="135"/>
      <c r="QAC23" s="135"/>
      <c r="QAD23" s="135"/>
      <c r="QAE23" s="135"/>
      <c r="QAF23" s="135"/>
      <c r="QAG23" s="135"/>
      <c r="QAH23" s="135"/>
      <c r="QAI23" s="135"/>
      <c r="QAJ23" s="135"/>
      <c r="QAK23" s="135"/>
      <c r="QAL23" s="135"/>
      <c r="QAM23" s="135"/>
      <c r="QAN23" s="135"/>
      <c r="QAO23" s="135"/>
      <c r="QAP23" s="135"/>
      <c r="QAQ23" s="135"/>
      <c r="QAR23" s="135"/>
      <c r="QAS23" s="135"/>
      <c r="QAT23" s="135"/>
      <c r="QAU23" s="135"/>
      <c r="QAV23" s="135"/>
      <c r="QAW23" s="135"/>
      <c r="QAX23" s="135"/>
      <c r="QAY23" s="135"/>
      <c r="QAZ23" s="135"/>
      <c r="QBA23" s="135"/>
      <c r="QBB23" s="135"/>
      <c r="QBC23" s="135"/>
      <c r="QBD23" s="135"/>
      <c r="QBE23" s="135"/>
      <c r="QBF23" s="135"/>
      <c r="QBG23" s="135"/>
      <c r="QBH23" s="135"/>
      <c r="QBI23" s="135"/>
      <c r="QBJ23" s="135"/>
      <c r="QBK23" s="135"/>
      <c r="QBL23" s="135"/>
      <c r="QBM23" s="135"/>
      <c r="QBN23" s="135"/>
      <c r="QBO23" s="135"/>
      <c r="QBP23" s="135"/>
      <c r="QBQ23" s="135"/>
      <c r="QBR23" s="135"/>
      <c r="QBS23" s="135"/>
      <c r="QBT23" s="135"/>
      <c r="QBU23" s="135"/>
      <c r="QBV23" s="135"/>
      <c r="QBW23" s="135"/>
      <c r="QBX23" s="135"/>
      <c r="QBY23" s="135"/>
      <c r="QBZ23" s="135"/>
      <c r="QCA23" s="135"/>
      <c r="QCB23" s="135"/>
      <c r="QCC23" s="135"/>
      <c r="QCD23" s="135"/>
      <c r="QCE23" s="135"/>
      <c r="QCF23" s="135"/>
      <c r="QCG23" s="135"/>
      <c r="QCH23" s="135"/>
      <c r="QCI23" s="135"/>
      <c r="QCJ23" s="135"/>
      <c r="QCK23" s="135"/>
      <c r="QCL23" s="135"/>
      <c r="QCM23" s="135"/>
      <c r="QCN23" s="135"/>
      <c r="QCO23" s="135"/>
      <c r="QCP23" s="135"/>
      <c r="QCQ23" s="135"/>
      <c r="QCR23" s="135"/>
      <c r="QCS23" s="135"/>
      <c r="QCT23" s="135"/>
      <c r="QCU23" s="135"/>
      <c r="QCV23" s="135"/>
      <c r="QCW23" s="135"/>
      <c r="QCX23" s="135"/>
      <c r="QCY23" s="135"/>
      <c r="QCZ23" s="135"/>
      <c r="QDA23" s="135"/>
      <c r="QDB23" s="135"/>
      <c r="QDC23" s="135"/>
      <c r="QDD23" s="135"/>
      <c r="QDE23" s="135"/>
      <c r="QDF23" s="135"/>
      <c r="QDG23" s="135"/>
      <c r="QDH23" s="135"/>
      <c r="QDI23" s="135"/>
      <c r="QDJ23" s="135"/>
      <c r="QDK23" s="135"/>
      <c r="QDL23" s="135"/>
      <c r="QDM23" s="135"/>
      <c r="QDN23" s="135"/>
      <c r="QDO23" s="135"/>
      <c r="QDP23" s="135"/>
      <c r="QDQ23" s="135"/>
      <c r="QDR23" s="135"/>
      <c r="QDS23" s="135"/>
      <c r="QDT23" s="135"/>
      <c r="QDU23" s="135"/>
      <c r="QDV23" s="135"/>
      <c r="QDW23" s="135"/>
      <c r="QDX23" s="135"/>
      <c r="QDY23" s="135"/>
      <c r="QDZ23" s="135"/>
      <c r="QEA23" s="135"/>
      <c r="QEB23" s="135"/>
      <c r="QEC23" s="135"/>
      <c r="QED23" s="135"/>
      <c r="QEE23" s="135"/>
      <c r="QEF23" s="135"/>
      <c r="QEG23" s="135"/>
      <c r="QEH23" s="135"/>
      <c r="QEI23" s="135"/>
      <c r="QEJ23" s="135"/>
      <c r="QEK23" s="135"/>
      <c r="QEL23" s="135"/>
      <c r="QEM23" s="135"/>
      <c r="QEN23" s="135"/>
      <c r="QEO23" s="135"/>
      <c r="QEP23" s="135"/>
      <c r="QEQ23" s="135"/>
      <c r="QER23" s="135"/>
      <c r="QES23" s="135"/>
      <c r="QET23" s="135"/>
      <c r="QEU23" s="135"/>
      <c r="QEV23" s="135"/>
      <c r="QEW23" s="135"/>
      <c r="QEX23" s="135"/>
      <c r="QEY23" s="135"/>
      <c r="QEZ23" s="135"/>
      <c r="QFA23" s="135"/>
      <c r="QFB23" s="135"/>
      <c r="QFC23" s="135"/>
      <c r="QFD23" s="135"/>
      <c r="QFE23" s="135"/>
      <c r="QFF23" s="135"/>
      <c r="QFG23" s="135"/>
      <c r="QFH23" s="135"/>
      <c r="QFI23" s="135"/>
      <c r="QFJ23" s="135"/>
      <c r="QFK23" s="135"/>
      <c r="QFL23" s="135"/>
      <c r="QFM23" s="135"/>
      <c r="QFN23" s="135"/>
      <c r="QFO23" s="135"/>
      <c r="QFP23" s="135"/>
      <c r="QFQ23" s="135"/>
      <c r="QFR23" s="135"/>
      <c r="QFS23" s="135"/>
      <c r="QFT23" s="135"/>
      <c r="QFU23" s="135"/>
      <c r="QFV23" s="135"/>
      <c r="QFW23" s="135"/>
      <c r="QFX23" s="135"/>
      <c r="QFY23" s="135"/>
      <c r="QFZ23" s="135"/>
      <c r="QGA23" s="135"/>
      <c r="QGB23" s="135"/>
      <c r="QGC23" s="135"/>
      <c r="QGD23" s="135"/>
      <c r="QGE23" s="135"/>
      <c r="QGF23" s="135"/>
      <c r="QGG23" s="135"/>
      <c r="QGH23" s="135"/>
      <c r="QGI23" s="135"/>
      <c r="QGJ23" s="135"/>
      <c r="QGK23" s="135"/>
      <c r="QGL23" s="135"/>
      <c r="QGM23" s="135"/>
      <c r="QGN23" s="135"/>
      <c r="QGO23" s="135"/>
      <c r="QGP23" s="135"/>
      <c r="QGQ23" s="135"/>
      <c r="QGR23" s="135"/>
      <c r="QGS23" s="135"/>
      <c r="QGT23" s="135"/>
      <c r="QGU23" s="135"/>
      <c r="QGV23" s="135"/>
      <c r="QGW23" s="135"/>
      <c r="QGX23" s="135"/>
      <c r="QGY23" s="135"/>
      <c r="QGZ23" s="135"/>
      <c r="QHA23" s="135"/>
      <c r="QHB23" s="135"/>
      <c r="QHC23" s="135"/>
      <c r="QHD23" s="135"/>
      <c r="QHE23" s="135"/>
      <c r="QHF23" s="135"/>
      <c r="QHG23" s="135"/>
      <c r="QHH23" s="135"/>
      <c r="QHI23" s="135"/>
      <c r="QHJ23" s="135"/>
      <c r="QHK23" s="135"/>
      <c r="QHL23" s="135"/>
      <c r="QHM23" s="135"/>
      <c r="QHN23" s="135"/>
      <c r="QHO23" s="135"/>
      <c r="QHP23" s="135"/>
      <c r="QHQ23" s="135"/>
      <c r="QHR23" s="135"/>
      <c r="QHS23" s="135"/>
      <c r="QHT23" s="135"/>
      <c r="QHU23" s="135"/>
      <c r="QHV23" s="135"/>
      <c r="QHW23" s="135"/>
      <c r="QHX23" s="135"/>
      <c r="QHY23" s="135"/>
      <c r="QHZ23" s="135"/>
      <c r="QIA23" s="135"/>
      <c r="QIB23" s="135"/>
      <c r="QIC23" s="135"/>
      <c r="QID23" s="135"/>
      <c r="QIE23" s="135"/>
      <c r="QIF23" s="135"/>
      <c r="QIG23" s="135"/>
      <c r="QIH23" s="135"/>
      <c r="QII23" s="135"/>
      <c r="QIJ23" s="135"/>
      <c r="QIK23" s="135"/>
      <c r="QIL23" s="135"/>
      <c r="QIM23" s="135"/>
      <c r="QIN23" s="135"/>
      <c r="QIO23" s="135"/>
      <c r="QIP23" s="135"/>
      <c r="QIQ23" s="135"/>
      <c r="QIR23" s="135"/>
      <c r="QIS23" s="135"/>
      <c r="QIT23" s="135"/>
      <c r="QIU23" s="135"/>
      <c r="QIV23" s="135"/>
      <c r="QIW23" s="135"/>
      <c r="QIX23" s="135"/>
      <c r="QIY23" s="135"/>
      <c r="QIZ23" s="135"/>
      <c r="QJA23" s="135"/>
      <c r="QJB23" s="135"/>
      <c r="QJC23" s="135"/>
      <c r="QJD23" s="135"/>
      <c r="QJE23" s="135"/>
      <c r="QJF23" s="135"/>
      <c r="QJG23" s="135"/>
      <c r="QJH23" s="135"/>
      <c r="QJI23" s="135"/>
      <c r="QJJ23" s="135"/>
      <c r="QJK23" s="135"/>
      <c r="QJL23" s="135"/>
      <c r="QJM23" s="135"/>
      <c r="QJN23" s="135"/>
      <c r="QJO23" s="135"/>
      <c r="QJP23" s="135"/>
      <c r="QJQ23" s="135"/>
      <c r="QJR23" s="135"/>
      <c r="QJS23" s="135"/>
      <c r="QJT23" s="135"/>
      <c r="QJU23" s="135"/>
      <c r="QJV23" s="135"/>
      <c r="QJW23" s="135"/>
      <c r="QJX23" s="135"/>
      <c r="QJY23" s="135"/>
      <c r="QJZ23" s="135"/>
      <c r="QKA23" s="135"/>
      <c r="QKB23" s="135"/>
      <c r="QKC23" s="135"/>
      <c r="QKD23" s="135"/>
      <c r="QKE23" s="135"/>
      <c r="QKF23" s="135"/>
      <c r="QKG23" s="135"/>
      <c r="QKH23" s="135"/>
      <c r="QKI23" s="135"/>
      <c r="QKJ23" s="135"/>
      <c r="QKK23" s="135"/>
      <c r="QKL23" s="135"/>
      <c r="QKM23" s="135"/>
      <c r="QKN23" s="135"/>
      <c r="QKO23" s="135"/>
      <c r="QKP23" s="135"/>
      <c r="QKQ23" s="135"/>
      <c r="QKR23" s="135"/>
      <c r="QKS23" s="135"/>
      <c r="QKT23" s="135"/>
      <c r="QKU23" s="135"/>
      <c r="QKV23" s="135"/>
      <c r="QKW23" s="135"/>
      <c r="QKX23" s="135"/>
      <c r="QKY23" s="135"/>
      <c r="QKZ23" s="135"/>
      <c r="QLA23" s="135"/>
      <c r="QLB23" s="135"/>
      <c r="QLC23" s="135"/>
      <c r="QLD23" s="135"/>
      <c r="QLE23" s="135"/>
      <c r="QLF23" s="135"/>
      <c r="QLG23" s="135"/>
      <c r="QLH23" s="135"/>
      <c r="QLI23" s="135"/>
      <c r="QLJ23" s="135"/>
      <c r="QLK23" s="135"/>
      <c r="QLL23" s="135"/>
      <c r="QLM23" s="135"/>
      <c r="QLN23" s="135"/>
      <c r="QLO23" s="135"/>
      <c r="QLP23" s="135"/>
      <c r="QLQ23" s="135"/>
      <c r="QLR23" s="135"/>
      <c r="QLS23" s="135"/>
      <c r="QLT23" s="135"/>
      <c r="QLU23" s="135"/>
      <c r="QLV23" s="135"/>
      <c r="QLW23" s="135"/>
      <c r="QLX23" s="135"/>
      <c r="QLY23" s="135"/>
      <c r="QLZ23" s="135"/>
      <c r="QMA23" s="135"/>
      <c r="QMB23" s="135"/>
      <c r="QMC23" s="135"/>
      <c r="QMD23" s="135"/>
      <c r="QME23" s="135"/>
      <c r="QMF23" s="135"/>
      <c r="QMG23" s="135"/>
      <c r="QMH23" s="135"/>
      <c r="QMI23" s="135"/>
      <c r="QMJ23" s="135"/>
      <c r="QMK23" s="135"/>
      <c r="QML23" s="135"/>
      <c r="QMM23" s="135"/>
      <c r="QMN23" s="135"/>
      <c r="QMO23" s="135"/>
      <c r="QMP23" s="135"/>
      <c r="QMQ23" s="135"/>
      <c r="QMR23" s="135"/>
      <c r="QMS23" s="135"/>
      <c r="QMT23" s="135"/>
      <c r="QMU23" s="135"/>
      <c r="QMV23" s="135"/>
      <c r="QMW23" s="135"/>
      <c r="QMX23" s="135"/>
      <c r="QMY23" s="135"/>
      <c r="QMZ23" s="135"/>
      <c r="QNA23" s="135"/>
      <c r="QNB23" s="135"/>
      <c r="QNC23" s="135"/>
      <c r="QND23" s="135"/>
      <c r="QNE23" s="135"/>
      <c r="QNF23" s="135"/>
      <c r="QNG23" s="135"/>
      <c r="QNH23" s="135"/>
      <c r="QNI23" s="135"/>
      <c r="QNJ23" s="135"/>
      <c r="QNK23" s="135"/>
      <c r="QNL23" s="135"/>
      <c r="QNM23" s="135"/>
      <c r="QNN23" s="135"/>
      <c r="QNO23" s="135"/>
      <c r="QNP23" s="135"/>
      <c r="QNQ23" s="135"/>
      <c r="QNR23" s="135"/>
      <c r="QNS23" s="135"/>
      <c r="QNT23" s="135"/>
      <c r="QNU23" s="135"/>
      <c r="QNV23" s="135"/>
      <c r="QNW23" s="135"/>
      <c r="QNX23" s="135"/>
      <c r="QNY23" s="135"/>
      <c r="QNZ23" s="135"/>
      <c r="QOA23" s="135"/>
      <c r="QOB23" s="135"/>
      <c r="QOC23" s="135"/>
      <c r="QOD23" s="135"/>
      <c r="QOE23" s="135"/>
      <c r="QOF23" s="135"/>
      <c r="QOG23" s="135"/>
      <c r="QOH23" s="135"/>
      <c r="QOI23" s="135"/>
      <c r="QOJ23" s="135"/>
      <c r="QOK23" s="135"/>
      <c r="QOL23" s="135"/>
      <c r="QOM23" s="135"/>
      <c r="QON23" s="135"/>
      <c r="QOO23" s="135"/>
      <c r="QOP23" s="135"/>
      <c r="QOQ23" s="135"/>
      <c r="QOR23" s="135"/>
      <c r="QOS23" s="135"/>
      <c r="QOT23" s="135"/>
      <c r="QOU23" s="135"/>
      <c r="QOV23" s="135"/>
      <c r="QOW23" s="135"/>
      <c r="QOX23" s="135"/>
      <c r="QOY23" s="135"/>
      <c r="QOZ23" s="135"/>
      <c r="QPA23" s="135"/>
      <c r="QPB23" s="135"/>
      <c r="QPC23" s="135"/>
      <c r="QPD23" s="135"/>
      <c r="QPE23" s="135"/>
      <c r="QPF23" s="135"/>
      <c r="QPG23" s="135"/>
      <c r="QPH23" s="135"/>
      <c r="QPI23" s="135"/>
      <c r="QPJ23" s="135"/>
      <c r="QPK23" s="135"/>
      <c r="QPL23" s="135"/>
      <c r="QPM23" s="135"/>
      <c r="QPN23" s="135"/>
      <c r="QPO23" s="135"/>
      <c r="QPP23" s="135"/>
      <c r="QPQ23" s="135"/>
      <c r="QPR23" s="135"/>
      <c r="QPS23" s="135"/>
      <c r="QPT23" s="135"/>
      <c r="QPU23" s="135"/>
      <c r="QPV23" s="135"/>
      <c r="QPW23" s="135"/>
      <c r="QPX23" s="135"/>
      <c r="QPY23" s="135"/>
      <c r="QPZ23" s="135"/>
      <c r="QQA23" s="135"/>
      <c r="QQB23" s="135"/>
      <c r="QQC23" s="135"/>
      <c r="QQD23" s="135"/>
      <c r="QQE23" s="135"/>
      <c r="QQF23" s="135"/>
      <c r="QQG23" s="135"/>
      <c r="QQH23" s="135"/>
      <c r="QQI23" s="135"/>
      <c r="QQJ23" s="135"/>
      <c r="QQK23" s="135"/>
      <c r="QQL23" s="135"/>
      <c r="QQM23" s="135"/>
      <c r="QQN23" s="135"/>
      <c r="QQO23" s="135"/>
      <c r="QQP23" s="135"/>
      <c r="QQQ23" s="135"/>
      <c r="QQR23" s="135"/>
      <c r="QQS23" s="135"/>
      <c r="QQT23" s="135"/>
      <c r="QQU23" s="135"/>
      <c r="QQV23" s="135"/>
      <c r="QQW23" s="135"/>
      <c r="QQX23" s="135"/>
      <c r="QQY23" s="135"/>
      <c r="QQZ23" s="135"/>
      <c r="QRA23" s="135"/>
      <c r="QRB23" s="135"/>
      <c r="QRC23" s="135"/>
      <c r="QRD23" s="135"/>
      <c r="QRE23" s="135"/>
      <c r="QRF23" s="135"/>
      <c r="QRG23" s="135"/>
      <c r="QRH23" s="135"/>
      <c r="QRI23" s="135"/>
      <c r="QRJ23" s="135"/>
      <c r="QRK23" s="135"/>
      <c r="QRL23" s="135"/>
      <c r="QRM23" s="135"/>
      <c r="QRN23" s="135"/>
      <c r="QRO23" s="135"/>
      <c r="QRP23" s="135"/>
      <c r="QRQ23" s="135"/>
      <c r="QRR23" s="135"/>
      <c r="QRS23" s="135"/>
      <c r="QRT23" s="135"/>
      <c r="QRU23" s="135"/>
      <c r="QRV23" s="135"/>
      <c r="QRW23" s="135"/>
      <c r="QRX23" s="135"/>
      <c r="QRY23" s="135"/>
      <c r="QRZ23" s="135"/>
      <c r="QSA23" s="135"/>
      <c r="QSB23" s="135"/>
      <c r="QSC23" s="135"/>
      <c r="QSD23" s="135"/>
      <c r="QSE23" s="135"/>
      <c r="QSF23" s="135"/>
      <c r="QSG23" s="135"/>
      <c r="QSH23" s="135"/>
      <c r="QSI23" s="135"/>
      <c r="QSJ23" s="135"/>
      <c r="QSK23" s="135"/>
      <c r="QSL23" s="135"/>
      <c r="QSM23" s="135"/>
      <c r="QSN23" s="135"/>
      <c r="QSO23" s="135"/>
      <c r="QSP23" s="135"/>
      <c r="QSQ23" s="135"/>
      <c r="QSR23" s="135"/>
      <c r="QSS23" s="135"/>
      <c r="QST23" s="135"/>
      <c r="QSU23" s="135"/>
      <c r="QSV23" s="135"/>
      <c r="QSW23" s="135"/>
      <c r="QSX23" s="135"/>
      <c r="QSY23" s="135"/>
      <c r="QSZ23" s="135"/>
      <c r="QTA23" s="135"/>
      <c r="QTB23" s="135"/>
      <c r="QTC23" s="135"/>
      <c r="QTD23" s="135"/>
      <c r="QTE23" s="135"/>
      <c r="QTF23" s="135"/>
      <c r="QTG23" s="135"/>
      <c r="QTH23" s="135"/>
      <c r="QTI23" s="135"/>
      <c r="QTJ23" s="135"/>
      <c r="QTK23" s="135"/>
      <c r="QTL23" s="135"/>
      <c r="QTM23" s="135"/>
      <c r="QTN23" s="135"/>
      <c r="QTO23" s="135"/>
      <c r="QTP23" s="135"/>
      <c r="QTQ23" s="135"/>
      <c r="QTR23" s="135"/>
      <c r="QTS23" s="135"/>
      <c r="QTT23" s="135"/>
      <c r="QTU23" s="135"/>
      <c r="QTV23" s="135"/>
      <c r="QTW23" s="135"/>
      <c r="QTX23" s="135"/>
      <c r="QTY23" s="135"/>
      <c r="QTZ23" s="135"/>
      <c r="QUA23" s="135"/>
      <c r="QUB23" s="135"/>
      <c r="QUC23" s="135"/>
      <c r="QUD23" s="135"/>
      <c r="QUE23" s="135"/>
      <c r="QUF23" s="135"/>
      <c r="QUG23" s="135"/>
      <c r="QUH23" s="135"/>
      <c r="QUI23" s="135"/>
      <c r="QUJ23" s="135"/>
      <c r="QUK23" s="135"/>
      <c r="QUL23" s="135"/>
      <c r="QUM23" s="135"/>
      <c r="QUN23" s="135"/>
      <c r="QUO23" s="135"/>
      <c r="QUP23" s="135"/>
      <c r="QUQ23" s="135"/>
      <c r="QUR23" s="135"/>
      <c r="QUS23" s="135"/>
      <c r="QUT23" s="135"/>
      <c r="QUU23" s="135"/>
      <c r="QUV23" s="135"/>
      <c r="QUW23" s="135"/>
      <c r="QUX23" s="135"/>
      <c r="QUY23" s="135"/>
      <c r="QUZ23" s="135"/>
      <c r="QVA23" s="135"/>
      <c r="QVB23" s="135"/>
      <c r="QVC23" s="135"/>
      <c r="QVD23" s="135"/>
      <c r="QVE23" s="135"/>
      <c r="QVF23" s="135"/>
      <c r="QVG23" s="135"/>
      <c r="QVH23" s="135"/>
      <c r="QVI23" s="135"/>
      <c r="QVJ23" s="135"/>
      <c r="QVK23" s="135"/>
      <c r="QVL23" s="135"/>
      <c r="QVM23" s="135"/>
      <c r="QVN23" s="135"/>
      <c r="QVO23" s="135"/>
      <c r="QVP23" s="135"/>
      <c r="QVQ23" s="135"/>
      <c r="QVR23" s="135"/>
      <c r="QVS23" s="135"/>
      <c r="QVT23" s="135"/>
      <c r="QVU23" s="135"/>
      <c r="QVV23" s="135"/>
      <c r="QVW23" s="135"/>
      <c r="QVX23" s="135"/>
      <c r="QVY23" s="135"/>
      <c r="QVZ23" s="135"/>
      <c r="QWA23" s="135"/>
      <c r="QWB23" s="135"/>
      <c r="QWC23" s="135"/>
      <c r="QWD23" s="135"/>
      <c r="QWE23" s="135"/>
      <c r="QWF23" s="135"/>
      <c r="QWG23" s="135"/>
      <c r="QWH23" s="135"/>
      <c r="QWI23" s="135"/>
      <c r="QWJ23" s="135"/>
      <c r="QWK23" s="135"/>
      <c r="QWL23" s="135"/>
      <c r="QWM23" s="135"/>
      <c r="QWN23" s="135"/>
      <c r="QWO23" s="135"/>
      <c r="QWP23" s="135"/>
      <c r="QWQ23" s="135"/>
      <c r="QWR23" s="135"/>
      <c r="QWS23" s="135"/>
      <c r="QWT23" s="135"/>
      <c r="QWU23" s="135"/>
      <c r="QWV23" s="135"/>
      <c r="QWW23" s="135"/>
      <c r="QWX23" s="135"/>
      <c r="QWY23" s="135"/>
      <c r="QWZ23" s="135"/>
      <c r="QXA23" s="135"/>
      <c r="QXB23" s="135"/>
      <c r="QXC23" s="135"/>
      <c r="QXD23" s="135"/>
      <c r="QXE23" s="135"/>
      <c r="QXF23" s="135"/>
      <c r="QXG23" s="135"/>
      <c r="QXH23" s="135"/>
      <c r="QXI23" s="135"/>
      <c r="QXJ23" s="135"/>
      <c r="QXK23" s="135"/>
      <c r="QXL23" s="135"/>
      <c r="QXM23" s="135"/>
      <c r="QXN23" s="135"/>
      <c r="QXO23" s="135"/>
      <c r="QXP23" s="135"/>
      <c r="QXQ23" s="135"/>
      <c r="QXR23" s="135"/>
      <c r="QXS23" s="135"/>
      <c r="QXT23" s="135"/>
      <c r="QXU23" s="135"/>
      <c r="QXV23" s="135"/>
      <c r="QXW23" s="135"/>
      <c r="QXX23" s="135"/>
      <c r="QXY23" s="135"/>
      <c r="QXZ23" s="135"/>
      <c r="QYA23" s="135"/>
      <c r="QYB23" s="135"/>
      <c r="QYC23" s="135"/>
      <c r="QYD23" s="135"/>
      <c r="QYE23" s="135"/>
      <c r="QYF23" s="135"/>
      <c r="QYG23" s="135"/>
      <c r="QYH23" s="135"/>
      <c r="QYI23" s="135"/>
      <c r="QYJ23" s="135"/>
      <c r="QYK23" s="135"/>
      <c r="QYL23" s="135"/>
      <c r="QYM23" s="135"/>
      <c r="QYN23" s="135"/>
      <c r="QYO23" s="135"/>
      <c r="QYP23" s="135"/>
      <c r="QYQ23" s="135"/>
      <c r="QYR23" s="135"/>
      <c r="QYS23" s="135"/>
      <c r="QYT23" s="135"/>
      <c r="QYU23" s="135"/>
      <c r="QYV23" s="135"/>
      <c r="QYW23" s="135"/>
      <c r="QYX23" s="135"/>
      <c r="QYY23" s="135"/>
      <c r="QYZ23" s="135"/>
      <c r="QZA23" s="135"/>
      <c r="QZB23" s="135"/>
      <c r="QZC23" s="135"/>
      <c r="QZD23" s="135"/>
      <c r="QZE23" s="135"/>
      <c r="QZF23" s="135"/>
      <c r="QZG23" s="135"/>
      <c r="QZH23" s="135"/>
      <c r="QZI23" s="135"/>
      <c r="QZJ23" s="135"/>
      <c r="QZK23" s="135"/>
      <c r="QZL23" s="135"/>
      <c r="QZM23" s="135"/>
      <c r="QZN23" s="135"/>
      <c r="QZO23" s="135"/>
      <c r="QZP23" s="135"/>
      <c r="QZQ23" s="135"/>
      <c r="QZR23" s="135"/>
      <c r="QZS23" s="135"/>
      <c r="QZT23" s="135"/>
      <c r="QZU23" s="135"/>
      <c r="QZV23" s="135"/>
      <c r="QZW23" s="135"/>
      <c r="QZX23" s="135"/>
      <c r="QZY23" s="135"/>
      <c r="QZZ23" s="135"/>
      <c r="RAA23" s="135"/>
      <c r="RAB23" s="135"/>
      <c r="RAC23" s="135"/>
      <c r="RAD23" s="135"/>
      <c r="RAE23" s="135"/>
      <c r="RAF23" s="135"/>
      <c r="RAG23" s="135"/>
      <c r="RAH23" s="135"/>
      <c r="RAI23" s="135"/>
      <c r="RAJ23" s="135"/>
      <c r="RAK23" s="135"/>
      <c r="RAL23" s="135"/>
      <c r="RAM23" s="135"/>
      <c r="RAN23" s="135"/>
      <c r="RAO23" s="135"/>
      <c r="RAP23" s="135"/>
      <c r="RAQ23" s="135"/>
      <c r="RAR23" s="135"/>
      <c r="RAS23" s="135"/>
      <c r="RAT23" s="135"/>
      <c r="RAU23" s="135"/>
      <c r="RAV23" s="135"/>
      <c r="RAW23" s="135"/>
      <c r="RAX23" s="135"/>
      <c r="RAY23" s="135"/>
      <c r="RAZ23" s="135"/>
      <c r="RBA23" s="135"/>
      <c r="RBB23" s="135"/>
      <c r="RBC23" s="135"/>
      <c r="RBD23" s="135"/>
      <c r="RBE23" s="135"/>
      <c r="RBF23" s="135"/>
      <c r="RBG23" s="135"/>
      <c r="RBH23" s="135"/>
      <c r="RBI23" s="135"/>
      <c r="RBJ23" s="135"/>
      <c r="RBK23" s="135"/>
      <c r="RBL23" s="135"/>
      <c r="RBM23" s="135"/>
      <c r="RBN23" s="135"/>
      <c r="RBO23" s="135"/>
      <c r="RBP23" s="135"/>
      <c r="RBQ23" s="135"/>
      <c r="RBR23" s="135"/>
      <c r="RBS23" s="135"/>
      <c r="RBT23" s="135"/>
      <c r="RBU23" s="135"/>
      <c r="RBV23" s="135"/>
      <c r="RBW23" s="135"/>
      <c r="RBX23" s="135"/>
      <c r="RBY23" s="135"/>
      <c r="RBZ23" s="135"/>
      <c r="RCA23" s="135"/>
      <c r="RCB23" s="135"/>
      <c r="RCC23" s="135"/>
      <c r="RCD23" s="135"/>
      <c r="RCE23" s="135"/>
      <c r="RCF23" s="135"/>
      <c r="RCG23" s="135"/>
      <c r="RCH23" s="135"/>
      <c r="RCI23" s="135"/>
      <c r="RCJ23" s="135"/>
      <c r="RCK23" s="135"/>
      <c r="RCL23" s="135"/>
      <c r="RCM23" s="135"/>
      <c r="RCN23" s="135"/>
      <c r="RCO23" s="135"/>
      <c r="RCP23" s="135"/>
      <c r="RCQ23" s="135"/>
      <c r="RCR23" s="135"/>
      <c r="RCS23" s="135"/>
      <c r="RCT23" s="135"/>
      <c r="RCU23" s="135"/>
      <c r="RCV23" s="135"/>
      <c r="RCW23" s="135"/>
      <c r="RCX23" s="135"/>
      <c r="RCY23" s="135"/>
      <c r="RCZ23" s="135"/>
      <c r="RDA23" s="135"/>
      <c r="RDB23" s="135"/>
      <c r="RDC23" s="135"/>
      <c r="RDD23" s="135"/>
      <c r="RDE23" s="135"/>
      <c r="RDF23" s="135"/>
      <c r="RDG23" s="135"/>
      <c r="RDH23" s="135"/>
      <c r="RDI23" s="135"/>
      <c r="RDJ23" s="135"/>
      <c r="RDK23" s="135"/>
      <c r="RDL23" s="135"/>
      <c r="RDM23" s="135"/>
      <c r="RDN23" s="135"/>
      <c r="RDO23" s="135"/>
      <c r="RDP23" s="135"/>
      <c r="RDQ23" s="135"/>
      <c r="RDR23" s="135"/>
      <c r="RDS23" s="135"/>
      <c r="RDT23" s="135"/>
      <c r="RDU23" s="135"/>
      <c r="RDV23" s="135"/>
      <c r="RDW23" s="135"/>
      <c r="RDX23" s="135"/>
      <c r="RDY23" s="135"/>
      <c r="RDZ23" s="135"/>
      <c r="REA23" s="135"/>
      <c r="REB23" s="135"/>
      <c r="REC23" s="135"/>
      <c r="RED23" s="135"/>
      <c r="REE23" s="135"/>
      <c r="REF23" s="135"/>
      <c r="REG23" s="135"/>
      <c r="REH23" s="135"/>
      <c r="REI23" s="135"/>
      <c r="REJ23" s="135"/>
      <c r="REK23" s="135"/>
      <c r="REL23" s="135"/>
      <c r="REM23" s="135"/>
      <c r="REN23" s="135"/>
      <c r="REO23" s="135"/>
      <c r="REP23" s="135"/>
      <c r="REQ23" s="135"/>
      <c r="RER23" s="135"/>
      <c r="RES23" s="135"/>
      <c r="RET23" s="135"/>
      <c r="REU23" s="135"/>
      <c r="REV23" s="135"/>
      <c r="REW23" s="135"/>
      <c r="REX23" s="135"/>
      <c r="REY23" s="135"/>
      <c r="REZ23" s="135"/>
      <c r="RFA23" s="135"/>
      <c r="RFB23" s="135"/>
      <c r="RFC23" s="135"/>
      <c r="RFD23" s="135"/>
      <c r="RFE23" s="135"/>
      <c r="RFF23" s="135"/>
      <c r="RFG23" s="135"/>
      <c r="RFH23" s="135"/>
      <c r="RFI23" s="135"/>
      <c r="RFJ23" s="135"/>
      <c r="RFK23" s="135"/>
      <c r="RFL23" s="135"/>
      <c r="RFM23" s="135"/>
      <c r="RFN23" s="135"/>
      <c r="RFO23" s="135"/>
      <c r="RFP23" s="135"/>
      <c r="RFQ23" s="135"/>
      <c r="RFR23" s="135"/>
      <c r="RFS23" s="135"/>
      <c r="RFT23" s="135"/>
      <c r="RFU23" s="135"/>
      <c r="RFV23" s="135"/>
      <c r="RFW23" s="135"/>
      <c r="RFX23" s="135"/>
      <c r="RFY23" s="135"/>
      <c r="RFZ23" s="135"/>
      <c r="RGA23" s="135"/>
      <c r="RGB23" s="135"/>
      <c r="RGC23" s="135"/>
      <c r="RGD23" s="135"/>
      <c r="RGE23" s="135"/>
      <c r="RGF23" s="135"/>
      <c r="RGG23" s="135"/>
      <c r="RGH23" s="135"/>
      <c r="RGI23" s="135"/>
      <c r="RGJ23" s="135"/>
      <c r="RGK23" s="135"/>
      <c r="RGL23" s="135"/>
      <c r="RGM23" s="135"/>
      <c r="RGN23" s="135"/>
      <c r="RGO23" s="135"/>
      <c r="RGP23" s="135"/>
      <c r="RGQ23" s="135"/>
      <c r="RGR23" s="135"/>
      <c r="RGS23" s="135"/>
      <c r="RGT23" s="135"/>
      <c r="RGU23" s="135"/>
      <c r="RGV23" s="135"/>
      <c r="RGW23" s="135"/>
      <c r="RGX23" s="135"/>
      <c r="RGY23" s="135"/>
      <c r="RGZ23" s="135"/>
      <c r="RHA23" s="135"/>
      <c r="RHB23" s="135"/>
      <c r="RHC23" s="135"/>
      <c r="RHD23" s="135"/>
      <c r="RHE23" s="135"/>
      <c r="RHF23" s="135"/>
      <c r="RHG23" s="135"/>
      <c r="RHH23" s="135"/>
      <c r="RHI23" s="135"/>
      <c r="RHJ23" s="135"/>
      <c r="RHK23" s="135"/>
      <c r="RHL23" s="135"/>
      <c r="RHM23" s="135"/>
      <c r="RHN23" s="135"/>
      <c r="RHO23" s="135"/>
      <c r="RHP23" s="135"/>
      <c r="RHQ23" s="135"/>
      <c r="RHR23" s="135"/>
      <c r="RHS23" s="135"/>
      <c r="RHT23" s="135"/>
      <c r="RHU23" s="135"/>
      <c r="RHV23" s="135"/>
      <c r="RHW23" s="135"/>
      <c r="RHX23" s="135"/>
      <c r="RHY23" s="135"/>
      <c r="RHZ23" s="135"/>
      <c r="RIA23" s="135"/>
      <c r="RIB23" s="135"/>
      <c r="RIC23" s="135"/>
      <c r="RID23" s="135"/>
      <c r="RIE23" s="135"/>
      <c r="RIF23" s="135"/>
      <c r="RIG23" s="135"/>
      <c r="RIH23" s="135"/>
      <c r="RII23" s="135"/>
      <c r="RIJ23" s="135"/>
      <c r="RIK23" s="135"/>
      <c r="RIL23" s="135"/>
      <c r="RIM23" s="135"/>
      <c r="RIN23" s="135"/>
      <c r="RIO23" s="135"/>
      <c r="RIP23" s="135"/>
      <c r="RIQ23" s="135"/>
      <c r="RIR23" s="135"/>
      <c r="RIS23" s="135"/>
      <c r="RIT23" s="135"/>
      <c r="RIU23" s="135"/>
      <c r="RIV23" s="135"/>
      <c r="RIW23" s="135"/>
      <c r="RIX23" s="135"/>
      <c r="RIY23" s="135"/>
      <c r="RIZ23" s="135"/>
      <c r="RJA23" s="135"/>
      <c r="RJB23" s="135"/>
      <c r="RJC23" s="135"/>
      <c r="RJD23" s="135"/>
      <c r="RJE23" s="135"/>
      <c r="RJF23" s="135"/>
      <c r="RJG23" s="135"/>
      <c r="RJH23" s="135"/>
      <c r="RJI23" s="135"/>
      <c r="RJJ23" s="135"/>
      <c r="RJK23" s="135"/>
      <c r="RJL23" s="135"/>
      <c r="RJM23" s="135"/>
      <c r="RJN23" s="135"/>
      <c r="RJO23" s="135"/>
      <c r="RJP23" s="135"/>
      <c r="RJQ23" s="135"/>
      <c r="RJR23" s="135"/>
      <c r="RJS23" s="135"/>
      <c r="RJT23" s="135"/>
      <c r="RJU23" s="135"/>
      <c r="RJV23" s="135"/>
      <c r="RJW23" s="135"/>
      <c r="RJX23" s="135"/>
      <c r="RJY23" s="135"/>
      <c r="RJZ23" s="135"/>
      <c r="RKA23" s="135"/>
      <c r="RKB23" s="135"/>
      <c r="RKC23" s="135"/>
      <c r="RKD23" s="135"/>
      <c r="RKE23" s="135"/>
      <c r="RKF23" s="135"/>
      <c r="RKG23" s="135"/>
      <c r="RKH23" s="135"/>
      <c r="RKI23" s="135"/>
      <c r="RKJ23" s="135"/>
      <c r="RKK23" s="135"/>
      <c r="RKL23" s="135"/>
      <c r="RKM23" s="135"/>
      <c r="RKN23" s="135"/>
      <c r="RKO23" s="135"/>
      <c r="RKP23" s="135"/>
      <c r="RKQ23" s="135"/>
      <c r="RKR23" s="135"/>
      <c r="RKS23" s="135"/>
      <c r="RKT23" s="135"/>
      <c r="RKU23" s="135"/>
      <c r="RKV23" s="135"/>
      <c r="RKW23" s="135"/>
      <c r="RKX23" s="135"/>
      <c r="RKY23" s="135"/>
      <c r="RKZ23" s="135"/>
      <c r="RLA23" s="135"/>
      <c r="RLB23" s="135"/>
      <c r="RLC23" s="135"/>
      <c r="RLD23" s="135"/>
      <c r="RLE23" s="135"/>
      <c r="RLF23" s="135"/>
      <c r="RLG23" s="135"/>
      <c r="RLH23" s="135"/>
      <c r="RLI23" s="135"/>
      <c r="RLJ23" s="135"/>
      <c r="RLK23" s="135"/>
      <c r="RLL23" s="135"/>
      <c r="RLM23" s="135"/>
      <c r="RLN23" s="135"/>
      <c r="RLO23" s="135"/>
      <c r="RLP23" s="135"/>
      <c r="RLQ23" s="135"/>
      <c r="RLR23" s="135"/>
      <c r="RLS23" s="135"/>
      <c r="RLT23" s="135"/>
      <c r="RLU23" s="135"/>
      <c r="RLV23" s="135"/>
      <c r="RLW23" s="135"/>
      <c r="RLX23" s="135"/>
      <c r="RLY23" s="135"/>
      <c r="RLZ23" s="135"/>
      <c r="RMA23" s="135"/>
      <c r="RMB23" s="135"/>
      <c r="RMC23" s="135"/>
      <c r="RMD23" s="135"/>
      <c r="RME23" s="135"/>
      <c r="RMF23" s="135"/>
      <c r="RMG23" s="135"/>
      <c r="RMH23" s="135"/>
      <c r="RMI23" s="135"/>
      <c r="RMJ23" s="135"/>
      <c r="RMK23" s="135"/>
      <c r="RML23" s="135"/>
      <c r="RMM23" s="135"/>
      <c r="RMN23" s="135"/>
      <c r="RMO23" s="135"/>
      <c r="RMP23" s="135"/>
      <c r="RMQ23" s="135"/>
      <c r="RMR23" s="135"/>
      <c r="RMS23" s="135"/>
      <c r="RMT23" s="135"/>
      <c r="RMU23" s="135"/>
      <c r="RMV23" s="135"/>
      <c r="RMW23" s="135"/>
      <c r="RMX23" s="135"/>
      <c r="RMY23" s="135"/>
      <c r="RMZ23" s="135"/>
      <c r="RNA23" s="135"/>
      <c r="RNB23" s="135"/>
      <c r="RNC23" s="135"/>
      <c r="RND23" s="135"/>
      <c r="RNE23" s="135"/>
      <c r="RNF23" s="135"/>
      <c r="RNG23" s="135"/>
      <c r="RNH23" s="135"/>
      <c r="RNI23" s="135"/>
      <c r="RNJ23" s="135"/>
      <c r="RNK23" s="135"/>
      <c r="RNL23" s="135"/>
      <c r="RNM23" s="135"/>
      <c r="RNN23" s="135"/>
      <c r="RNO23" s="135"/>
      <c r="RNP23" s="135"/>
      <c r="RNQ23" s="135"/>
      <c r="RNR23" s="135"/>
      <c r="RNS23" s="135"/>
      <c r="RNT23" s="135"/>
      <c r="RNU23" s="135"/>
      <c r="RNV23" s="135"/>
      <c r="RNW23" s="135"/>
      <c r="RNX23" s="135"/>
      <c r="RNY23" s="135"/>
      <c r="RNZ23" s="135"/>
      <c r="ROA23" s="135"/>
      <c r="ROB23" s="135"/>
      <c r="ROC23" s="135"/>
      <c r="ROD23" s="135"/>
      <c r="ROE23" s="135"/>
      <c r="ROF23" s="135"/>
      <c r="ROG23" s="135"/>
      <c r="ROH23" s="135"/>
      <c r="ROI23" s="135"/>
      <c r="ROJ23" s="135"/>
      <c r="ROK23" s="135"/>
      <c r="ROL23" s="135"/>
      <c r="ROM23" s="135"/>
      <c r="RON23" s="135"/>
      <c r="ROO23" s="135"/>
      <c r="ROP23" s="135"/>
      <c r="ROQ23" s="135"/>
      <c r="ROR23" s="135"/>
      <c r="ROS23" s="135"/>
      <c r="ROT23" s="135"/>
      <c r="ROU23" s="135"/>
      <c r="ROV23" s="135"/>
      <c r="ROW23" s="135"/>
      <c r="ROX23" s="135"/>
      <c r="ROY23" s="135"/>
      <c r="ROZ23" s="135"/>
      <c r="RPA23" s="135"/>
      <c r="RPB23" s="135"/>
      <c r="RPC23" s="135"/>
      <c r="RPD23" s="135"/>
      <c r="RPE23" s="135"/>
      <c r="RPF23" s="135"/>
      <c r="RPG23" s="135"/>
      <c r="RPH23" s="135"/>
      <c r="RPI23" s="135"/>
      <c r="RPJ23" s="135"/>
      <c r="RPK23" s="135"/>
      <c r="RPL23" s="135"/>
      <c r="RPM23" s="135"/>
      <c r="RPN23" s="135"/>
      <c r="RPO23" s="135"/>
      <c r="RPP23" s="135"/>
      <c r="RPQ23" s="135"/>
      <c r="RPR23" s="135"/>
      <c r="RPS23" s="135"/>
      <c r="RPT23" s="135"/>
      <c r="RPU23" s="135"/>
      <c r="RPV23" s="135"/>
      <c r="RPW23" s="135"/>
      <c r="RPX23" s="135"/>
      <c r="RPY23" s="135"/>
      <c r="RPZ23" s="135"/>
      <c r="RQA23" s="135"/>
      <c r="RQB23" s="135"/>
      <c r="RQC23" s="135"/>
      <c r="RQD23" s="135"/>
      <c r="RQE23" s="135"/>
      <c r="RQF23" s="135"/>
      <c r="RQG23" s="135"/>
      <c r="RQH23" s="135"/>
      <c r="RQI23" s="135"/>
      <c r="RQJ23" s="135"/>
      <c r="RQK23" s="135"/>
      <c r="RQL23" s="135"/>
      <c r="RQM23" s="135"/>
      <c r="RQN23" s="135"/>
      <c r="RQO23" s="135"/>
      <c r="RQP23" s="135"/>
      <c r="RQQ23" s="135"/>
      <c r="RQR23" s="135"/>
      <c r="RQS23" s="135"/>
      <c r="RQT23" s="135"/>
      <c r="RQU23" s="135"/>
      <c r="RQV23" s="135"/>
      <c r="RQW23" s="135"/>
      <c r="RQX23" s="135"/>
      <c r="RQY23" s="135"/>
      <c r="RQZ23" s="135"/>
      <c r="RRA23" s="135"/>
      <c r="RRB23" s="135"/>
      <c r="RRC23" s="135"/>
      <c r="RRD23" s="135"/>
      <c r="RRE23" s="135"/>
      <c r="RRF23" s="135"/>
      <c r="RRG23" s="135"/>
      <c r="RRH23" s="135"/>
      <c r="RRI23" s="135"/>
      <c r="RRJ23" s="135"/>
      <c r="RRK23" s="135"/>
      <c r="RRL23" s="135"/>
      <c r="RRM23" s="135"/>
      <c r="RRN23" s="135"/>
      <c r="RRO23" s="135"/>
      <c r="RRP23" s="135"/>
      <c r="RRQ23" s="135"/>
      <c r="RRR23" s="135"/>
      <c r="RRS23" s="135"/>
      <c r="RRT23" s="135"/>
      <c r="RRU23" s="135"/>
      <c r="RRV23" s="135"/>
      <c r="RRW23" s="135"/>
      <c r="RRX23" s="135"/>
      <c r="RRY23" s="135"/>
      <c r="RRZ23" s="135"/>
      <c r="RSA23" s="135"/>
      <c r="RSB23" s="135"/>
      <c r="RSC23" s="135"/>
      <c r="RSD23" s="135"/>
      <c r="RSE23" s="135"/>
      <c r="RSF23" s="135"/>
      <c r="RSG23" s="135"/>
      <c r="RSH23" s="135"/>
      <c r="RSI23" s="135"/>
      <c r="RSJ23" s="135"/>
      <c r="RSK23" s="135"/>
      <c r="RSL23" s="135"/>
      <c r="RSM23" s="135"/>
      <c r="RSN23" s="135"/>
      <c r="RSO23" s="135"/>
      <c r="RSP23" s="135"/>
      <c r="RSQ23" s="135"/>
      <c r="RSR23" s="135"/>
      <c r="RSS23" s="135"/>
      <c r="RST23" s="135"/>
      <c r="RSU23" s="135"/>
      <c r="RSV23" s="135"/>
      <c r="RSW23" s="135"/>
      <c r="RSX23" s="135"/>
      <c r="RSY23" s="135"/>
      <c r="RSZ23" s="135"/>
      <c r="RTA23" s="135"/>
      <c r="RTB23" s="135"/>
      <c r="RTC23" s="135"/>
      <c r="RTD23" s="135"/>
      <c r="RTE23" s="135"/>
      <c r="RTF23" s="135"/>
      <c r="RTG23" s="135"/>
      <c r="RTH23" s="135"/>
      <c r="RTI23" s="135"/>
      <c r="RTJ23" s="135"/>
      <c r="RTK23" s="135"/>
      <c r="RTL23" s="135"/>
      <c r="RTM23" s="135"/>
      <c r="RTN23" s="135"/>
      <c r="RTO23" s="135"/>
      <c r="RTP23" s="135"/>
      <c r="RTQ23" s="135"/>
      <c r="RTR23" s="135"/>
      <c r="RTS23" s="135"/>
      <c r="RTT23" s="135"/>
      <c r="RTU23" s="135"/>
      <c r="RTV23" s="135"/>
      <c r="RTW23" s="135"/>
      <c r="RTX23" s="135"/>
      <c r="RTY23" s="135"/>
      <c r="RTZ23" s="135"/>
      <c r="RUA23" s="135"/>
      <c r="RUB23" s="135"/>
      <c r="RUC23" s="135"/>
      <c r="RUD23" s="135"/>
      <c r="RUE23" s="135"/>
      <c r="RUF23" s="135"/>
      <c r="RUG23" s="135"/>
      <c r="RUH23" s="135"/>
      <c r="RUI23" s="135"/>
      <c r="RUJ23" s="135"/>
      <c r="RUK23" s="135"/>
      <c r="RUL23" s="135"/>
      <c r="RUM23" s="135"/>
      <c r="RUN23" s="135"/>
      <c r="RUO23" s="135"/>
      <c r="RUP23" s="135"/>
      <c r="RUQ23" s="135"/>
      <c r="RUR23" s="135"/>
      <c r="RUS23" s="135"/>
      <c r="RUT23" s="135"/>
      <c r="RUU23" s="135"/>
      <c r="RUV23" s="135"/>
      <c r="RUW23" s="135"/>
      <c r="RUX23" s="135"/>
      <c r="RUY23" s="135"/>
      <c r="RUZ23" s="135"/>
      <c r="RVA23" s="135"/>
      <c r="RVB23" s="135"/>
      <c r="RVC23" s="135"/>
      <c r="RVD23" s="135"/>
      <c r="RVE23" s="135"/>
      <c r="RVF23" s="135"/>
      <c r="RVG23" s="135"/>
      <c r="RVH23" s="135"/>
      <c r="RVI23" s="135"/>
      <c r="RVJ23" s="135"/>
      <c r="RVK23" s="135"/>
      <c r="RVL23" s="135"/>
      <c r="RVM23" s="135"/>
      <c r="RVN23" s="135"/>
      <c r="RVO23" s="135"/>
      <c r="RVP23" s="135"/>
      <c r="RVQ23" s="135"/>
      <c r="RVR23" s="135"/>
      <c r="RVS23" s="135"/>
      <c r="RVT23" s="135"/>
      <c r="RVU23" s="135"/>
      <c r="RVV23" s="135"/>
      <c r="RVW23" s="135"/>
      <c r="RVX23" s="135"/>
      <c r="RVY23" s="135"/>
      <c r="RVZ23" s="135"/>
      <c r="RWA23" s="135"/>
      <c r="RWB23" s="135"/>
      <c r="RWC23" s="135"/>
      <c r="RWD23" s="135"/>
      <c r="RWE23" s="135"/>
      <c r="RWF23" s="135"/>
      <c r="RWG23" s="135"/>
      <c r="RWH23" s="135"/>
      <c r="RWI23" s="135"/>
      <c r="RWJ23" s="135"/>
      <c r="RWK23" s="135"/>
      <c r="RWL23" s="135"/>
      <c r="RWM23" s="135"/>
      <c r="RWN23" s="135"/>
      <c r="RWO23" s="135"/>
      <c r="RWP23" s="135"/>
      <c r="RWQ23" s="135"/>
      <c r="RWR23" s="135"/>
      <c r="RWS23" s="135"/>
      <c r="RWT23" s="135"/>
      <c r="RWU23" s="135"/>
      <c r="RWV23" s="135"/>
      <c r="RWW23" s="135"/>
      <c r="RWX23" s="135"/>
      <c r="RWY23" s="135"/>
      <c r="RWZ23" s="135"/>
      <c r="RXA23" s="135"/>
      <c r="RXB23" s="135"/>
      <c r="RXC23" s="135"/>
      <c r="RXD23" s="135"/>
      <c r="RXE23" s="135"/>
      <c r="RXF23" s="135"/>
      <c r="RXG23" s="135"/>
      <c r="RXH23" s="135"/>
      <c r="RXI23" s="135"/>
      <c r="RXJ23" s="135"/>
      <c r="RXK23" s="135"/>
      <c r="RXL23" s="135"/>
      <c r="RXM23" s="135"/>
      <c r="RXN23" s="135"/>
      <c r="RXO23" s="135"/>
      <c r="RXP23" s="135"/>
      <c r="RXQ23" s="135"/>
      <c r="RXR23" s="135"/>
      <c r="RXS23" s="135"/>
      <c r="RXT23" s="135"/>
      <c r="RXU23" s="135"/>
      <c r="RXV23" s="135"/>
      <c r="RXW23" s="135"/>
      <c r="RXX23" s="135"/>
      <c r="RXY23" s="135"/>
      <c r="RXZ23" s="135"/>
      <c r="RYA23" s="135"/>
      <c r="RYB23" s="135"/>
      <c r="RYC23" s="135"/>
      <c r="RYD23" s="135"/>
      <c r="RYE23" s="135"/>
      <c r="RYF23" s="135"/>
      <c r="RYG23" s="135"/>
      <c r="RYH23" s="135"/>
      <c r="RYI23" s="135"/>
      <c r="RYJ23" s="135"/>
      <c r="RYK23" s="135"/>
      <c r="RYL23" s="135"/>
      <c r="RYM23" s="135"/>
      <c r="RYN23" s="135"/>
      <c r="RYO23" s="135"/>
      <c r="RYP23" s="135"/>
      <c r="RYQ23" s="135"/>
      <c r="RYR23" s="135"/>
      <c r="RYS23" s="135"/>
      <c r="RYT23" s="135"/>
      <c r="RYU23" s="135"/>
      <c r="RYV23" s="135"/>
      <c r="RYW23" s="135"/>
      <c r="RYX23" s="135"/>
      <c r="RYY23" s="135"/>
      <c r="RYZ23" s="135"/>
      <c r="RZA23" s="135"/>
      <c r="RZB23" s="135"/>
      <c r="RZC23" s="135"/>
      <c r="RZD23" s="135"/>
      <c r="RZE23" s="135"/>
      <c r="RZF23" s="135"/>
      <c r="RZG23" s="135"/>
      <c r="RZH23" s="135"/>
      <c r="RZI23" s="135"/>
      <c r="RZJ23" s="135"/>
      <c r="RZK23" s="135"/>
      <c r="RZL23" s="135"/>
      <c r="RZM23" s="135"/>
      <c r="RZN23" s="135"/>
      <c r="RZO23" s="135"/>
      <c r="RZP23" s="135"/>
      <c r="RZQ23" s="135"/>
      <c r="RZR23" s="135"/>
      <c r="RZS23" s="135"/>
      <c r="RZT23" s="135"/>
      <c r="RZU23" s="135"/>
      <c r="RZV23" s="135"/>
      <c r="RZW23" s="135"/>
      <c r="RZX23" s="135"/>
      <c r="RZY23" s="135"/>
      <c r="RZZ23" s="135"/>
      <c r="SAA23" s="135"/>
      <c r="SAB23" s="135"/>
      <c r="SAC23" s="135"/>
      <c r="SAD23" s="135"/>
      <c r="SAE23" s="135"/>
      <c r="SAF23" s="135"/>
      <c r="SAG23" s="135"/>
      <c r="SAH23" s="135"/>
      <c r="SAI23" s="135"/>
      <c r="SAJ23" s="135"/>
      <c r="SAK23" s="135"/>
      <c r="SAL23" s="135"/>
      <c r="SAM23" s="135"/>
      <c r="SAN23" s="135"/>
      <c r="SAO23" s="135"/>
      <c r="SAP23" s="135"/>
      <c r="SAQ23" s="135"/>
      <c r="SAR23" s="135"/>
      <c r="SAS23" s="135"/>
      <c r="SAT23" s="135"/>
      <c r="SAU23" s="135"/>
      <c r="SAV23" s="135"/>
      <c r="SAW23" s="135"/>
      <c r="SAX23" s="135"/>
      <c r="SAY23" s="135"/>
      <c r="SAZ23" s="135"/>
      <c r="SBA23" s="135"/>
      <c r="SBB23" s="135"/>
      <c r="SBC23" s="135"/>
      <c r="SBD23" s="135"/>
      <c r="SBE23" s="135"/>
      <c r="SBF23" s="135"/>
      <c r="SBG23" s="135"/>
      <c r="SBH23" s="135"/>
      <c r="SBI23" s="135"/>
      <c r="SBJ23" s="135"/>
      <c r="SBK23" s="135"/>
      <c r="SBL23" s="135"/>
      <c r="SBM23" s="135"/>
      <c r="SBN23" s="135"/>
      <c r="SBO23" s="135"/>
      <c r="SBP23" s="135"/>
      <c r="SBQ23" s="135"/>
      <c r="SBR23" s="135"/>
      <c r="SBS23" s="135"/>
      <c r="SBT23" s="135"/>
      <c r="SBU23" s="135"/>
      <c r="SBV23" s="135"/>
      <c r="SBW23" s="135"/>
      <c r="SBX23" s="135"/>
      <c r="SBY23" s="135"/>
      <c r="SBZ23" s="135"/>
      <c r="SCA23" s="135"/>
      <c r="SCB23" s="135"/>
      <c r="SCC23" s="135"/>
      <c r="SCD23" s="135"/>
      <c r="SCE23" s="135"/>
      <c r="SCF23" s="135"/>
      <c r="SCG23" s="135"/>
      <c r="SCH23" s="135"/>
      <c r="SCI23" s="135"/>
      <c r="SCJ23" s="135"/>
      <c r="SCK23" s="135"/>
      <c r="SCL23" s="135"/>
      <c r="SCM23" s="135"/>
      <c r="SCN23" s="135"/>
      <c r="SCO23" s="135"/>
      <c r="SCP23" s="135"/>
      <c r="SCQ23" s="135"/>
      <c r="SCR23" s="135"/>
      <c r="SCS23" s="135"/>
      <c r="SCT23" s="135"/>
      <c r="SCU23" s="135"/>
      <c r="SCV23" s="135"/>
      <c r="SCW23" s="135"/>
      <c r="SCX23" s="135"/>
      <c r="SCY23" s="135"/>
      <c r="SCZ23" s="135"/>
      <c r="SDA23" s="135"/>
      <c r="SDB23" s="135"/>
      <c r="SDC23" s="135"/>
      <c r="SDD23" s="135"/>
      <c r="SDE23" s="135"/>
      <c r="SDF23" s="135"/>
      <c r="SDG23" s="135"/>
      <c r="SDH23" s="135"/>
      <c r="SDI23" s="135"/>
      <c r="SDJ23" s="135"/>
      <c r="SDK23" s="135"/>
      <c r="SDL23" s="135"/>
      <c r="SDM23" s="135"/>
      <c r="SDN23" s="135"/>
      <c r="SDO23" s="135"/>
      <c r="SDP23" s="135"/>
      <c r="SDQ23" s="135"/>
      <c r="SDR23" s="135"/>
      <c r="SDS23" s="135"/>
      <c r="SDT23" s="135"/>
      <c r="SDU23" s="135"/>
      <c r="SDV23" s="135"/>
      <c r="SDW23" s="135"/>
      <c r="SDX23" s="135"/>
      <c r="SDY23" s="135"/>
      <c r="SDZ23" s="135"/>
      <c r="SEA23" s="135"/>
      <c r="SEB23" s="135"/>
      <c r="SEC23" s="135"/>
      <c r="SED23" s="135"/>
      <c r="SEE23" s="135"/>
      <c r="SEF23" s="135"/>
      <c r="SEG23" s="135"/>
      <c r="SEH23" s="135"/>
      <c r="SEI23" s="135"/>
      <c r="SEJ23" s="135"/>
      <c r="SEK23" s="135"/>
      <c r="SEL23" s="135"/>
      <c r="SEM23" s="135"/>
      <c r="SEN23" s="135"/>
      <c r="SEO23" s="135"/>
      <c r="SEP23" s="135"/>
      <c r="SEQ23" s="135"/>
      <c r="SER23" s="135"/>
      <c r="SES23" s="135"/>
      <c r="SET23" s="135"/>
      <c r="SEU23" s="135"/>
      <c r="SEV23" s="135"/>
      <c r="SEW23" s="135"/>
      <c r="SEX23" s="135"/>
      <c r="SEY23" s="135"/>
      <c r="SEZ23" s="135"/>
      <c r="SFA23" s="135"/>
      <c r="SFB23" s="135"/>
      <c r="SFC23" s="135"/>
      <c r="SFD23" s="135"/>
      <c r="SFE23" s="135"/>
      <c r="SFF23" s="135"/>
      <c r="SFG23" s="135"/>
      <c r="SFH23" s="135"/>
      <c r="SFI23" s="135"/>
      <c r="SFJ23" s="135"/>
      <c r="SFK23" s="135"/>
      <c r="SFL23" s="135"/>
      <c r="SFM23" s="135"/>
      <c r="SFN23" s="135"/>
      <c r="SFO23" s="135"/>
      <c r="SFP23" s="135"/>
      <c r="SFQ23" s="135"/>
      <c r="SFR23" s="135"/>
      <c r="SFS23" s="135"/>
      <c r="SFT23" s="135"/>
      <c r="SFU23" s="135"/>
      <c r="SFV23" s="135"/>
      <c r="SFW23" s="135"/>
      <c r="SFX23" s="135"/>
      <c r="SFY23" s="135"/>
      <c r="SFZ23" s="135"/>
      <c r="SGA23" s="135"/>
      <c r="SGB23" s="135"/>
      <c r="SGC23" s="135"/>
      <c r="SGD23" s="135"/>
      <c r="SGE23" s="135"/>
      <c r="SGF23" s="135"/>
      <c r="SGG23" s="135"/>
      <c r="SGH23" s="135"/>
      <c r="SGI23" s="135"/>
      <c r="SGJ23" s="135"/>
      <c r="SGK23" s="135"/>
      <c r="SGL23" s="135"/>
      <c r="SGM23" s="135"/>
      <c r="SGN23" s="135"/>
      <c r="SGO23" s="135"/>
      <c r="SGP23" s="135"/>
      <c r="SGQ23" s="135"/>
      <c r="SGR23" s="135"/>
      <c r="SGS23" s="135"/>
      <c r="SGT23" s="135"/>
      <c r="SGU23" s="135"/>
      <c r="SGV23" s="135"/>
      <c r="SGW23" s="135"/>
      <c r="SGX23" s="135"/>
      <c r="SGY23" s="135"/>
      <c r="SGZ23" s="135"/>
      <c r="SHA23" s="135"/>
      <c r="SHB23" s="135"/>
      <c r="SHC23" s="135"/>
      <c r="SHD23" s="135"/>
      <c r="SHE23" s="135"/>
      <c r="SHF23" s="135"/>
      <c r="SHG23" s="135"/>
      <c r="SHH23" s="135"/>
      <c r="SHI23" s="135"/>
      <c r="SHJ23" s="135"/>
      <c r="SHK23" s="135"/>
      <c r="SHL23" s="135"/>
      <c r="SHM23" s="135"/>
      <c r="SHN23" s="135"/>
      <c r="SHO23" s="135"/>
      <c r="SHP23" s="135"/>
      <c r="SHQ23" s="135"/>
      <c r="SHR23" s="135"/>
      <c r="SHS23" s="135"/>
      <c r="SHT23" s="135"/>
      <c r="SHU23" s="135"/>
      <c r="SHV23" s="135"/>
      <c r="SHW23" s="135"/>
      <c r="SHX23" s="135"/>
      <c r="SHY23" s="135"/>
      <c r="SHZ23" s="135"/>
      <c r="SIA23" s="135"/>
      <c r="SIB23" s="135"/>
      <c r="SIC23" s="135"/>
      <c r="SID23" s="135"/>
      <c r="SIE23" s="135"/>
      <c r="SIF23" s="135"/>
      <c r="SIG23" s="135"/>
      <c r="SIH23" s="135"/>
      <c r="SII23" s="135"/>
      <c r="SIJ23" s="135"/>
      <c r="SIK23" s="135"/>
      <c r="SIL23" s="135"/>
      <c r="SIM23" s="135"/>
      <c r="SIN23" s="135"/>
      <c r="SIO23" s="135"/>
      <c r="SIP23" s="135"/>
      <c r="SIQ23" s="135"/>
      <c r="SIR23" s="135"/>
      <c r="SIS23" s="135"/>
      <c r="SIT23" s="135"/>
      <c r="SIU23" s="135"/>
      <c r="SIV23" s="135"/>
      <c r="SIW23" s="135"/>
      <c r="SIX23" s="135"/>
      <c r="SIY23" s="135"/>
      <c r="SIZ23" s="135"/>
      <c r="SJA23" s="135"/>
      <c r="SJB23" s="135"/>
      <c r="SJC23" s="135"/>
      <c r="SJD23" s="135"/>
      <c r="SJE23" s="135"/>
      <c r="SJF23" s="135"/>
      <c r="SJG23" s="135"/>
      <c r="SJH23" s="135"/>
      <c r="SJI23" s="135"/>
      <c r="SJJ23" s="135"/>
      <c r="SJK23" s="135"/>
      <c r="SJL23" s="135"/>
      <c r="SJM23" s="135"/>
      <c r="SJN23" s="135"/>
      <c r="SJO23" s="135"/>
      <c r="SJP23" s="135"/>
      <c r="SJQ23" s="135"/>
      <c r="SJR23" s="135"/>
      <c r="SJS23" s="135"/>
      <c r="SJT23" s="135"/>
      <c r="SJU23" s="135"/>
      <c r="SJV23" s="135"/>
      <c r="SJW23" s="135"/>
      <c r="SJX23" s="135"/>
      <c r="SJY23" s="135"/>
      <c r="SJZ23" s="135"/>
      <c r="SKA23" s="135"/>
      <c r="SKB23" s="135"/>
      <c r="SKC23" s="135"/>
      <c r="SKD23" s="135"/>
      <c r="SKE23" s="135"/>
      <c r="SKF23" s="135"/>
      <c r="SKG23" s="135"/>
      <c r="SKH23" s="135"/>
      <c r="SKI23" s="135"/>
      <c r="SKJ23" s="135"/>
      <c r="SKK23" s="135"/>
      <c r="SKL23" s="135"/>
      <c r="SKM23" s="135"/>
      <c r="SKN23" s="135"/>
      <c r="SKO23" s="135"/>
      <c r="SKP23" s="135"/>
      <c r="SKQ23" s="135"/>
      <c r="SKR23" s="135"/>
      <c r="SKS23" s="135"/>
      <c r="SKT23" s="135"/>
      <c r="SKU23" s="135"/>
      <c r="SKV23" s="135"/>
      <c r="SKW23" s="135"/>
      <c r="SKX23" s="135"/>
      <c r="SKY23" s="135"/>
      <c r="SKZ23" s="135"/>
      <c r="SLA23" s="135"/>
      <c r="SLB23" s="135"/>
      <c r="SLC23" s="135"/>
      <c r="SLD23" s="135"/>
      <c r="SLE23" s="135"/>
      <c r="SLF23" s="135"/>
      <c r="SLG23" s="135"/>
      <c r="SLH23" s="135"/>
      <c r="SLI23" s="135"/>
      <c r="SLJ23" s="135"/>
      <c r="SLK23" s="135"/>
      <c r="SLL23" s="135"/>
      <c r="SLM23" s="135"/>
      <c r="SLN23" s="135"/>
      <c r="SLO23" s="135"/>
      <c r="SLP23" s="135"/>
      <c r="SLQ23" s="135"/>
      <c r="SLR23" s="135"/>
      <c r="SLS23" s="135"/>
      <c r="SLT23" s="135"/>
      <c r="SLU23" s="135"/>
      <c r="SLV23" s="135"/>
      <c r="SLW23" s="135"/>
      <c r="SLX23" s="135"/>
      <c r="SLY23" s="135"/>
      <c r="SLZ23" s="135"/>
      <c r="SMA23" s="135"/>
      <c r="SMB23" s="135"/>
      <c r="SMC23" s="135"/>
      <c r="SMD23" s="135"/>
      <c r="SME23" s="135"/>
      <c r="SMF23" s="135"/>
      <c r="SMG23" s="135"/>
      <c r="SMH23" s="135"/>
      <c r="SMI23" s="135"/>
      <c r="SMJ23" s="135"/>
      <c r="SMK23" s="135"/>
      <c r="SML23" s="135"/>
      <c r="SMM23" s="135"/>
      <c r="SMN23" s="135"/>
      <c r="SMO23" s="135"/>
      <c r="SMP23" s="135"/>
      <c r="SMQ23" s="135"/>
      <c r="SMR23" s="135"/>
      <c r="SMS23" s="135"/>
      <c r="SMT23" s="135"/>
      <c r="SMU23" s="135"/>
      <c r="SMV23" s="135"/>
      <c r="SMW23" s="135"/>
      <c r="SMX23" s="135"/>
      <c r="SMY23" s="135"/>
      <c r="SMZ23" s="135"/>
      <c r="SNA23" s="135"/>
      <c r="SNB23" s="135"/>
      <c r="SNC23" s="135"/>
      <c r="SND23" s="135"/>
      <c r="SNE23" s="135"/>
      <c r="SNF23" s="135"/>
      <c r="SNG23" s="135"/>
      <c r="SNH23" s="135"/>
      <c r="SNI23" s="135"/>
      <c r="SNJ23" s="135"/>
      <c r="SNK23" s="135"/>
      <c r="SNL23" s="135"/>
      <c r="SNM23" s="135"/>
      <c r="SNN23" s="135"/>
      <c r="SNO23" s="135"/>
      <c r="SNP23" s="135"/>
      <c r="SNQ23" s="135"/>
      <c r="SNR23" s="135"/>
      <c r="SNS23" s="135"/>
      <c r="SNT23" s="135"/>
      <c r="SNU23" s="135"/>
      <c r="SNV23" s="135"/>
      <c r="SNW23" s="135"/>
      <c r="SNX23" s="135"/>
      <c r="SNY23" s="135"/>
      <c r="SNZ23" s="135"/>
      <c r="SOA23" s="135"/>
      <c r="SOB23" s="135"/>
      <c r="SOC23" s="135"/>
      <c r="SOD23" s="135"/>
      <c r="SOE23" s="135"/>
      <c r="SOF23" s="135"/>
      <c r="SOG23" s="135"/>
      <c r="SOH23" s="135"/>
      <c r="SOI23" s="135"/>
      <c r="SOJ23" s="135"/>
      <c r="SOK23" s="135"/>
      <c r="SOL23" s="135"/>
      <c r="SOM23" s="135"/>
      <c r="SON23" s="135"/>
      <c r="SOO23" s="135"/>
      <c r="SOP23" s="135"/>
      <c r="SOQ23" s="135"/>
      <c r="SOR23" s="135"/>
      <c r="SOS23" s="135"/>
      <c r="SOT23" s="135"/>
      <c r="SOU23" s="135"/>
      <c r="SOV23" s="135"/>
      <c r="SOW23" s="135"/>
      <c r="SOX23" s="135"/>
      <c r="SOY23" s="135"/>
      <c r="SOZ23" s="135"/>
      <c r="SPA23" s="135"/>
      <c r="SPB23" s="135"/>
      <c r="SPC23" s="135"/>
      <c r="SPD23" s="135"/>
      <c r="SPE23" s="135"/>
      <c r="SPF23" s="135"/>
      <c r="SPG23" s="135"/>
      <c r="SPH23" s="135"/>
      <c r="SPI23" s="135"/>
      <c r="SPJ23" s="135"/>
      <c r="SPK23" s="135"/>
      <c r="SPL23" s="135"/>
      <c r="SPM23" s="135"/>
      <c r="SPN23" s="135"/>
      <c r="SPO23" s="135"/>
      <c r="SPP23" s="135"/>
      <c r="SPQ23" s="135"/>
      <c r="SPR23" s="135"/>
      <c r="SPS23" s="135"/>
      <c r="SPT23" s="135"/>
      <c r="SPU23" s="135"/>
      <c r="SPV23" s="135"/>
      <c r="SPW23" s="135"/>
      <c r="SPX23" s="135"/>
      <c r="SPY23" s="135"/>
      <c r="SPZ23" s="135"/>
      <c r="SQA23" s="135"/>
      <c r="SQB23" s="135"/>
      <c r="SQC23" s="135"/>
      <c r="SQD23" s="135"/>
      <c r="SQE23" s="135"/>
      <c r="SQF23" s="135"/>
      <c r="SQG23" s="135"/>
      <c r="SQH23" s="135"/>
      <c r="SQI23" s="135"/>
      <c r="SQJ23" s="135"/>
      <c r="SQK23" s="135"/>
      <c r="SQL23" s="135"/>
      <c r="SQM23" s="135"/>
      <c r="SQN23" s="135"/>
      <c r="SQO23" s="135"/>
      <c r="SQP23" s="135"/>
      <c r="SQQ23" s="135"/>
      <c r="SQR23" s="135"/>
      <c r="SQS23" s="135"/>
      <c r="SQT23" s="135"/>
      <c r="SQU23" s="135"/>
      <c r="SQV23" s="135"/>
      <c r="SQW23" s="135"/>
      <c r="SQX23" s="135"/>
      <c r="SQY23" s="135"/>
      <c r="SQZ23" s="135"/>
      <c r="SRA23" s="135"/>
      <c r="SRB23" s="135"/>
      <c r="SRC23" s="135"/>
      <c r="SRD23" s="135"/>
      <c r="SRE23" s="135"/>
      <c r="SRF23" s="135"/>
      <c r="SRG23" s="135"/>
      <c r="SRH23" s="135"/>
      <c r="SRI23" s="135"/>
      <c r="SRJ23" s="135"/>
      <c r="SRK23" s="135"/>
      <c r="SRL23" s="135"/>
      <c r="SRM23" s="135"/>
      <c r="SRN23" s="135"/>
      <c r="SRO23" s="135"/>
      <c r="SRP23" s="135"/>
      <c r="SRQ23" s="135"/>
      <c r="SRR23" s="135"/>
      <c r="SRS23" s="135"/>
      <c r="SRT23" s="135"/>
      <c r="SRU23" s="135"/>
      <c r="SRV23" s="135"/>
      <c r="SRW23" s="135"/>
      <c r="SRX23" s="135"/>
      <c r="SRY23" s="135"/>
      <c r="SRZ23" s="135"/>
      <c r="SSA23" s="135"/>
      <c r="SSB23" s="135"/>
      <c r="SSC23" s="135"/>
      <c r="SSD23" s="135"/>
      <c r="SSE23" s="135"/>
      <c r="SSF23" s="135"/>
      <c r="SSG23" s="135"/>
      <c r="SSH23" s="135"/>
      <c r="SSI23" s="135"/>
      <c r="SSJ23" s="135"/>
      <c r="SSK23" s="135"/>
      <c r="SSL23" s="135"/>
      <c r="SSM23" s="135"/>
      <c r="SSN23" s="135"/>
      <c r="SSO23" s="135"/>
      <c r="SSP23" s="135"/>
      <c r="SSQ23" s="135"/>
      <c r="SSR23" s="135"/>
      <c r="SSS23" s="135"/>
      <c r="SST23" s="135"/>
      <c r="SSU23" s="135"/>
      <c r="SSV23" s="135"/>
      <c r="SSW23" s="135"/>
      <c r="SSX23" s="135"/>
      <c r="SSY23" s="135"/>
      <c r="SSZ23" s="135"/>
      <c r="STA23" s="135"/>
      <c r="STB23" s="135"/>
      <c r="STC23" s="135"/>
      <c r="STD23" s="135"/>
      <c r="STE23" s="135"/>
      <c r="STF23" s="135"/>
      <c r="STG23" s="135"/>
      <c r="STH23" s="135"/>
      <c r="STI23" s="135"/>
      <c r="STJ23" s="135"/>
      <c r="STK23" s="135"/>
      <c r="STL23" s="135"/>
      <c r="STM23" s="135"/>
      <c r="STN23" s="135"/>
      <c r="STO23" s="135"/>
      <c r="STP23" s="135"/>
      <c r="STQ23" s="135"/>
      <c r="STR23" s="135"/>
      <c r="STS23" s="135"/>
      <c r="STT23" s="135"/>
      <c r="STU23" s="135"/>
      <c r="STV23" s="135"/>
      <c r="STW23" s="135"/>
      <c r="STX23" s="135"/>
      <c r="STY23" s="135"/>
      <c r="STZ23" s="135"/>
      <c r="SUA23" s="135"/>
      <c r="SUB23" s="135"/>
      <c r="SUC23" s="135"/>
      <c r="SUD23" s="135"/>
      <c r="SUE23" s="135"/>
      <c r="SUF23" s="135"/>
      <c r="SUG23" s="135"/>
      <c r="SUH23" s="135"/>
      <c r="SUI23" s="135"/>
      <c r="SUJ23" s="135"/>
      <c r="SUK23" s="135"/>
      <c r="SUL23" s="135"/>
      <c r="SUM23" s="135"/>
      <c r="SUN23" s="135"/>
      <c r="SUO23" s="135"/>
      <c r="SUP23" s="135"/>
      <c r="SUQ23" s="135"/>
      <c r="SUR23" s="135"/>
      <c r="SUS23" s="135"/>
      <c r="SUT23" s="135"/>
      <c r="SUU23" s="135"/>
      <c r="SUV23" s="135"/>
      <c r="SUW23" s="135"/>
      <c r="SUX23" s="135"/>
      <c r="SUY23" s="135"/>
      <c r="SUZ23" s="135"/>
      <c r="SVA23" s="135"/>
      <c r="SVB23" s="135"/>
      <c r="SVC23" s="135"/>
      <c r="SVD23" s="135"/>
      <c r="SVE23" s="135"/>
      <c r="SVF23" s="135"/>
      <c r="SVG23" s="135"/>
      <c r="SVH23" s="135"/>
      <c r="SVI23" s="135"/>
      <c r="SVJ23" s="135"/>
      <c r="SVK23" s="135"/>
      <c r="SVL23" s="135"/>
      <c r="SVM23" s="135"/>
      <c r="SVN23" s="135"/>
      <c r="SVO23" s="135"/>
      <c r="SVP23" s="135"/>
      <c r="SVQ23" s="135"/>
      <c r="SVR23" s="135"/>
      <c r="SVS23" s="135"/>
      <c r="SVT23" s="135"/>
      <c r="SVU23" s="135"/>
      <c r="SVV23" s="135"/>
      <c r="SVW23" s="135"/>
      <c r="SVX23" s="135"/>
      <c r="SVY23" s="135"/>
      <c r="SVZ23" s="135"/>
      <c r="SWA23" s="135"/>
      <c r="SWB23" s="135"/>
      <c r="SWC23" s="135"/>
      <c r="SWD23" s="135"/>
      <c r="SWE23" s="135"/>
      <c r="SWF23" s="135"/>
      <c r="SWG23" s="135"/>
      <c r="SWH23" s="135"/>
      <c r="SWI23" s="135"/>
      <c r="SWJ23" s="135"/>
      <c r="SWK23" s="135"/>
      <c r="SWL23" s="135"/>
      <c r="SWM23" s="135"/>
      <c r="SWN23" s="135"/>
      <c r="SWO23" s="135"/>
      <c r="SWP23" s="135"/>
      <c r="SWQ23" s="135"/>
      <c r="SWR23" s="135"/>
      <c r="SWS23" s="135"/>
      <c r="SWT23" s="135"/>
      <c r="SWU23" s="135"/>
      <c r="SWV23" s="135"/>
      <c r="SWW23" s="135"/>
      <c r="SWX23" s="135"/>
      <c r="SWY23" s="135"/>
      <c r="SWZ23" s="135"/>
      <c r="SXA23" s="135"/>
      <c r="SXB23" s="135"/>
      <c r="SXC23" s="135"/>
      <c r="SXD23" s="135"/>
      <c r="SXE23" s="135"/>
      <c r="SXF23" s="135"/>
      <c r="SXG23" s="135"/>
      <c r="SXH23" s="135"/>
      <c r="SXI23" s="135"/>
      <c r="SXJ23" s="135"/>
      <c r="SXK23" s="135"/>
      <c r="SXL23" s="135"/>
      <c r="SXM23" s="135"/>
      <c r="SXN23" s="135"/>
      <c r="SXO23" s="135"/>
      <c r="SXP23" s="135"/>
      <c r="SXQ23" s="135"/>
      <c r="SXR23" s="135"/>
      <c r="SXS23" s="135"/>
      <c r="SXT23" s="135"/>
      <c r="SXU23" s="135"/>
      <c r="SXV23" s="135"/>
      <c r="SXW23" s="135"/>
      <c r="SXX23" s="135"/>
      <c r="SXY23" s="135"/>
      <c r="SXZ23" s="135"/>
      <c r="SYA23" s="135"/>
      <c r="SYB23" s="135"/>
      <c r="SYC23" s="135"/>
      <c r="SYD23" s="135"/>
      <c r="SYE23" s="135"/>
      <c r="SYF23" s="135"/>
      <c r="SYG23" s="135"/>
      <c r="SYH23" s="135"/>
      <c r="SYI23" s="135"/>
      <c r="SYJ23" s="135"/>
      <c r="SYK23" s="135"/>
      <c r="SYL23" s="135"/>
      <c r="SYM23" s="135"/>
      <c r="SYN23" s="135"/>
      <c r="SYO23" s="135"/>
      <c r="SYP23" s="135"/>
      <c r="SYQ23" s="135"/>
      <c r="SYR23" s="135"/>
      <c r="SYS23" s="135"/>
      <c r="SYT23" s="135"/>
      <c r="SYU23" s="135"/>
      <c r="SYV23" s="135"/>
      <c r="SYW23" s="135"/>
      <c r="SYX23" s="135"/>
      <c r="SYY23" s="135"/>
      <c r="SYZ23" s="135"/>
      <c r="SZA23" s="135"/>
      <c r="SZB23" s="135"/>
      <c r="SZC23" s="135"/>
      <c r="SZD23" s="135"/>
      <c r="SZE23" s="135"/>
      <c r="SZF23" s="135"/>
      <c r="SZG23" s="135"/>
      <c r="SZH23" s="135"/>
      <c r="SZI23" s="135"/>
      <c r="SZJ23" s="135"/>
      <c r="SZK23" s="135"/>
      <c r="SZL23" s="135"/>
      <c r="SZM23" s="135"/>
      <c r="SZN23" s="135"/>
      <c r="SZO23" s="135"/>
      <c r="SZP23" s="135"/>
      <c r="SZQ23" s="135"/>
      <c r="SZR23" s="135"/>
      <c r="SZS23" s="135"/>
      <c r="SZT23" s="135"/>
      <c r="SZU23" s="135"/>
      <c r="SZV23" s="135"/>
      <c r="SZW23" s="135"/>
      <c r="SZX23" s="135"/>
      <c r="SZY23" s="135"/>
      <c r="SZZ23" s="135"/>
      <c r="TAA23" s="135"/>
      <c r="TAB23" s="135"/>
      <c r="TAC23" s="135"/>
      <c r="TAD23" s="135"/>
      <c r="TAE23" s="135"/>
      <c r="TAF23" s="135"/>
      <c r="TAG23" s="135"/>
      <c r="TAH23" s="135"/>
      <c r="TAI23" s="135"/>
      <c r="TAJ23" s="135"/>
      <c r="TAK23" s="135"/>
      <c r="TAL23" s="135"/>
      <c r="TAM23" s="135"/>
      <c r="TAN23" s="135"/>
      <c r="TAO23" s="135"/>
      <c r="TAP23" s="135"/>
      <c r="TAQ23" s="135"/>
      <c r="TAR23" s="135"/>
      <c r="TAS23" s="135"/>
      <c r="TAT23" s="135"/>
      <c r="TAU23" s="135"/>
      <c r="TAV23" s="135"/>
      <c r="TAW23" s="135"/>
      <c r="TAX23" s="135"/>
      <c r="TAY23" s="135"/>
      <c r="TAZ23" s="135"/>
      <c r="TBA23" s="135"/>
      <c r="TBB23" s="135"/>
      <c r="TBC23" s="135"/>
      <c r="TBD23" s="135"/>
      <c r="TBE23" s="135"/>
      <c r="TBF23" s="135"/>
      <c r="TBG23" s="135"/>
      <c r="TBH23" s="135"/>
      <c r="TBI23" s="135"/>
      <c r="TBJ23" s="135"/>
      <c r="TBK23" s="135"/>
      <c r="TBL23" s="135"/>
      <c r="TBM23" s="135"/>
      <c r="TBN23" s="135"/>
      <c r="TBO23" s="135"/>
      <c r="TBP23" s="135"/>
      <c r="TBQ23" s="135"/>
      <c r="TBR23" s="135"/>
      <c r="TBS23" s="135"/>
      <c r="TBT23" s="135"/>
      <c r="TBU23" s="135"/>
      <c r="TBV23" s="135"/>
      <c r="TBW23" s="135"/>
      <c r="TBX23" s="135"/>
      <c r="TBY23" s="135"/>
      <c r="TBZ23" s="135"/>
      <c r="TCA23" s="135"/>
      <c r="TCB23" s="135"/>
      <c r="TCC23" s="135"/>
      <c r="TCD23" s="135"/>
      <c r="TCE23" s="135"/>
      <c r="TCF23" s="135"/>
      <c r="TCG23" s="135"/>
      <c r="TCH23" s="135"/>
      <c r="TCI23" s="135"/>
      <c r="TCJ23" s="135"/>
      <c r="TCK23" s="135"/>
      <c r="TCL23" s="135"/>
      <c r="TCM23" s="135"/>
      <c r="TCN23" s="135"/>
      <c r="TCO23" s="135"/>
      <c r="TCP23" s="135"/>
      <c r="TCQ23" s="135"/>
      <c r="TCR23" s="135"/>
      <c r="TCS23" s="135"/>
      <c r="TCT23" s="135"/>
      <c r="TCU23" s="135"/>
      <c r="TCV23" s="135"/>
      <c r="TCW23" s="135"/>
      <c r="TCX23" s="135"/>
      <c r="TCY23" s="135"/>
      <c r="TCZ23" s="135"/>
      <c r="TDA23" s="135"/>
      <c r="TDB23" s="135"/>
      <c r="TDC23" s="135"/>
      <c r="TDD23" s="135"/>
      <c r="TDE23" s="135"/>
      <c r="TDF23" s="135"/>
      <c r="TDG23" s="135"/>
      <c r="TDH23" s="135"/>
      <c r="TDI23" s="135"/>
      <c r="TDJ23" s="135"/>
      <c r="TDK23" s="135"/>
      <c r="TDL23" s="135"/>
      <c r="TDM23" s="135"/>
      <c r="TDN23" s="135"/>
      <c r="TDO23" s="135"/>
      <c r="TDP23" s="135"/>
      <c r="TDQ23" s="135"/>
      <c r="TDR23" s="135"/>
      <c r="TDS23" s="135"/>
      <c r="TDT23" s="135"/>
      <c r="TDU23" s="135"/>
      <c r="TDV23" s="135"/>
      <c r="TDW23" s="135"/>
      <c r="TDX23" s="135"/>
      <c r="TDY23" s="135"/>
      <c r="TDZ23" s="135"/>
      <c r="TEA23" s="135"/>
      <c r="TEB23" s="135"/>
      <c r="TEC23" s="135"/>
      <c r="TED23" s="135"/>
      <c r="TEE23" s="135"/>
      <c r="TEF23" s="135"/>
      <c r="TEG23" s="135"/>
      <c r="TEH23" s="135"/>
      <c r="TEI23" s="135"/>
      <c r="TEJ23" s="135"/>
      <c r="TEK23" s="135"/>
      <c r="TEL23" s="135"/>
      <c r="TEM23" s="135"/>
      <c r="TEN23" s="135"/>
      <c r="TEO23" s="135"/>
      <c r="TEP23" s="135"/>
      <c r="TEQ23" s="135"/>
      <c r="TER23" s="135"/>
      <c r="TES23" s="135"/>
      <c r="TET23" s="135"/>
      <c r="TEU23" s="135"/>
      <c r="TEV23" s="135"/>
      <c r="TEW23" s="135"/>
      <c r="TEX23" s="135"/>
      <c r="TEY23" s="135"/>
      <c r="TEZ23" s="135"/>
      <c r="TFA23" s="135"/>
      <c r="TFB23" s="135"/>
      <c r="TFC23" s="135"/>
      <c r="TFD23" s="135"/>
      <c r="TFE23" s="135"/>
      <c r="TFF23" s="135"/>
      <c r="TFG23" s="135"/>
      <c r="TFH23" s="135"/>
      <c r="TFI23" s="135"/>
      <c r="TFJ23" s="135"/>
      <c r="TFK23" s="135"/>
      <c r="TFL23" s="135"/>
      <c r="TFM23" s="135"/>
      <c r="TFN23" s="135"/>
      <c r="TFO23" s="135"/>
      <c r="TFP23" s="135"/>
      <c r="TFQ23" s="135"/>
      <c r="TFR23" s="135"/>
      <c r="TFS23" s="135"/>
      <c r="TFT23" s="135"/>
      <c r="TFU23" s="135"/>
      <c r="TFV23" s="135"/>
      <c r="TFW23" s="135"/>
      <c r="TFX23" s="135"/>
      <c r="TFY23" s="135"/>
      <c r="TFZ23" s="135"/>
      <c r="TGA23" s="135"/>
      <c r="TGB23" s="135"/>
      <c r="TGC23" s="135"/>
      <c r="TGD23" s="135"/>
      <c r="TGE23" s="135"/>
      <c r="TGF23" s="135"/>
      <c r="TGG23" s="135"/>
      <c r="TGH23" s="135"/>
      <c r="TGI23" s="135"/>
      <c r="TGJ23" s="135"/>
      <c r="TGK23" s="135"/>
      <c r="TGL23" s="135"/>
      <c r="TGM23" s="135"/>
      <c r="TGN23" s="135"/>
      <c r="TGO23" s="135"/>
      <c r="TGP23" s="135"/>
      <c r="TGQ23" s="135"/>
      <c r="TGR23" s="135"/>
      <c r="TGS23" s="135"/>
      <c r="TGT23" s="135"/>
      <c r="TGU23" s="135"/>
      <c r="TGV23" s="135"/>
      <c r="TGW23" s="135"/>
      <c r="TGX23" s="135"/>
      <c r="TGY23" s="135"/>
      <c r="TGZ23" s="135"/>
      <c r="THA23" s="135"/>
      <c r="THB23" s="135"/>
      <c r="THC23" s="135"/>
      <c r="THD23" s="135"/>
      <c r="THE23" s="135"/>
      <c r="THF23" s="135"/>
      <c r="THG23" s="135"/>
      <c r="THH23" s="135"/>
      <c r="THI23" s="135"/>
      <c r="THJ23" s="135"/>
      <c r="THK23" s="135"/>
      <c r="THL23" s="135"/>
      <c r="THM23" s="135"/>
      <c r="THN23" s="135"/>
      <c r="THO23" s="135"/>
      <c r="THP23" s="135"/>
      <c r="THQ23" s="135"/>
      <c r="THR23" s="135"/>
      <c r="THS23" s="135"/>
      <c r="THT23" s="135"/>
      <c r="THU23" s="135"/>
      <c r="THV23" s="135"/>
      <c r="THW23" s="135"/>
      <c r="THX23" s="135"/>
      <c r="THY23" s="135"/>
      <c r="THZ23" s="135"/>
      <c r="TIA23" s="135"/>
      <c r="TIB23" s="135"/>
      <c r="TIC23" s="135"/>
      <c r="TID23" s="135"/>
      <c r="TIE23" s="135"/>
      <c r="TIF23" s="135"/>
      <c r="TIG23" s="135"/>
      <c r="TIH23" s="135"/>
      <c r="TII23" s="135"/>
      <c r="TIJ23" s="135"/>
      <c r="TIK23" s="135"/>
      <c r="TIL23" s="135"/>
      <c r="TIM23" s="135"/>
      <c r="TIN23" s="135"/>
      <c r="TIO23" s="135"/>
      <c r="TIP23" s="135"/>
      <c r="TIQ23" s="135"/>
      <c r="TIR23" s="135"/>
      <c r="TIS23" s="135"/>
      <c r="TIT23" s="135"/>
      <c r="TIU23" s="135"/>
      <c r="TIV23" s="135"/>
      <c r="TIW23" s="135"/>
      <c r="TIX23" s="135"/>
      <c r="TIY23" s="135"/>
      <c r="TIZ23" s="135"/>
      <c r="TJA23" s="135"/>
      <c r="TJB23" s="135"/>
      <c r="TJC23" s="135"/>
      <c r="TJD23" s="135"/>
      <c r="TJE23" s="135"/>
      <c r="TJF23" s="135"/>
      <c r="TJG23" s="135"/>
      <c r="TJH23" s="135"/>
      <c r="TJI23" s="135"/>
      <c r="TJJ23" s="135"/>
      <c r="TJK23" s="135"/>
      <c r="TJL23" s="135"/>
      <c r="TJM23" s="135"/>
      <c r="TJN23" s="135"/>
      <c r="TJO23" s="135"/>
      <c r="TJP23" s="135"/>
      <c r="TJQ23" s="135"/>
      <c r="TJR23" s="135"/>
      <c r="TJS23" s="135"/>
      <c r="TJT23" s="135"/>
      <c r="TJU23" s="135"/>
      <c r="TJV23" s="135"/>
      <c r="TJW23" s="135"/>
      <c r="TJX23" s="135"/>
      <c r="TJY23" s="135"/>
      <c r="TJZ23" s="135"/>
      <c r="TKA23" s="135"/>
      <c r="TKB23" s="135"/>
      <c r="TKC23" s="135"/>
      <c r="TKD23" s="135"/>
      <c r="TKE23" s="135"/>
      <c r="TKF23" s="135"/>
      <c r="TKG23" s="135"/>
      <c r="TKH23" s="135"/>
      <c r="TKI23" s="135"/>
      <c r="TKJ23" s="135"/>
      <c r="TKK23" s="135"/>
      <c r="TKL23" s="135"/>
      <c r="TKM23" s="135"/>
      <c r="TKN23" s="135"/>
      <c r="TKO23" s="135"/>
      <c r="TKP23" s="135"/>
      <c r="TKQ23" s="135"/>
      <c r="TKR23" s="135"/>
      <c r="TKS23" s="135"/>
      <c r="TKT23" s="135"/>
      <c r="TKU23" s="135"/>
      <c r="TKV23" s="135"/>
      <c r="TKW23" s="135"/>
      <c r="TKX23" s="135"/>
      <c r="TKY23" s="135"/>
      <c r="TKZ23" s="135"/>
      <c r="TLA23" s="135"/>
      <c r="TLB23" s="135"/>
      <c r="TLC23" s="135"/>
      <c r="TLD23" s="135"/>
      <c r="TLE23" s="135"/>
      <c r="TLF23" s="135"/>
      <c r="TLG23" s="135"/>
      <c r="TLH23" s="135"/>
      <c r="TLI23" s="135"/>
      <c r="TLJ23" s="135"/>
      <c r="TLK23" s="135"/>
      <c r="TLL23" s="135"/>
      <c r="TLM23" s="135"/>
      <c r="TLN23" s="135"/>
      <c r="TLO23" s="135"/>
      <c r="TLP23" s="135"/>
      <c r="TLQ23" s="135"/>
      <c r="TLR23" s="135"/>
      <c r="TLS23" s="135"/>
      <c r="TLT23" s="135"/>
      <c r="TLU23" s="135"/>
      <c r="TLV23" s="135"/>
      <c r="TLW23" s="135"/>
      <c r="TLX23" s="135"/>
      <c r="TLY23" s="135"/>
      <c r="TLZ23" s="135"/>
      <c r="TMA23" s="135"/>
      <c r="TMB23" s="135"/>
      <c r="TMC23" s="135"/>
      <c r="TMD23" s="135"/>
      <c r="TME23" s="135"/>
      <c r="TMF23" s="135"/>
      <c r="TMG23" s="135"/>
      <c r="TMH23" s="135"/>
      <c r="TMI23" s="135"/>
      <c r="TMJ23" s="135"/>
      <c r="TMK23" s="135"/>
      <c r="TML23" s="135"/>
      <c r="TMM23" s="135"/>
      <c r="TMN23" s="135"/>
      <c r="TMO23" s="135"/>
      <c r="TMP23" s="135"/>
      <c r="TMQ23" s="135"/>
      <c r="TMR23" s="135"/>
      <c r="TMS23" s="135"/>
      <c r="TMT23" s="135"/>
      <c r="TMU23" s="135"/>
      <c r="TMV23" s="135"/>
      <c r="TMW23" s="135"/>
      <c r="TMX23" s="135"/>
      <c r="TMY23" s="135"/>
      <c r="TMZ23" s="135"/>
      <c r="TNA23" s="135"/>
      <c r="TNB23" s="135"/>
      <c r="TNC23" s="135"/>
      <c r="TND23" s="135"/>
      <c r="TNE23" s="135"/>
      <c r="TNF23" s="135"/>
      <c r="TNG23" s="135"/>
      <c r="TNH23" s="135"/>
      <c r="TNI23" s="135"/>
      <c r="TNJ23" s="135"/>
      <c r="TNK23" s="135"/>
      <c r="TNL23" s="135"/>
      <c r="TNM23" s="135"/>
      <c r="TNN23" s="135"/>
      <c r="TNO23" s="135"/>
      <c r="TNP23" s="135"/>
      <c r="TNQ23" s="135"/>
      <c r="TNR23" s="135"/>
      <c r="TNS23" s="135"/>
      <c r="TNT23" s="135"/>
      <c r="TNU23" s="135"/>
      <c r="TNV23" s="135"/>
      <c r="TNW23" s="135"/>
      <c r="TNX23" s="135"/>
      <c r="TNY23" s="135"/>
      <c r="TNZ23" s="135"/>
      <c r="TOA23" s="135"/>
      <c r="TOB23" s="135"/>
      <c r="TOC23" s="135"/>
      <c r="TOD23" s="135"/>
      <c r="TOE23" s="135"/>
      <c r="TOF23" s="135"/>
      <c r="TOG23" s="135"/>
      <c r="TOH23" s="135"/>
      <c r="TOI23" s="135"/>
      <c r="TOJ23" s="135"/>
      <c r="TOK23" s="135"/>
      <c r="TOL23" s="135"/>
      <c r="TOM23" s="135"/>
      <c r="TON23" s="135"/>
      <c r="TOO23" s="135"/>
      <c r="TOP23" s="135"/>
      <c r="TOQ23" s="135"/>
      <c r="TOR23" s="135"/>
      <c r="TOS23" s="135"/>
      <c r="TOT23" s="135"/>
      <c r="TOU23" s="135"/>
      <c r="TOV23" s="135"/>
      <c r="TOW23" s="135"/>
      <c r="TOX23" s="135"/>
      <c r="TOY23" s="135"/>
      <c r="TOZ23" s="135"/>
      <c r="TPA23" s="135"/>
      <c r="TPB23" s="135"/>
      <c r="TPC23" s="135"/>
      <c r="TPD23" s="135"/>
      <c r="TPE23" s="135"/>
      <c r="TPF23" s="135"/>
      <c r="TPG23" s="135"/>
      <c r="TPH23" s="135"/>
      <c r="TPI23" s="135"/>
      <c r="TPJ23" s="135"/>
      <c r="TPK23" s="135"/>
      <c r="TPL23" s="135"/>
      <c r="TPM23" s="135"/>
      <c r="TPN23" s="135"/>
      <c r="TPO23" s="135"/>
      <c r="TPP23" s="135"/>
      <c r="TPQ23" s="135"/>
      <c r="TPR23" s="135"/>
      <c r="TPS23" s="135"/>
      <c r="TPT23" s="135"/>
      <c r="TPU23" s="135"/>
      <c r="TPV23" s="135"/>
      <c r="TPW23" s="135"/>
      <c r="TPX23" s="135"/>
      <c r="TPY23" s="135"/>
      <c r="TPZ23" s="135"/>
      <c r="TQA23" s="135"/>
      <c r="TQB23" s="135"/>
      <c r="TQC23" s="135"/>
      <c r="TQD23" s="135"/>
      <c r="TQE23" s="135"/>
      <c r="TQF23" s="135"/>
      <c r="TQG23" s="135"/>
      <c r="TQH23" s="135"/>
      <c r="TQI23" s="135"/>
      <c r="TQJ23" s="135"/>
      <c r="TQK23" s="135"/>
      <c r="TQL23" s="135"/>
      <c r="TQM23" s="135"/>
      <c r="TQN23" s="135"/>
      <c r="TQO23" s="135"/>
      <c r="TQP23" s="135"/>
      <c r="TQQ23" s="135"/>
      <c r="TQR23" s="135"/>
      <c r="TQS23" s="135"/>
      <c r="TQT23" s="135"/>
      <c r="TQU23" s="135"/>
      <c r="TQV23" s="135"/>
      <c r="TQW23" s="135"/>
      <c r="TQX23" s="135"/>
      <c r="TQY23" s="135"/>
      <c r="TQZ23" s="135"/>
      <c r="TRA23" s="135"/>
      <c r="TRB23" s="135"/>
      <c r="TRC23" s="135"/>
      <c r="TRD23" s="135"/>
      <c r="TRE23" s="135"/>
      <c r="TRF23" s="135"/>
      <c r="TRG23" s="135"/>
      <c r="TRH23" s="135"/>
      <c r="TRI23" s="135"/>
      <c r="TRJ23" s="135"/>
      <c r="TRK23" s="135"/>
      <c r="TRL23" s="135"/>
      <c r="TRM23" s="135"/>
      <c r="TRN23" s="135"/>
      <c r="TRO23" s="135"/>
      <c r="TRP23" s="135"/>
      <c r="TRQ23" s="135"/>
      <c r="TRR23" s="135"/>
      <c r="TRS23" s="135"/>
      <c r="TRT23" s="135"/>
      <c r="TRU23" s="135"/>
      <c r="TRV23" s="135"/>
      <c r="TRW23" s="135"/>
      <c r="TRX23" s="135"/>
      <c r="TRY23" s="135"/>
      <c r="TRZ23" s="135"/>
      <c r="TSA23" s="135"/>
      <c r="TSB23" s="135"/>
      <c r="TSC23" s="135"/>
      <c r="TSD23" s="135"/>
      <c r="TSE23" s="135"/>
      <c r="TSF23" s="135"/>
      <c r="TSG23" s="135"/>
      <c r="TSH23" s="135"/>
      <c r="TSI23" s="135"/>
      <c r="TSJ23" s="135"/>
      <c r="TSK23" s="135"/>
      <c r="TSL23" s="135"/>
      <c r="TSM23" s="135"/>
      <c r="TSN23" s="135"/>
      <c r="TSO23" s="135"/>
      <c r="TSP23" s="135"/>
      <c r="TSQ23" s="135"/>
      <c r="TSR23" s="135"/>
      <c r="TSS23" s="135"/>
      <c r="TST23" s="135"/>
      <c r="TSU23" s="135"/>
      <c r="TSV23" s="135"/>
      <c r="TSW23" s="135"/>
      <c r="TSX23" s="135"/>
      <c r="TSY23" s="135"/>
      <c r="TSZ23" s="135"/>
      <c r="TTA23" s="135"/>
      <c r="TTB23" s="135"/>
      <c r="TTC23" s="135"/>
      <c r="TTD23" s="135"/>
      <c r="TTE23" s="135"/>
      <c r="TTF23" s="135"/>
      <c r="TTG23" s="135"/>
      <c r="TTH23" s="135"/>
      <c r="TTI23" s="135"/>
      <c r="TTJ23" s="135"/>
      <c r="TTK23" s="135"/>
      <c r="TTL23" s="135"/>
      <c r="TTM23" s="135"/>
      <c r="TTN23" s="135"/>
      <c r="TTO23" s="135"/>
      <c r="TTP23" s="135"/>
      <c r="TTQ23" s="135"/>
      <c r="TTR23" s="135"/>
      <c r="TTS23" s="135"/>
      <c r="TTT23" s="135"/>
      <c r="TTU23" s="135"/>
      <c r="TTV23" s="135"/>
      <c r="TTW23" s="135"/>
      <c r="TTX23" s="135"/>
      <c r="TTY23" s="135"/>
      <c r="TTZ23" s="135"/>
      <c r="TUA23" s="135"/>
      <c r="TUB23" s="135"/>
      <c r="TUC23" s="135"/>
      <c r="TUD23" s="135"/>
      <c r="TUE23" s="135"/>
      <c r="TUF23" s="135"/>
      <c r="TUG23" s="135"/>
      <c r="TUH23" s="135"/>
      <c r="TUI23" s="135"/>
      <c r="TUJ23" s="135"/>
      <c r="TUK23" s="135"/>
      <c r="TUL23" s="135"/>
      <c r="TUM23" s="135"/>
      <c r="TUN23" s="135"/>
      <c r="TUO23" s="135"/>
      <c r="TUP23" s="135"/>
      <c r="TUQ23" s="135"/>
      <c r="TUR23" s="135"/>
      <c r="TUS23" s="135"/>
      <c r="TUT23" s="135"/>
      <c r="TUU23" s="135"/>
      <c r="TUV23" s="135"/>
      <c r="TUW23" s="135"/>
      <c r="TUX23" s="135"/>
      <c r="TUY23" s="135"/>
      <c r="TUZ23" s="135"/>
      <c r="TVA23" s="135"/>
      <c r="TVB23" s="135"/>
      <c r="TVC23" s="135"/>
      <c r="TVD23" s="135"/>
      <c r="TVE23" s="135"/>
      <c r="TVF23" s="135"/>
      <c r="TVG23" s="135"/>
      <c r="TVH23" s="135"/>
      <c r="TVI23" s="135"/>
      <c r="TVJ23" s="135"/>
      <c r="TVK23" s="135"/>
      <c r="TVL23" s="135"/>
      <c r="TVM23" s="135"/>
      <c r="TVN23" s="135"/>
      <c r="TVO23" s="135"/>
      <c r="TVP23" s="135"/>
      <c r="TVQ23" s="135"/>
      <c r="TVR23" s="135"/>
      <c r="TVS23" s="135"/>
      <c r="TVT23" s="135"/>
      <c r="TVU23" s="135"/>
      <c r="TVV23" s="135"/>
      <c r="TVW23" s="135"/>
      <c r="TVX23" s="135"/>
      <c r="TVY23" s="135"/>
      <c r="TVZ23" s="135"/>
      <c r="TWA23" s="135"/>
      <c r="TWB23" s="135"/>
      <c r="TWC23" s="135"/>
      <c r="TWD23" s="135"/>
      <c r="TWE23" s="135"/>
      <c r="TWF23" s="135"/>
      <c r="TWG23" s="135"/>
      <c r="TWH23" s="135"/>
      <c r="TWI23" s="135"/>
      <c r="TWJ23" s="135"/>
      <c r="TWK23" s="135"/>
      <c r="TWL23" s="135"/>
      <c r="TWM23" s="135"/>
      <c r="TWN23" s="135"/>
      <c r="TWO23" s="135"/>
      <c r="TWP23" s="135"/>
      <c r="TWQ23" s="135"/>
      <c r="TWR23" s="135"/>
      <c r="TWS23" s="135"/>
      <c r="TWT23" s="135"/>
      <c r="TWU23" s="135"/>
      <c r="TWV23" s="135"/>
      <c r="TWW23" s="135"/>
      <c r="TWX23" s="135"/>
      <c r="TWY23" s="135"/>
      <c r="TWZ23" s="135"/>
      <c r="TXA23" s="135"/>
      <c r="TXB23" s="135"/>
      <c r="TXC23" s="135"/>
      <c r="TXD23" s="135"/>
      <c r="TXE23" s="135"/>
      <c r="TXF23" s="135"/>
      <c r="TXG23" s="135"/>
      <c r="TXH23" s="135"/>
      <c r="TXI23" s="135"/>
      <c r="TXJ23" s="135"/>
      <c r="TXK23" s="135"/>
      <c r="TXL23" s="135"/>
      <c r="TXM23" s="135"/>
      <c r="TXN23" s="135"/>
      <c r="TXO23" s="135"/>
      <c r="TXP23" s="135"/>
      <c r="TXQ23" s="135"/>
      <c r="TXR23" s="135"/>
      <c r="TXS23" s="135"/>
      <c r="TXT23" s="135"/>
      <c r="TXU23" s="135"/>
      <c r="TXV23" s="135"/>
      <c r="TXW23" s="135"/>
      <c r="TXX23" s="135"/>
      <c r="TXY23" s="135"/>
      <c r="TXZ23" s="135"/>
      <c r="TYA23" s="135"/>
      <c r="TYB23" s="135"/>
      <c r="TYC23" s="135"/>
      <c r="TYD23" s="135"/>
      <c r="TYE23" s="135"/>
      <c r="TYF23" s="135"/>
      <c r="TYG23" s="135"/>
      <c r="TYH23" s="135"/>
      <c r="TYI23" s="135"/>
      <c r="TYJ23" s="135"/>
      <c r="TYK23" s="135"/>
      <c r="TYL23" s="135"/>
      <c r="TYM23" s="135"/>
      <c r="TYN23" s="135"/>
      <c r="TYO23" s="135"/>
      <c r="TYP23" s="135"/>
      <c r="TYQ23" s="135"/>
      <c r="TYR23" s="135"/>
      <c r="TYS23" s="135"/>
      <c r="TYT23" s="135"/>
      <c r="TYU23" s="135"/>
      <c r="TYV23" s="135"/>
      <c r="TYW23" s="135"/>
      <c r="TYX23" s="135"/>
      <c r="TYY23" s="135"/>
      <c r="TYZ23" s="135"/>
      <c r="TZA23" s="135"/>
      <c r="TZB23" s="135"/>
      <c r="TZC23" s="135"/>
      <c r="TZD23" s="135"/>
      <c r="TZE23" s="135"/>
      <c r="TZF23" s="135"/>
      <c r="TZG23" s="135"/>
      <c r="TZH23" s="135"/>
      <c r="TZI23" s="135"/>
      <c r="TZJ23" s="135"/>
      <c r="TZK23" s="135"/>
      <c r="TZL23" s="135"/>
      <c r="TZM23" s="135"/>
      <c r="TZN23" s="135"/>
      <c r="TZO23" s="135"/>
      <c r="TZP23" s="135"/>
      <c r="TZQ23" s="135"/>
      <c r="TZR23" s="135"/>
      <c r="TZS23" s="135"/>
      <c r="TZT23" s="135"/>
      <c r="TZU23" s="135"/>
      <c r="TZV23" s="135"/>
      <c r="TZW23" s="135"/>
      <c r="TZX23" s="135"/>
      <c r="TZY23" s="135"/>
      <c r="TZZ23" s="135"/>
      <c r="UAA23" s="135"/>
      <c r="UAB23" s="135"/>
      <c r="UAC23" s="135"/>
      <c r="UAD23" s="135"/>
      <c r="UAE23" s="135"/>
      <c r="UAF23" s="135"/>
      <c r="UAG23" s="135"/>
      <c r="UAH23" s="135"/>
      <c r="UAI23" s="135"/>
      <c r="UAJ23" s="135"/>
      <c r="UAK23" s="135"/>
      <c r="UAL23" s="135"/>
      <c r="UAM23" s="135"/>
      <c r="UAN23" s="135"/>
      <c r="UAO23" s="135"/>
      <c r="UAP23" s="135"/>
      <c r="UAQ23" s="135"/>
      <c r="UAR23" s="135"/>
      <c r="UAS23" s="135"/>
      <c r="UAT23" s="135"/>
      <c r="UAU23" s="135"/>
      <c r="UAV23" s="135"/>
      <c r="UAW23" s="135"/>
      <c r="UAX23" s="135"/>
      <c r="UAY23" s="135"/>
      <c r="UAZ23" s="135"/>
      <c r="UBA23" s="135"/>
      <c r="UBB23" s="135"/>
      <c r="UBC23" s="135"/>
      <c r="UBD23" s="135"/>
      <c r="UBE23" s="135"/>
      <c r="UBF23" s="135"/>
      <c r="UBG23" s="135"/>
      <c r="UBH23" s="135"/>
      <c r="UBI23" s="135"/>
      <c r="UBJ23" s="135"/>
      <c r="UBK23" s="135"/>
      <c r="UBL23" s="135"/>
      <c r="UBM23" s="135"/>
      <c r="UBN23" s="135"/>
      <c r="UBO23" s="135"/>
      <c r="UBP23" s="135"/>
      <c r="UBQ23" s="135"/>
      <c r="UBR23" s="135"/>
      <c r="UBS23" s="135"/>
      <c r="UBT23" s="135"/>
      <c r="UBU23" s="135"/>
      <c r="UBV23" s="135"/>
      <c r="UBW23" s="135"/>
      <c r="UBX23" s="135"/>
      <c r="UBY23" s="135"/>
      <c r="UBZ23" s="135"/>
      <c r="UCA23" s="135"/>
      <c r="UCB23" s="135"/>
      <c r="UCC23" s="135"/>
      <c r="UCD23" s="135"/>
      <c r="UCE23" s="135"/>
      <c r="UCF23" s="135"/>
      <c r="UCG23" s="135"/>
      <c r="UCH23" s="135"/>
      <c r="UCI23" s="135"/>
      <c r="UCJ23" s="135"/>
      <c r="UCK23" s="135"/>
      <c r="UCL23" s="135"/>
      <c r="UCM23" s="135"/>
      <c r="UCN23" s="135"/>
      <c r="UCO23" s="135"/>
      <c r="UCP23" s="135"/>
      <c r="UCQ23" s="135"/>
      <c r="UCR23" s="135"/>
      <c r="UCS23" s="135"/>
      <c r="UCT23" s="135"/>
      <c r="UCU23" s="135"/>
      <c r="UCV23" s="135"/>
      <c r="UCW23" s="135"/>
      <c r="UCX23" s="135"/>
      <c r="UCY23" s="135"/>
      <c r="UCZ23" s="135"/>
      <c r="UDA23" s="135"/>
      <c r="UDB23" s="135"/>
      <c r="UDC23" s="135"/>
      <c r="UDD23" s="135"/>
      <c r="UDE23" s="135"/>
      <c r="UDF23" s="135"/>
      <c r="UDG23" s="135"/>
      <c r="UDH23" s="135"/>
      <c r="UDI23" s="135"/>
      <c r="UDJ23" s="135"/>
      <c r="UDK23" s="135"/>
      <c r="UDL23" s="135"/>
      <c r="UDM23" s="135"/>
      <c r="UDN23" s="135"/>
      <c r="UDO23" s="135"/>
      <c r="UDP23" s="135"/>
      <c r="UDQ23" s="135"/>
      <c r="UDR23" s="135"/>
      <c r="UDS23" s="135"/>
      <c r="UDT23" s="135"/>
      <c r="UDU23" s="135"/>
      <c r="UDV23" s="135"/>
      <c r="UDW23" s="135"/>
      <c r="UDX23" s="135"/>
      <c r="UDY23" s="135"/>
      <c r="UDZ23" s="135"/>
      <c r="UEA23" s="135"/>
      <c r="UEB23" s="135"/>
      <c r="UEC23" s="135"/>
      <c r="UED23" s="135"/>
      <c r="UEE23" s="135"/>
      <c r="UEF23" s="135"/>
      <c r="UEG23" s="135"/>
      <c r="UEH23" s="135"/>
      <c r="UEI23" s="135"/>
      <c r="UEJ23" s="135"/>
      <c r="UEK23" s="135"/>
      <c r="UEL23" s="135"/>
      <c r="UEM23" s="135"/>
      <c r="UEN23" s="135"/>
      <c r="UEO23" s="135"/>
      <c r="UEP23" s="135"/>
      <c r="UEQ23" s="135"/>
      <c r="UER23" s="135"/>
      <c r="UES23" s="135"/>
      <c r="UET23" s="135"/>
      <c r="UEU23" s="135"/>
      <c r="UEV23" s="135"/>
      <c r="UEW23" s="135"/>
      <c r="UEX23" s="135"/>
      <c r="UEY23" s="135"/>
      <c r="UEZ23" s="135"/>
      <c r="UFA23" s="135"/>
      <c r="UFB23" s="135"/>
      <c r="UFC23" s="135"/>
      <c r="UFD23" s="135"/>
      <c r="UFE23" s="135"/>
      <c r="UFF23" s="135"/>
      <c r="UFG23" s="135"/>
      <c r="UFH23" s="135"/>
      <c r="UFI23" s="135"/>
      <c r="UFJ23" s="135"/>
      <c r="UFK23" s="135"/>
      <c r="UFL23" s="135"/>
      <c r="UFM23" s="135"/>
      <c r="UFN23" s="135"/>
      <c r="UFO23" s="135"/>
      <c r="UFP23" s="135"/>
      <c r="UFQ23" s="135"/>
      <c r="UFR23" s="135"/>
      <c r="UFS23" s="135"/>
      <c r="UFT23" s="135"/>
      <c r="UFU23" s="135"/>
      <c r="UFV23" s="135"/>
      <c r="UFW23" s="135"/>
      <c r="UFX23" s="135"/>
      <c r="UFY23" s="135"/>
      <c r="UFZ23" s="135"/>
      <c r="UGA23" s="135"/>
      <c r="UGB23" s="135"/>
      <c r="UGC23" s="135"/>
      <c r="UGD23" s="135"/>
      <c r="UGE23" s="135"/>
      <c r="UGF23" s="135"/>
      <c r="UGG23" s="135"/>
      <c r="UGH23" s="135"/>
      <c r="UGI23" s="135"/>
      <c r="UGJ23" s="135"/>
      <c r="UGK23" s="135"/>
      <c r="UGL23" s="135"/>
      <c r="UGM23" s="135"/>
      <c r="UGN23" s="135"/>
      <c r="UGO23" s="135"/>
      <c r="UGP23" s="135"/>
      <c r="UGQ23" s="135"/>
      <c r="UGR23" s="135"/>
      <c r="UGS23" s="135"/>
      <c r="UGT23" s="135"/>
      <c r="UGU23" s="135"/>
      <c r="UGV23" s="135"/>
      <c r="UGW23" s="135"/>
      <c r="UGX23" s="135"/>
      <c r="UGY23" s="135"/>
      <c r="UGZ23" s="135"/>
      <c r="UHA23" s="135"/>
      <c r="UHB23" s="135"/>
      <c r="UHC23" s="135"/>
      <c r="UHD23" s="135"/>
      <c r="UHE23" s="135"/>
      <c r="UHF23" s="135"/>
      <c r="UHG23" s="135"/>
      <c r="UHH23" s="135"/>
      <c r="UHI23" s="135"/>
      <c r="UHJ23" s="135"/>
      <c r="UHK23" s="135"/>
      <c r="UHL23" s="135"/>
      <c r="UHM23" s="135"/>
      <c r="UHN23" s="135"/>
      <c r="UHO23" s="135"/>
      <c r="UHP23" s="135"/>
      <c r="UHQ23" s="135"/>
      <c r="UHR23" s="135"/>
      <c r="UHS23" s="135"/>
      <c r="UHT23" s="135"/>
      <c r="UHU23" s="135"/>
      <c r="UHV23" s="135"/>
      <c r="UHW23" s="135"/>
      <c r="UHX23" s="135"/>
      <c r="UHY23" s="135"/>
      <c r="UHZ23" s="135"/>
      <c r="UIA23" s="135"/>
      <c r="UIB23" s="135"/>
      <c r="UIC23" s="135"/>
      <c r="UID23" s="135"/>
      <c r="UIE23" s="135"/>
      <c r="UIF23" s="135"/>
      <c r="UIG23" s="135"/>
      <c r="UIH23" s="135"/>
      <c r="UII23" s="135"/>
      <c r="UIJ23" s="135"/>
      <c r="UIK23" s="135"/>
      <c r="UIL23" s="135"/>
      <c r="UIM23" s="135"/>
      <c r="UIN23" s="135"/>
      <c r="UIO23" s="135"/>
      <c r="UIP23" s="135"/>
      <c r="UIQ23" s="135"/>
      <c r="UIR23" s="135"/>
      <c r="UIS23" s="135"/>
      <c r="UIT23" s="135"/>
      <c r="UIU23" s="135"/>
      <c r="UIV23" s="135"/>
      <c r="UIW23" s="135"/>
      <c r="UIX23" s="135"/>
      <c r="UIY23" s="135"/>
      <c r="UIZ23" s="135"/>
      <c r="UJA23" s="135"/>
      <c r="UJB23" s="135"/>
      <c r="UJC23" s="135"/>
      <c r="UJD23" s="135"/>
      <c r="UJE23" s="135"/>
      <c r="UJF23" s="135"/>
      <c r="UJG23" s="135"/>
      <c r="UJH23" s="135"/>
      <c r="UJI23" s="135"/>
      <c r="UJJ23" s="135"/>
      <c r="UJK23" s="135"/>
      <c r="UJL23" s="135"/>
      <c r="UJM23" s="135"/>
      <c r="UJN23" s="135"/>
      <c r="UJO23" s="135"/>
      <c r="UJP23" s="135"/>
      <c r="UJQ23" s="135"/>
      <c r="UJR23" s="135"/>
      <c r="UJS23" s="135"/>
      <c r="UJT23" s="135"/>
      <c r="UJU23" s="135"/>
      <c r="UJV23" s="135"/>
      <c r="UJW23" s="135"/>
      <c r="UJX23" s="135"/>
      <c r="UJY23" s="135"/>
      <c r="UJZ23" s="135"/>
      <c r="UKA23" s="135"/>
      <c r="UKB23" s="135"/>
      <c r="UKC23" s="135"/>
      <c r="UKD23" s="135"/>
      <c r="UKE23" s="135"/>
      <c r="UKF23" s="135"/>
      <c r="UKG23" s="135"/>
      <c r="UKH23" s="135"/>
      <c r="UKI23" s="135"/>
      <c r="UKJ23" s="135"/>
      <c r="UKK23" s="135"/>
      <c r="UKL23" s="135"/>
      <c r="UKM23" s="135"/>
      <c r="UKN23" s="135"/>
      <c r="UKO23" s="135"/>
      <c r="UKP23" s="135"/>
      <c r="UKQ23" s="135"/>
      <c r="UKR23" s="135"/>
      <c r="UKS23" s="135"/>
      <c r="UKT23" s="135"/>
      <c r="UKU23" s="135"/>
      <c r="UKV23" s="135"/>
      <c r="UKW23" s="135"/>
      <c r="UKX23" s="135"/>
      <c r="UKY23" s="135"/>
      <c r="UKZ23" s="135"/>
      <c r="ULA23" s="135"/>
      <c r="ULB23" s="135"/>
      <c r="ULC23" s="135"/>
      <c r="ULD23" s="135"/>
      <c r="ULE23" s="135"/>
      <c r="ULF23" s="135"/>
      <c r="ULG23" s="135"/>
      <c r="ULH23" s="135"/>
      <c r="ULI23" s="135"/>
      <c r="ULJ23" s="135"/>
      <c r="ULK23" s="135"/>
      <c r="ULL23" s="135"/>
      <c r="ULM23" s="135"/>
      <c r="ULN23" s="135"/>
      <c r="ULO23" s="135"/>
      <c r="ULP23" s="135"/>
      <c r="ULQ23" s="135"/>
      <c r="ULR23" s="135"/>
      <c r="ULS23" s="135"/>
      <c r="ULT23" s="135"/>
      <c r="ULU23" s="135"/>
      <c r="ULV23" s="135"/>
      <c r="ULW23" s="135"/>
      <c r="ULX23" s="135"/>
      <c r="ULY23" s="135"/>
      <c r="ULZ23" s="135"/>
      <c r="UMA23" s="135"/>
      <c r="UMB23" s="135"/>
      <c r="UMC23" s="135"/>
      <c r="UMD23" s="135"/>
      <c r="UME23" s="135"/>
      <c r="UMF23" s="135"/>
      <c r="UMG23" s="135"/>
      <c r="UMH23" s="135"/>
      <c r="UMI23" s="135"/>
      <c r="UMJ23" s="135"/>
      <c r="UMK23" s="135"/>
      <c r="UML23" s="135"/>
      <c r="UMM23" s="135"/>
      <c r="UMN23" s="135"/>
      <c r="UMO23" s="135"/>
      <c r="UMP23" s="135"/>
      <c r="UMQ23" s="135"/>
      <c r="UMR23" s="135"/>
      <c r="UMS23" s="135"/>
      <c r="UMT23" s="135"/>
      <c r="UMU23" s="135"/>
      <c r="UMV23" s="135"/>
      <c r="UMW23" s="135"/>
      <c r="UMX23" s="135"/>
      <c r="UMY23" s="135"/>
      <c r="UMZ23" s="135"/>
      <c r="UNA23" s="135"/>
      <c r="UNB23" s="135"/>
      <c r="UNC23" s="135"/>
      <c r="UND23" s="135"/>
      <c r="UNE23" s="135"/>
      <c r="UNF23" s="135"/>
      <c r="UNG23" s="135"/>
      <c r="UNH23" s="135"/>
      <c r="UNI23" s="135"/>
      <c r="UNJ23" s="135"/>
      <c r="UNK23" s="135"/>
      <c r="UNL23" s="135"/>
      <c r="UNM23" s="135"/>
      <c r="UNN23" s="135"/>
      <c r="UNO23" s="135"/>
      <c r="UNP23" s="135"/>
      <c r="UNQ23" s="135"/>
      <c r="UNR23" s="135"/>
      <c r="UNS23" s="135"/>
      <c r="UNT23" s="135"/>
      <c r="UNU23" s="135"/>
      <c r="UNV23" s="135"/>
      <c r="UNW23" s="135"/>
      <c r="UNX23" s="135"/>
      <c r="UNY23" s="135"/>
      <c r="UNZ23" s="135"/>
      <c r="UOA23" s="135"/>
      <c r="UOB23" s="135"/>
      <c r="UOC23" s="135"/>
      <c r="UOD23" s="135"/>
      <c r="UOE23" s="135"/>
      <c r="UOF23" s="135"/>
      <c r="UOG23" s="135"/>
      <c r="UOH23" s="135"/>
      <c r="UOI23" s="135"/>
      <c r="UOJ23" s="135"/>
      <c r="UOK23" s="135"/>
      <c r="UOL23" s="135"/>
      <c r="UOM23" s="135"/>
      <c r="UON23" s="135"/>
      <c r="UOO23" s="135"/>
      <c r="UOP23" s="135"/>
      <c r="UOQ23" s="135"/>
      <c r="UOR23" s="135"/>
      <c r="UOS23" s="135"/>
      <c r="UOT23" s="135"/>
      <c r="UOU23" s="135"/>
      <c r="UOV23" s="135"/>
      <c r="UOW23" s="135"/>
      <c r="UOX23" s="135"/>
      <c r="UOY23" s="135"/>
      <c r="UOZ23" s="135"/>
      <c r="UPA23" s="135"/>
      <c r="UPB23" s="135"/>
      <c r="UPC23" s="135"/>
      <c r="UPD23" s="135"/>
      <c r="UPE23" s="135"/>
      <c r="UPF23" s="135"/>
      <c r="UPG23" s="135"/>
      <c r="UPH23" s="135"/>
      <c r="UPI23" s="135"/>
      <c r="UPJ23" s="135"/>
      <c r="UPK23" s="135"/>
      <c r="UPL23" s="135"/>
      <c r="UPM23" s="135"/>
      <c r="UPN23" s="135"/>
      <c r="UPO23" s="135"/>
      <c r="UPP23" s="135"/>
      <c r="UPQ23" s="135"/>
      <c r="UPR23" s="135"/>
      <c r="UPS23" s="135"/>
      <c r="UPT23" s="135"/>
      <c r="UPU23" s="135"/>
      <c r="UPV23" s="135"/>
      <c r="UPW23" s="135"/>
      <c r="UPX23" s="135"/>
      <c r="UPY23" s="135"/>
      <c r="UPZ23" s="135"/>
      <c r="UQA23" s="135"/>
      <c r="UQB23" s="135"/>
      <c r="UQC23" s="135"/>
      <c r="UQD23" s="135"/>
      <c r="UQE23" s="135"/>
      <c r="UQF23" s="135"/>
      <c r="UQG23" s="135"/>
      <c r="UQH23" s="135"/>
      <c r="UQI23" s="135"/>
      <c r="UQJ23" s="135"/>
      <c r="UQK23" s="135"/>
      <c r="UQL23" s="135"/>
      <c r="UQM23" s="135"/>
      <c r="UQN23" s="135"/>
      <c r="UQO23" s="135"/>
      <c r="UQP23" s="135"/>
      <c r="UQQ23" s="135"/>
      <c r="UQR23" s="135"/>
      <c r="UQS23" s="135"/>
      <c r="UQT23" s="135"/>
      <c r="UQU23" s="135"/>
      <c r="UQV23" s="135"/>
      <c r="UQW23" s="135"/>
      <c r="UQX23" s="135"/>
      <c r="UQY23" s="135"/>
      <c r="UQZ23" s="135"/>
      <c r="URA23" s="135"/>
      <c r="URB23" s="135"/>
      <c r="URC23" s="135"/>
      <c r="URD23" s="135"/>
      <c r="URE23" s="135"/>
      <c r="URF23" s="135"/>
      <c r="URG23" s="135"/>
      <c r="URH23" s="135"/>
      <c r="URI23" s="135"/>
      <c r="URJ23" s="135"/>
      <c r="URK23" s="135"/>
      <c r="URL23" s="135"/>
      <c r="URM23" s="135"/>
      <c r="URN23" s="135"/>
      <c r="URO23" s="135"/>
      <c r="URP23" s="135"/>
      <c r="URQ23" s="135"/>
      <c r="URR23" s="135"/>
      <c r="URS23" s="135"/>
      <c r="URT23" s="135"/>
      <c r="URU23" s="135"/>
      <c r="URV23" s="135"/>
      <c r="URW23" s="135"/>
      <c r="URX23" s="135"/>
      <c r="URY23" s="135"/>
      <c r="URZ23" s="135"/>
      <c r="USA23" s="135"/>
      <c r="USB23" s="135"/>
      <c r="USC23" s="135"/>
      <c r="USD23" s="135"/>
      <c r="USE23" s="135"/>
      <c r="USF23" s="135"/>
      <c r="USG23" s="135"/>
      <c r="USH23" s="135"/>
      <c r="USI23" s="135"/>
      <c r="USJ23" s="135"/>
      <c r="USK23" s="135"/>
      <c r="USL23" s="135"/>
      <c r="USM23" s="135"/>
      <c r="USN23" s="135"/>
      <c r="USO23" s="135"/>
      <c r="USP23" s="135"/>
      <c r="USQ23" s="135"/>
      <c r="USR23" s="135"/>
      <c r="USS23" s="135"/>
      <c r="UST23" s="135"/>
      <c r="USU23" s="135"/>
      <c r="USV23" s="135"/>
      <c r="USW23" s="135"/>
      <c r="USX23" s="135"/>
      <c r="USY23" s="135"/>
      <c r="USZ23" s="135"/>
      <c r="UTA23" s="135"/>
      <c r="UTB23" s="135"/>
      <c r="UTC23" s="135"/>
      <c r="UTD23" s="135"/>
      <c r="UTE23" s="135"/>
      <c r="UTF23" s="135"/>
      <c r="UTG23" s="135"/>
      <c r="UTH23" s="135"/>
      <c r="UTI23" s="135"/>
      <c r="UTJ23" s="135"/>
      <c r="UTK23" s="135"/>
      <c r="UTL23" s="135"/>
      <c r="UTM23" s="135"/>
      <c r="UTN23" s="135"/>
      <c r="UTO23" s="135"/>
      <c r="UTP23" s="135"/>
      <c r="UTQ23" s="135"/>
      <c r="UTR23" s="135"/>
      <c r="UTS23" s="135"/>
      <c r="UTT23" s="135"/>
      <c r="UTU23" s="135"/>
      <c r="UTV23" s="135"/>
      <c r="UTW23" s="135"/>
      <c r="UTX23" s="135"/>
      <c r="UTY23" s="135"/>
      <c r="UTZ23" s="135"/>
      <c r="UUA23" s="135"/>
      <c r="UUB23" s="135"/>
      <c r="UUC23" s="135"/>
      <c r="UUD23" s="135"/>
      <c r="UUE23" s="135"/>
      <c r="UUF23" s="135"/>
      <c r="UUG23" s="135"/>
      <c r="UUH23" s="135"/>
      <c r="UUI23" s="135"/>
      <c r="UUJ23" s="135"/>
      <c r="UUK23" s="135"/>
      <c r="UUL23" s="135"/>
      <c r="UUM23" s="135"/>
      <c r="UUN23" s="135"/>
      <c r="UUO23" s="135"/>
      <c r="UUP23" s="135"/>
      <c r="UUQ23" s="135"/>
      <c r="UUR23" s="135"/>
      <c r="UUS23" s="135"/>
      <c r="UUT23" s="135"/>
      <c r="UUU23" s="135"/>
      <c r="UUV23" s="135"/>
      <c r="UUW23" s="135"/>
      <c r="UUX23" s="135"/>
      <c r="UUY23" s="135"/>
      <c r="UUZ23" s="135"/>
      <c r="UVA23" s="135"/>
      <c r="UVB23" s="135"/>
      <c r="UVC23" s="135"/>
      <c r="UVD23" s="135"/>
      <c r="UVE23" s="135"/>
      <c r="UVF23" s="135"/>
      <c r="UVG23" s="135"/>
      <c r="UVH23" s="135"/>
      <c r="UVI23" s="135"/>
      <c r="UVJ23" s="135"/>
      <c r="UVK23" s="135"/>
      <c r="UVL23" s="135"/>
      <c r="UVM23" s="135"/>
      <c r="UVN23" s="135"/>
      <c r="UVO23" s="135"/>
      <c r="UVP23" s="135"/>
      <c r="UVQ23" s="135"/>
      <c r="UVR23" s="135"/>
      <c r="UVS23" s="135"/>
      <c r="UVT23" s="135"/>
      <c r="UVU23" s="135"/>
      <c r="UVV23" s="135"/>
      <c r="UVW23" s="135"/>
      <c r="UVX23" s="135"/>
      <c r="UVY23" s="135"/>
      <c r="UVZ23" s="135"/>
      <c r="UWA23" s="135"/>
      <c r="UWB23" s="135"/>
      <c r="UWC23" s="135"/>
      <c r="UWD23" s="135"/>
      <c r="UWE23" s="135"/>
      <c r="UWF23" s="135"/>
      <c r="UWG23" s="135"/>
      <c r="UWH23" s="135"/>
      <c r="UWI23" s="135"/>
      <c r="UWJ23" s="135"/>
      <c r="UWK23" s="135"/>
      <c r="UWL23" s="135"/>
      <c r="UWM23" s="135"/>
      <c r="UWN23" s="135"/>
      <c r="UWO23" s="135"/>
      <c r="UWP23" s="135"/>
      <c r="UWQ23" s="135"/>
      <c r="UWR23" s="135"/>
      <c r="UWS23" s="135"/>
      <c r="UWT23" s="135"/>
      <c r="UWU23" s="135"/>
      <c r="UWV23" s="135"/>
      <c r="UWW23" s="135"/>
      <c r="UWX23" s="135"/>
      <c r="UWY23" s="135"/>
      <c r="UWZ23" s="135"/>
      <c r="UXA23" s="135"/>
      <c r="UXB23" s="135"/>
      <c r="UXC23" s="135"/>
      <c r="UXD23" s="135"/>
      <c r="UXE23" s="135"/>
      <c r="UXF23" s="135"/>
      <c r="UXG23" s="135"/>
      <c r="UXH23" s="135"/>
      <c r="UXI23" s="135"/>
      <c r="UXJ23" s="135"/>
      <c r="UXK23" s="135"/>
      <c r="UXL23" s="135"/>
      <c r="UXM23" s="135"/>
      <c r="UXN23" s="135"/>
      <c r="UXO23" s="135"/>
      <c r="UXP23" s="135"/>
      <c r="UXQ23" s="135"/>
      <c r="UXR23" s="135"/>
      <c r="UXS23" s="135"/>
      <c r="UXT23" s="135"/>
      <c r="UXU23" s="135"/>
      <c r="UXV23" s="135"/>
      <c r="UXW23" s="135"/>
      <c r="UXX23" s="135"/>
      <c r="UXY23" s="135"/>
      <c r="UXZ23" s="135"/>
      <c r="UYA23" s="135"/>
      <c r="UYB23" s="135"/>
      <c r="UYC23" s="135"/>
      <c r="UYD23" s="135"/>
      <c r="UYE23" s="135"/>
      <c r="UYF23" s="135"/>
      <c r="UYG23" s="135"/>
      <c r="UYH23" s="135"/>
      <c r="UYI23" s="135"/>
      <c r="UYJ23" s="135"/>
      <c r="UYK23" s="135"/>
      <c r="UYL23" s="135"/>
      <c r="UYM23" s="135"/>
      <c r="UYN23" s="135"/>
      <c r="UYO23" s="135"/>
      <c r="UYP23" s="135"/>
      <c r="UYQ23" s="135"/>
      <c r="UYR23" s="135"/>
      <c r="UYS23" s="135"/>
      <c r="UYT23" s="135"/>
      <c r="UYU23" s="135"/>
      <c r="UYV23" s="135"/>
      <c r="UYW23" s="135"/>
      <c r="UYX23" s="135"/>
      <c r="UYY23" s="135"/>
      <c r="UYZ23" s="135"/>
      <c r="UZA23" s="135"/>
      <c r="UZB23" s="135"/>
      <c r="UZC23" s="135"/>
      <c r="UZD23" s="135"/>
      <c r="UZE23" s="135"/>
      <c r="UZF23" s="135"/>
      <c r="UZG23" s="135"/>
      <c r="UZH23" s="135"/>
      <c r="UZI23" s="135"/>
      <c r="UZJ23" s="135"/>
      <c r="UZK23" s="135"/>
      <c r="UZL23" s="135"/>
      <c r="UZM23" s="135"/>
      <c r="UZN23" s="135"/>
      <c r="UZO23" s="135"/>
      <c r="UZP23" s="135"/>
      <c r="UZQ23" s="135"/>
      <c r="UZR23" s="135"/>
      <c r="UZS23" s="135"/>
      <c r="UZT23" s="135"/>
      <c r="UZU23" s="135"/>
      <c r="UZV23" s="135"/>
      <c r="UZW23" s="135"/>
      <c r="UZX23" s="135"/>
      <c r="UZY23" s="135"/>
      <c r="UZZ23" s="135"/>
      <c r="VAA23" s="135"/>
      <c r="VAB23" s="135"/>
      <c r="VAC23" s="135"/>
      <c r="VAD23" s="135"/>
      <c r="VAE23" s="135"/>
      <c r="VAF23" s="135"/>
      <c r="VAG23" s="135"/>
      <c r="VAH23" s="135"/>
      <c r="VAI23" s="135"/>
      <c r="VAJ23" s="135"/>
      <c r="VAK23" s="135"/>
      <c r="VAL23" s="135"/>
      <c r="VAM23" s="135"/>
      <c r="VAN23" s="135"/>
      <c r="VAO23" s="135"/>
      <c r="VAP23" s="135"/>
      <c r="VAQ23" s="135"/>
      <c r="VAR23" s="135"/>
      <c r="VAS23" s="135"/>
      <c r="VAT23" s="135"/>
      <c r="VAU23" s="135"/>
      <c r="VAV23" s="135"/>
      <c r="VAW23" s="135"/>
      <c r="VAX23" s="135"/>
      <c r="VAY23" s="135"/>
      <c r="VAZ23" s="135"/>
      <c r="VBA23" s="135"/>
      <c r="VBB23" s="135"/>
      <c r="VBC23" s="135"/>
      <c r="VBD23" s="135"/>
      <c r="VBE23" s="135"/>
      <c r="VBF23" s="135"/>
      <c r="VBG23" s="135"/>
      <c r="VBH23" s="135"/>
      <c r="VBI23" s="135"/>
      <c r="VBJ23" s="135"/>
      <c r="VBK23" s="135"/>
      <c r="VBL23" s="135"/>
      <c r="VBM23" s="135"/>
      <c r="VBN23" s="135"/>
      <c r="VBO23" s="135"/>
      <c r="VBP23" s="135"/>
      <c r="VBQ23" s="135"/>
      <c r="VBR23" s="135"/>
      <c r="VBS23" s="135"/>
      <c r="VBT23" s="135"/>
      <c r="VBU23" s="135"/>
      <c r="VBV23" s="135"/>
      <c r="VBW23" s="135"/>
      <c r="VBX23" s="135"/>
      <c r="VBY23" s="135"/>
      <c r="VBZ23" s="135"/>
      <c r="VCA23" s="135"/>
      <c r="VCB23" s="135"/>
      <c r="VCC23" s="135"/>
      <c r="VCD23" s="135"/>
      <c r="VCE23" s="135"/>
      <c r="VCF23" s="135"/>
      <c r="VCG23" s="135"/>
      <c r="VCH23" s="135"/>
      <c r="VCI23" s="135"/>
      <c r="VCJ23" s="135"/>
      <c r="VCK23" s="135"/>
      <c r="VCL23" s="135"/>
      <c r="VCM23" s="135"/>
      <c r="VCN23" s="135"/>
      <c r="VCO23" s="135"/>
      <c r="VCP23" s="135"/>
      <c r="VCQ23" s="135"/>
      <c r="VCR23" s="135"/>
      <c r="VCS23" s="135"/>
      <c r="VCT23" s="135"/>
      <c r="VCU23" s="135"/>
      <c r="VCV23" s="135"/>
      <c r="VCW23" s="135"/>
      <c r="VCX23" s="135"/>
      <c r="VCY23" s="135"/>
      <c r="VCZ23" s="135"/>
      <c r="VDA23" s="135"/>
      <c r="VDB23" s="135"/>
      <c r="VDC23" s="135"/>
      <c r="VDD23" s="135"/>
      <c r="VDE23" s="135"/>
      <c r="VDF23" s="135"/>
      <c r="VDG23" s="135"/>
      <c r="VDH23" s="135"/>
      <c r="VDI23" s="135"/>
      <c r="VDJ23" s="135"/>
      <c r="VDK23" s="135"/>
      <c r="VDL23" s="135"/>
      <c r="VDM23" s="135"/>
      <c r="VDN23" s="135"/>
      <c r="VDO23" s="135"/>
      <c r="VDP23" s="135"/>
      <c r="VDQ23" s="135"/>
      <c r="VDR23" s="135"/>
      <c r="VDS23" s="135"/>
      <c r="VDT23" s="135"/>
      <c r="VDU23" s="135"/>
      <c r="VDV23" s="135"/>
      <c r="VDW23" s="135"/>
      <c r="VDX23" s="135"/>
      <c r="VDY23" s="135"/>
      <c r="VDZ23" s="135"/>
      <c r="VEA23" s="135"/>
      <c r="VEB23" s="135"/>
      <c r="VEC23" s="135"/>
      <c r="VED23" s="135"/>
      <c r="VEE23" s="135"/>
      <c r="VEF23" s="135"/>
      <c r="VEG23" s="135"/>
      <c r="VEH23" s="135"/>
      <c r="VEI23" s="135"/>
      <c r="VEJ23" s="135"/>
      <c r="VEK23" s="135"/>
      <c r="VEL23" s="135"/>
      <c r="VEM23" s="135"/>
      <c r="VEN23" s="135"/>
      <c r="VEO23" s="135"/>
      <c r="VEP23" s="135"/>
      <c r="VEQ23" s="135"/>
      <c r="VER23" s="135"/>
      <c r="VES23" s="135"/>
      <c r="VET23" s="135"/>
      <c r="VEU23" s="135"/>
      <c r="VEV23" s="135"/>
      <c r="VEW23" s="135"/>
      <c r="VEX23" s="135"/>
      <c r="VEY23" s="135"/>
      <c r="VEZ23" s="135"/>
      <c r="VFA23" s="135"/>
      <c r="VFB23" s="135"/>
      <c r="VFC23" s="135"/>
      <c r="VFD23" s="135"/>
      <c r="VFE23" s="135"/>
      <c r="VFF23" s="135"/>
      <c r="VFG23" s="135"/>
      <c r="VFH23" s="135"/>
      <c r="VFI23" s="135"/>
      <c r="VFJ23" s="135"/>
      <c r="VFK23" s="135"/>
      <c r="VFL23" s="135"/>
      <c r="VFM23" s="135"/>
      <c r="VFN23" s="135"/>
      <c r="VFO23" s="135"/>
      <c r="VFP23" s="135"/>
      <c r="VFQ23" s="135"/>
      <c r="VFR23" s="135"/>
      <c r="VFS23" s="135"/>
      <c r="VFT23" s="135"/>
      <c r="VFU23" s="135"/>
      <c r="VFV23" s="135"/>
      <c r="VFW23" s="135"/>
      <c r="VFX23" s="135"/>
      <c r="VFY23" s="135"/>
      <c r="VFZ23" s="135"/>
      <c r="VGA23" s="135"/>
      <c r="VGB23" s="135"/>
      <c r="VGC23" s="135"/>
      <c r="VGD23" s="135"/>
      <c r="VGE23" s="135"/>
      <c r="VGF23" s="135"/>
      <c r="VGG23" s="135"/>
      <c r="VGH23" s="135"/>
      <c r="VGI23" s="135"/>
      <c r="VGJ23" s="135"/>
      <c r="VGK23" s="135"/>
      <c r="VGL23" s="135"/>
      <c r="VGM23" s="135"/>
      <c r="VGN23" s="135"/>
      <c r="VGO23" s="135"/>
      <c r="VGP23" s="135"/>
      <c r="VGQ23" s="135"/>
      <c r="VGR23" s="135"/>
      <c r="VGS23" s="135"/>
      <c r="VGT23" s="135"/>
      <c r="VGU23" s="135"/>
      <c r="VGV23" s="135"/>
      <c r="VGW23" s="135"/>
      <c r="VGX23" s="135"/>
      <c r="VGY23" s="135"/>
      <c r="VGZ23" s="135"/>
      <c r="VHA23" s="135"/>
      <c r="VHB23" s="135"/>
      <c r="VHC23" s="135"/>
      <c r="VHD23" s="135"/>
      <c r="VHE23" s="135"/>
      <c r="VHF23" s="135"/>
      <c r="VHG23" s="135"/>
      <c r="VHH23" s="135"/>
      <c r="VHI23" s="135"/>
      <c r="VHJ23" s="135"/>
      <c r="VHK23" s="135"/>
      <c r="VHL23" s="135"/>
      <c r="VHM23" s="135"/>
      <c r="VHN23" s="135"/>
      <c r="VHO23" s="135"/>
      <c r="VHP23" s="135"/>
      <c r="VHQ23" s="135"/>
      <c r="VHR23" s="135"/>
      <c r="VHS23" s="135"/>
      <c r="VHT23" s="135"/>
      <c r="VHU23" s="135"/>
      <c r="VHV23" s="135"/>
      <c r="VHW23" s="135"/>
      <c r="VHX23" s="135"/>
      <c r="VHY23" s="135"/>
      <c r="VHZ23" s="135"/>
      <c r="VIA23" s="135"/>
      <c r="VIB23" s="135"/>
      <c r="VIC23" s="135"/>
      <c r="VID23" s="135"/>
      <c r="VIE23" s="135"/>
      <c r="VIF23" s="135"/>
      <c r="VIG23" s="135"/>
      <c r="VIH23" s="135"/>
      <c r="VII23" s="135"/>
      <c r="VIJ23" s="135"/>
      <c r="VIK23" s="135"/>
      <c r="VIL23" s="135"/>
      <c r="VIM23" s="135"/>
      <c r="VIN23" s="135"/>
      <c r="VIO23" s="135"/>
      <c r="VIP23" s="135"/>
      <c r="VIQ23" s="135"/>
      <c r="VIR23" s="135"/>
      <c r="VIS23" s="135"/>
      <c r="VIT23" s="135"/>
      <c r="VIU23" s="135"/>
      <c r="VIV23" s="135"/>
      <c r="VIW23" s="135"/>
      <c r="VIX23" s="135"/>
      <c r="VIY23" s="135"/>
      <c r="VIZ23" s="135"/>
      <c r="VJA23" s="135"/>
      <c r="VJB23" s="135"/>
      <c r="VJC23" s="135"/>
      <c r="VJD23" s="135"/>
      <c r="VJE23" s="135"/>
      <c r="VJF23" s="135"/>
      <c r="VJG23" s="135"/>
      <c r="VJH23" s="135"/>
      <c r="VJI23" s="135"/>
      <c r="VJJ23" s="135"/>
      <c r="VJK23" s="135"/>
      <c r="VJL23" s="135"/>
      <c r="VJM23" s="135"/>
      <c r="VJN23" s="135"/>
      <c r="VJO23" s="135"/>
      <c r="VJP23" s="135"/>
      <c r="VJQ23" s="135"/>
      <c r="VJR23" s="135"/>
      <c r="VJS23" s="135"/>
      <c r="VJT23" s="135"/>
      <c r="VJU23" s="135"/>
      <c r="VJV23" s="135"/>
      <c r="VJW23" s="135"/>
      <c r="VJX23" s="135"/>
      <c r="VJY23" s="135"/>
      <c r="VJZ23" s="135"/>
      <c r="VKA23" s="135"/>
      <c r="VKB23" s="135"/>
      <c r="VKC23" s="135"/>
      <c r="VKD23" s="135"/>
      <c r="VKE23" s="135"/>
      <c r="VKF23" s="135"/>
      <c r="VKG23" s="135"/>
      <c r="VKH23" s="135"/>
      <c r="VKI23" s="135"/>
      <c r="VKJ23" s="135"/>
      <c r="VKK23" s="135"/>
      <c r="VKL23" s="135"/>
      <c r="VKM23" s="135"/>
      <c r="VKN23" s="135"/>
      <c r="VKO23" s="135"/>
      <c r="VKP23" s="135"/>
      <c r="VKQ23" s="135"/>
      <c r="VKR23" s="135"/>
      <c r="VKS23" s="135"/>
      <c r="VKT23" s="135"/>
      <c r="VKU23" s="135"/>
      <c r="VKV23" s="135"/>
      <c r="VKW23" s="135"/>
      <c r="VKX23" s="135"/>
      <c r="VKY23" s="135"/>
      <c r="VKZ23" s="135"/>
      <c r="VLA23" s="135"/>
      <c r="VLB23" s="135"/>
      <c r="VLC23" s="135"/>
      <c r="VLD23" s="135"/>
      <c r="VLE23" s="135"/>
      <c r="VLF23" s="135"/>
      <c r="VLG23" s="135"/>
      <c r="VLH23" s="135"/>
      <c r="VLI23" s="135"/>
      <c r="VLJ23" s="135"/>
      <c r="VLK23" s="135"/>
      <c r="VLL23" s="135"/>
      <c r="VLM23" s="135"/>
      <c r="VLN23" s="135"/>
      <c r="VLO23" s="135"/>
      <c r="VLP23" s="135"/>
      <c r="VLQ23" s="135"/>
      <c r="VLR23" s="135"/>
      <c r="VLS23" s="135"/>
      <c r="VLT23" s="135"/>
      <c r="VLU23" s="135"/>
      <c r="VLV23" s="135"/>
      <c r="VLW23" s="135"/>
      <c r="VLX23" s="135"/>
      <c r="VLY23" s="135"/>
      <c r="VLZ23" s="135"/>
      <c r="VMA23" s="135"/>
      <c r="VMB23" s="135"/>
      <c r="VMC23" s="135"/>
      <c r="VMD23" s="135"/>
      <c r="VME23" s="135"/>
      <c r="VMF23" s="135"/>
      <c r="VMG23" s="135"/>
      <c r="VMH23" s="135"/>
      <c r="VMI23" s="135"/>
      <c r="VMJ23" s="135"/>
      <c r="VMK23" s="135"/>
      <c r="VML23" s="135"/>
      <c r="VMM23" s="135"/>
      <c r="VMN23" s="135"/>
      <c r="VMO23" s="135"/>
      <c r="VMP23" s="135"/>
      <c r="VMQ23" s="135"/>
      <c r="VMR23" s="135"/>
      <c r="VMS23" s="135"/>
      <c r="VMT23" s="135"/>
      <c r="VMU23" s="135"/>
      <c r="VMV23" s="135"/>
      <c r="VMW23" s="135"/>
      <c r="VMX23" s="135"/>
      <c r="VMY23" s="135"/>
      <c r="VMZ23" s="135"/>
      <c r="VNA23" s="135"/>
      <c r="VNB23" s="135"/>
      <c r="VNC23" s="135"/>
      <c r="VND23" s="135"/>
      <c r="VNE23" s="135"/>
      <c r="VNF23" s="135"/>
      <c r="VNG23" s="135"/>
      <c r="VNH23" s="135"/>
      <c r="VNI23" s="135"/>
      <c r="VNJ23" s="135"/>
      <c r="VNK23" s="135"/>
      <c r="VNL23" s="135"/>
      <c r="VNM23" s="135"/>
      <c r="VNN23" s="135"/>
      <c r="VNO23" s="135"/>
      <c r="VNP23" s="135"/>
      <c r="VNQ23" s="135"/>
      <c r="VNR23" s="135"/>
      <c r="VNS23" s="135"/>
      <c r="VNT23" s="135"/>
      <c r="VNU23" s="135"/>
      <c r="VNV23" s="135"/>
      <c r="VNW23" s="135"/>
      <c r="VNX23" s="135"/>
      <c r="VNY23" s="135"/>
      <c r="VNZ23" s="135"/>
      <c r="VOA23" s="135"/>
      <c r="VOB23" s="135"/>
      <c r="VOC23" s="135"/>
      <c r="VOD23" s="135"/>
      <c r="VOE23" s="135"/>
      <c r="VOF23" s="135"/>
      <c r="VOG23" s="135"/>
      <c r="VOH23" s="135"/>
      <c r="VOI23" s="135"/>
      <c r="VOJ23" s="135"/>
      <c r="VOK23" s="135"/>
      <c r="VOL23" s="135"/>
      <c r="VOM23" s="135"/>
      <c r="VON23" s="135"/>
      <c r="VOO23" s="135"/>
      <c r="VOP23" s="135"/>
      <c r="VOQ23" s="135"/>
      <c r="VOR23" s="135"/>
      <c r="VOS23" s="135"/>
      <c r="VOT23" s="135"/>
      <c r="VOU23" s="135"/>
      <c r="VOV23" s="135"/>
      <c r="VOW23" s="135"/>
      <c r="VOX23" s="135"/>
      <c r="VOY23" s="135"/>
      <c r="VOZ23" s="135"/>
      <c r="VPA23" s="135"/>
      <c r="VPB23" s="135"/>
      <c r="VPC23" s="135"/>
      <c r="VPD23" s="135"/>
      <c r="VPE23" s="135"/>
      <c r="VPF23" s="135"/>
      <c r="VPG23" s="135"/>
      <c r="VPH23" s="135"/>
      <c r="VPI23" s="135"/>
      <c r="VPJ23" s="135"/>
      <c r="VPK23" s="135"/>
      <c r="VPL23" s="135"/>
      <c r="VPM23" s="135"/>
      <c r="VPN23" s="135"/>
      <c r="VPO23" s="135"/>
      <c r="VPP23" s="135"/>
      <c r="VPQ23" s="135"/>
      <c r="VPR23" s="135"/>
      <c r="VPS23" s="135"/>
      <c r="VPT23" s="135"/>
      <c r="VPU23" s="135"/>
      <c r="VPV23" s="135"/>
      <c r="VPW23" s="135"/>
      <c r="VPX23" s="135"/>
      <c r="VPY23" s="135"/>
      <c r="VPZ23" s="135"/>
      <c r="VQA23" s="135"/>
      <c r="VQB23" s="135"/>
      <c r="VQC23" s="135"/>
      <c r="VQD23" s="135"/>
      <c r="VQE23" s="135"/>
      <c r="VQF23" s="135"/>
      <c r="VQG23" s="135"/>
      <c r="VQH23" s="135"/>
      <c r="VQI23" s="135"/>
      <c r="VQJ23" s="135"/>
      <c r="VQK23" s="135"/>
      <c r="VQL23" s="135"/>
      <c r="VQM23" s="135"/>
      <c r="VQN23" s="135"/>
      <c r="VQO23" s="135"/>
      <c r="VQP23" s="135"/>
      <c r="VQQ23" s="135"/>
      <c r="VQR23" s="135"/>
      <c r="VQS23" s="135"/>
      <c r="VQT23" s="135"/>
      <c r="VQU23" s="135"/>
      <c r="VQV23" s="135"/>
      <c r="VQW23" s="135"/>
      <c r="VQX23" s="135"/>
      <c r="VQY23" s="135"/>
      <c r="VQZ23" s="135"/>
      <c r="VRA23" s="135"/>
      <c r="VRB23" s="135"/>
      <c r="VRC23" s="135"/>
      <c r="VRD23" s="135"/>
      <c r="VRE23" s="135"/>
      <c r="VRF23" s="135"/>
      <c r="VRG23" s="135"/>
      <c r="VRH23" s="135"/>
      <c r="VRI23" s="135"/>
      <c r="VRJ23" s="135"/>
      <c r="VRK23" s="135"/>
      <c r="VRL23" s="135"/>
      <c r="VRM23" s="135"/>
      <c r="VRN23" s="135"/>
      <c r="VRO23" s="135"/>
      <c r="VRP23" s="135"/>
      <c r="VRQ23" s="135"/>
      <c r="VRR23" s="135"/>
      <c r="VRS23" s="135"/>
      <c r="VRT23" s="135"/>
      <c r="VRU23" s="135"/>
      <c r="VRV23" s="135"/>
      <c r="VRW23" s="135"/>
      <c r="VRX23" s="135"/>
      <c r="VRY23" s="135"/>
      <c r="VRZ23" s="135"/>
      <c r="VSA23" s="135"/>
      <c r="VSB23" s="135"/>
      <c r="VSC23" s="135"/>
      <c r="VSD23" s="135"/>
      <c r="VSE23" s="135"/>
      <c r="VSF23" s="135"/>
      <c r="VSG23" s="135"/>
      <c r="VSH23" s="135"/>
      <c r="VSI23" s="135"/>
      <c r="VSJ23" s="135"/>
      <c r="VSK23" s="135"/>
      <c r="VSL23" s="135"/>
      <c r="VSM23" s="135"/>
      <c r="VSN23" s="135"/>
      <c r="VSO23" s="135"/>
      <c r="VSP23" s="135"/>
      <c r="VSQ23" s="135"/>
      <c r="VSR23" s="135"/>
      <c r="VSS23" s="135"/>
      <c r="VST23" s="135"/>
      <c r="VSU23" s="135"/>
      <c r="VSV23" s="135"/>
      <c r="VSW23" s="135"/>
      <c r="VSX23" s="135"/>
      <c r="VSY23" s="135"/>
      <c r="VSZ23" s="135"/>
      <c r="VTA23" s="135"/>
      <c r="VTB23" s="135"/>
      <c r="VTC23" s="135"/>
      <c r="VTD23" s="135"/>
      <c r="VTE23" s="135"/>
      <c r="VTF23" s="135"/>
      <c r="VTG23" s="135"/>
      <c r="VTH23" s="135"/>
      <c r="VTI23" s="135"/>
      <c r="VTJ23" s="135"/>
      <c r="VTK23" s="135"/>
      <c r="VTL23" s="135"/>
      <c r="VTM23" s="135"/>
      <c r="VTN23" s="135"/>
      <c r="VTO23" s="135"/>
      <c r="VTP23" s="135"/>
      <c r="VTQ23" s="135"/>
      <c r="VTR23" s="135"/>
      <c r="VTS23" s="135"/>
      <c r="VTT23" s="135"/>
      <c r="VTU23" s="135"/>
      <c r="VTV23" s="135"/>
      <c r="VTW23" s="135"/>
      <c r="VTX23" s="135"/>
      <c r="VTY23" s="135"/>
      <c r="VTZ23" s="135"/>
      <c r="VUA23" s="135"/>
      <c r="VUB23" s="135"/>
      <c r="VUC23" s="135"/>
      <c r="VUD23" s="135"/>
      <c r="VUE23" s="135"/>
      <c r="VUF23" s="135"/>
      <c r="VUG23" s="135"/>
      <c r="VUH23" s="135"/>
      <c r="VUI23" s="135"/>
      <c r="VUJ23" s="135"/>
      <c r="VUK23" s="135"/>
      <c r="VUL23" s="135"/>
      <c r="VUM23" s="135"/>
      <c r="VUN23" s="135"/>
      <c r="VUO23" s="135"/>
      <c r="VUP23" s="135"/>
      <c r="VUQ23" s="135"/>
      <c r="VUR23" s="135"/>
      <c r="VUS23" s="135"/>
      <c r="VUT23" s="135"/>
      <c r="VUU23" s="135"/>
      <c r="VUV23" s="135"/>
      <c r="VUW23" s="135"/>
      <c r="VUX23" s="135"/>
      <c r="VUY23" s="135"/>
      <c r="VUZ23" s="135"/>
      <c r="VVA23" s="135"/>
      <c r="VVB23" s="135"/>
      <c r="VVC23" s="135"/>
      <c r="VVD23" s="135"/>
      <c r="VVE23" s="135"/>
      <c r="VVF23" s="135"/>
      <c r="VVG23" s="135"/>
      <c r="VVH23" s="135"/>
      <c r="VVI23" s="135"/>
      <c r="VVJ23" s="135"/>
      <c r="VVK23" s="135"/>
      <c r="VVL23" s="135"/>
      <c r="VVM23" s="135"/>
      <c r="VVN23" s="135"/>
      <c r="VVO23" s="135"/>
      <c r="VVP23" s="135"/>
      <c r="VVQ23" s="135"/>
      <c r="VVR23" s="135"/>
      <c r="VVS23" s="135"/>
      <c r="VVT23" s="135"/>
      <c r="VVU23" s="135"/>
      <c r="VVV23" s="135"/>
      <c r="VVW23" s="135"/>
      <c r="VVX23" s="135"/>
      <c r="VVY23" s="135"/>
      <c r="VVZ23" s="135"/>
      <c r="VWA23" s="135"/>
      <c r="VWB23" s="135"/>
      <c r="VWC23" s="135"/>
      <c r="VWD23" s="135"/>
      <c r="VWE23" s="135"/>
      <c r="VWF23" s="135"/>
      <c r="VWG23" s="135"/>
      <c r="VWH23" s="135"/>
      <c r="VWI23" s="135"/>
      <c r="VWJ23" s="135"/>
      <c r="VWK23" s="135"/>
      <c r="VWL23" s="135"/>
      <c r="VWM23" s="135"/>
      <c r="VWN23" s="135"/>
      <c r="VWO23" s="135"/>
      <c r="VWP23" s="135"/>
      <c r="VWQ23" s="135"/>
      <c r="VWR23" s="135"/>
      <c r="VWS23" s="135"/>
      <c r="VWT23" s="135"/>
      <c r="VWU23" s="135"/>
      <c r="VWV23" s="135"/>
      <c r="VWW23" s="135"/>
      <c r="VWX23" s="135"/>
      <c r="VWY23" s="135"/>
      <c r="VWZ23" s="135"/>
      <c r="VXA23" s="135"/>
      <c r="VXB23" s="135"/>
      <c r="VXC23" s="135"/>
      <c r="VXD23" s="135"/>
      <c r="VXE23" s="135"/>
      <c r="VXF23" s="135"/>
      <c r="VXG23" s="135"/>
      <c r="VXH23" s="135"/>
      <c r="VXI23" s="135"/>
      <c r="VXJ23" s="135"/>
      <c r="VXK23" s="135"/>
      <c r="VXL23" s="135"/>
      <c r="VXM23" s="135"/>
      <c r="VXN23" s="135"/>
      <c r="VXO23" s="135"/>
      <c r="VXP23" s="135"/>
      <c r="VXQ23" s="135"/>
      <c r="VXR23" s="135"/>
      <c r="VXS23" s="135"/>
      <c r="VXT23" s="135"/>
      <c r="VXU23" s="135"/>
      <c r="VXV23" s="135"/>
      <c r="VXW23" s="135"/>
      <c r="VXX23" s="135"/>
      <c r="VXY23" s="135"/>
      <c r="VXZ23" s="135"/>
      <c r="VYA23" s="135"/>
      <c r="VYB23" s="135"/>
      <c r="VYC23" s="135"/>
      <c r="VYD23" s="135"/>
      <c r="VYE23" s="135"/>
      <c r="VYF23" s="135"/>
      <c r="VYG23" s="135"/>
      <c r="VYH23" s="135"/>
      <c r="VYI23" s="135"/>
      <c r="VYJ23" s="135"/>
      <c r="VYK23" s="135"/>
      <c r="VYL23" s="135"/>
      <c r="VYM23" s="135"/>
      <c r="VYN23" s="135"/>
      <c r="VYO23" s="135"/>
      <c r="VYP23" s="135"/>
      <c r="VYQ23" s="135"/>
      <c r="VYR23" s="135"/>
      <c r="VYS23" s="135"/>
      <c r="VYT23" s="135"/>
      <c r="VYU23" s="135"/>
      <c r="VYV23" s="135"/>
      <c r="VYW23" s="135"/>
      <c r="VYX23" s="135"/>
      <c r="VYY23" s="135"/>
      <c r="VYZ23" s="135"/>
      <c r="VZA23" s="135"/>
      <c r="VZB23" s="135"/>
      <c r="VZC23" s="135"/>
      <c r="VZD23" s="135"/>
      <c r="VZE23" s="135"/>
      <c r="VZF23" s="135"/>
      <c r="VZG23" s="135"/>
      <c r="VZH23" s="135"/>
      <c r="VZI23" s="135"/>
      <c r="VZJ23" s="135"/>
      <c r="VZK23" s="135"/>
      <c r="VZL23" s="135"/>
      <c r="VZM23" s="135"/>
      <c r="VZN23" s="135"/>
      <c r="VZO23" s="135"/>
      <c r="VZP23" s="135"/>
      <c r="VZQ23" s="135"/>
      <c r="VZR23" s="135"/>
      <c r="VZS23" s="135"/>
      <c r="VZT23" s="135"/>
      <c r="VZU23" s="135"/>
      <c r="VZV23" s="135"/>
      <c r="VZW23" s="135"/>
      <c r="VZX23" s="135"/>
      <c r="VZY23" s="135"/>
      <c r="VZZ23" s="135"/>
      <c r="WAA23" s="135"/>
      <c r="WAB23" s="135"/>
      <c r="WAC23" s="135"/>
      <c r="WAD23" s="135"/>
      <c r="WAE23" s="135"/>
      <c r="WAF23" s="135"/>
      <c r="WAG23" s="135"/>
      <c r="WAH23" s="135"/>
      <c r="WAI23" s="135"/>
      <c r="WAJ23" s="135"/>
      <c r="WAK23" s="135"/>
      <c r="WAL23" s="135"/>
      <c r="WAM23" s="135"/>
      <c r="WAN23" s="135"/>
      <c r="WAO23" s="135"/>
      <c r="WAP23" s="135"/>
      <c r="WAQ23" s="135"/>
      <c r="WAR23" s="135"/>
      <c r="WAS23" s="135"/>
      <c r="WAT23" s="135"/>
      <c r="WAU23" s="135"/>
      <c r="WAV23" s="135"/>
      <c r="WAW23" s="135"/>
      <c r="WAX23" s="135"/>
      <c r="WAY23" s="135"/>
      <c r="WAZ23" s="135"/>
      <c r="WBA23" s="135"/>
      <c r="WBB23" s="135"/>
      <c r="WBC23" s="135"/>
      <c r="WBD23" s="135"/>
      <c r="WBE23" s="135"/>
      <c r="WBF23" s="135"/>
      <c r="WBG23" s="135"/>
      <c r="WBH23" s="135"/>
      <c r="WBI23" s="135"/>
      <c r="WBJ23" s="135"/>
      <c r="WBK23" s="135"/>
      <c r="WBL23" s="135"/>
      <c r="WBM23" s="135"/>
      <c r="WBN23" s="135"/>
      <c r="WBO23" s="135"/>
      <c r="WBP23" s="135"/>
      <c r="WBQ23" s="135"/>
      <c r="WBR23" s="135"/>
      <c r="WBS23" s="135"/>
      <c r="WBT23" s="135"/>
      <c r="WBU23" s="135"/>
      <c r="WBV23" s="135"/>
      <c r="WBW23" s="135"/>
      <c r="WBX23" s="135"/>
      <c r="WBY23" s="135"/>
      <c r="WBZ23" s="135"/>
      <c r="WCA23" s="135"/>
      <c r="WCB23" s="135"/>
      <c r="WCC23" s="135"/>
      <c r="WCD23" s="135"/>
      <c r="WCE23" s="135"/>
      <c r="WCF23" s="135"/>
      <c r="WCG23" s="135"/>
      <c r="WCH23" s="135"/>
      <c r="WCI23" s="135"/>
      <c r="WCJ23" s="135"/>
      <c r="WCK23" s="135"/>
      <c r="WCL23" s="135"/>
      <c r="WCM23" s="135"/>
      <c r="WCN23" s="135"/>
      <c r="WCO23" s="135"/>
      <c r="WCP23" s="135"/>
      <c r="WCQ23" s="135"/>
      <c r="WCR23" s="135"/>
      <c r="WCS23" s="135"/>
      <c r="WCT23" s="135"/>
      <c r="WCU23" s="135"/>
      <c r="WCV23" s="135"/>
      <c r="WCW23" s="135"/>
      <c r="WCX23" s="135"/>
      <c r="WCY23" s="135"/>
      <c r="WCZ23" s="135"/>
      <c r="WDA23" s="135"/>
      <c r="WDB23" s="135"/>
      <c r="WDC23" s="135"/>
      <c r="WDD23" s="135"/>
      <c r="WDE23" s="135"/>
      <c r="WDF23" s="135"/>
      <c r="WDG23" s="135"/>
      <c r="WDH23" s="135"/>
      <c r="WDI23" s="135"/>
      <c r="WDJ23" s="135"/>
      <c r="WDK23" s="135"/>
      <c r="WDL23" s="135"/>
      <c r="WDM23" s="135"/>
      <c r="WDN23" s="135"/>
      <c r="WDO23" s="135"/>
      <c r="WDP23" s="135"/>
      <c r="WDQ23" s="135"/>
      <c r="WDR23" s="135"/>
      <c r="WDS23" s="135"/>
      <c r="WDT23" s="135"/>
      <c r="WDU23" s="135"/>
      <c r="WDV23" s="135"/>
      <c r="WDW23" s="135"/>
      <c r="WDX23" s="135"/>
      <c r="WDY23" s="135"/>
      <c r="WDZ23" s="135"/>
      <c r="WEA23" s="135"/>
      <c r="WEB23" s="135"/>
      <c r="WEC23" s="135"/>
      <c r="WED23" s="135"/>
      <c r="WEE23" s="135"/>
      <c r="WEF23" s="135"/>
      <c r="WEG23" s="135"/>
      <c r="WEH23" s="135"/>
      <c r="WEI23" s="135"/>
      <c r="WEJ23" s="135"/>
      <c r="WEK23" s="135"/>
      <c r="WEL23" s="135"/>
      <c r="WEM23" s="135"/>
      <c r="WEN23" s="135"/>
      <c r="WEO23" s="135"/>
      <c r="WEP23" s="135"/>
      <c r="WEQ23" s="135"/>
      <c r="WER23" s="135"/>
      <c r="WES23" s="135"/>
      <c r="WET23" s="135"/>
      <c r="WEU23" s="135"/>
      <c r="WEV23" s="135"/>
      <c r="WEW23" s="135"/>
      <c r="WEX23" s="135"/>
      <c r="WEY23" s="135"/>
      <c r="WEZ23" s="135"/>
      <c r="WFA23" s="135"/>
      <c r="WFB23" s="135"/>
      <c r="WFC23" s="135"/>
      <c r="WFD23" s="135"/>
      <c r="WFE23" s="135"/>
      <c r="WFF23" s="135"/>
      <c r="WFG23" s="135"/>
      <c r="WFH23" s="135"/>
      <c r="WFI23" s="135"/>
      <c r="WFJ23" s="135"/>
      <c r="WFK23" s="135"/>
      <c r="WFL23" s="135"/>
      <c r="WFM23" s="135"/>
      <c r="WFN23" s="135"/>
      <c r="WFO23" s="135"/>
      <c r="WFP23" s="135"/>
      <c r="WFQ23" s="135"/>
      <c r="WFR23" s="135"/>
      <c r="WFS23" s="135"/>
      <c r="WFT23" s="135"/>
      <c r="WFU23" s="135"/>
      <c r="WFV23" s="135"/>
      <c r="WFW23" s="135"/>
      <c r="WFX23" s="135"/>
      <c r="WFY23" s="135"/>
      <c r="WFZ23" s="135"/>
      <c r="WGA23" s="135"/>
      <c r="WGB23" s="135"/>
      <c r="WGC23" s="135"/>
      <c r="WGD23" s="135"/>
      <c r="WGE23" s="135"/>
      <c r="WGF23" s="135"/>
      <c r="WGG23" s="135"/>
      <c r="WGH23" s="135"/>
      <c r="WGI23" s="135"/>
      <c r="WGJ23" s="135"/>
      <c r="WGK23" s="135"/>
      <c r="WGL23" s="135"/>
      <c r="WGM23" s="135"/>
      <c r="WGN23" s="135"/>
      <c r="WGO23" s="135"/>
      <c r="WGP23" s="135"/>
      <c r="WGQ23" s="135"/>
      <c r="WGR23" s="135"/>
      <c r="WGS23" s="135"/>
      <c r="WGT23" s="135"/>
      <c r="WGU23" s="135"/>
      <c r="WGV23" s="135"/>
      <c r="WGW23" s="135"/>
      <c r="WGX23" s="135"/>
      <c r="WGY23" s="135"/>
      <c r="WGZ23" s="135"/>
      <c r="WHA23" s="135"/>
      <c r="WHB23" s="135"/>
      <c r="WHC23" s="135"/>
      <c r="WHD23" s="135"/>
      <c r="WHE23" s="135"/>
      <c r="WHF23" s="135"/>
      <c r="WHG23" s="135"/>
      <c r="WHH23" s="135"/>
      <c r="WHI23" s="135"/>
      <c r="WHJ23" s="135"/>
      <c r="WHK23" s="135"/>
      <c r="WHL23" s="135"/>
      <c r="WHM23" s="135"/>
      <c r="WHN23" s="135"/>
      <c r="WHO23" s="135"/>
      <c r="WHP23" s="135"/>
      <c r="WHQ23" s="135"/>
      <c r="WHR23" s="135"/>
      <c r="WHS23" s="135"/>
      <c r="WHT23" s="135"/>
      <c r="WHU23" s="135"/>
      <c r="WHV23" s="135"/>
      <c r="WHW23" s="135"/>
      <c r="WHX23" s="135"/>
      <c r="WHY23" s="135"/>
      <c r="WHZ23" s="135"/>
      <c r="WIA23" s="135"/>
      <c r="WIB23" s="135"/>
      <c r="WIC23" s="135"/>
      <c r="WID23" s="135"/>
      <c r="WIE23" s="135"/>
      <c r="WIF23" s="135"/>
      <c r="WIG23" s="135"/>
      <c r="WIH23" s="135"/>
      <c r="WII23" s="135"/>
      <c r="WIJ23" s="135"/>
      <c r="WIK23" s="135"/>
      <c r="WIL23" s="135"/>
      <c r="WIM23" s="135"/>
      <c r="WIN23" s="135"/>
      <c r="WIO23" s="135"/>
      <c r="WIP23" s="135"/>
      <c r="WIQ23" s="135"/>
      <c r="WIR23" s="135"/>
      <c r="WIS23" s="135"/>
      <c r="WIT23" s="135"/>
      <c r="WIU23" s="135"/>
      <c r="WIV23" s="135"/>
      <c r="WIW23" s="135"/>
      <c r="WIX23" s="135"/>
      <c r="WIY23" s="135"/>
      <c r="WIZ23" s="135"/>
      <c r="WJA23" s="135"/>
      <c r="WJB23" s="135"/>
      <c r="WJC23" s="135"/>
      <c r="WJD23" s="135"/>
      <c r="WJE23" s="135"/>
      <c r="WJF23" s="135"/>
      <c r="WJG23" s="135"/>
      <c r="WJH23" s="135"/>
      <c r="WJI23" s="135"/>
      <c r="WJJ23" s="135"/>
      <c r="WJK23" s="135"/>
      <c r="WJL23" s="135"/>
      <c r="WJM23" s="135"/>
      <c r="WJN23" s="135"/>
      <c r="WJO23" s="135"/>
      <c r="WJP23" s="135"/>
      <c r="WJQ23" s="135"/>
      <c r="WJR23" s="135"/>
      <c r="WJS23" s="135"/>
      <c r="WJT23" s="135"/>
      <c r="WJU23" s="135"/>
      <c r="WJV23" s="135"/>
      <c r="WJW23" s="135"/>
      <c r="WJX23" s="135"/>
      <c r="WJY23" s="135"/>
      <c r="WJZ23" s="135"/>
      <c r="WKA23" s="135"/>
      <c r="WKB23" s="135"/>
      <c r="WKC23" s="135"/>
      <c r="WKD23" s="135"/>
      <c r="WKE23" s="135"/>
      <c r="WKF23" s="135"/>
      <c r="WKG23" s="135"/>
      <c r="WKH23" s="135"/>
      <c r="WKI23" s="135"/>
      <c r="WKJ23" s="135"/>
      <c r="WKK23" s="135"/>
      <c r="WKL23" s="135"/>
      <c r="WKM23" s="135"/>
      <c r="WKN23" s="135"/>
      <c r="WKO23" s="135"/>
      <c r="WKP23" s="135"/>
      <c r="WKQ23" s="135"/>
      <c r="WKR23" s="135"/>
      <c r="WKS23" s="135"/>
      <c r="WKT23" s="135"/>
      <c r="WKU23" s="135"/>
      <c r="WKV23" s="135"/>
      <c r="WKW23" s="135"/>
      <c r="WKX23" s="135"/>
      <c r="WKY23" s="135"/>
      <c r="WKZ23" s="135"/>
      <c r="WLA23" s="135"/>
      <c r="WLB23" s="135"/>
      <c r="WLC23" s="135"/>
      <c r="WLD23" s="135"/>
      <c r="WLE23" s="135"/>
      <c r="WLF23" s="135"/>
      <c r="WLG23" s="135"/>
      <c r="WLH23" s="135"/>
      <c r="WLI23" s="135"/>
      <c r="WLJ23" s="135"/>
      <c r="WLK23" s="135"/>
      <c r="WLL23" s="135"/>
      <c r="WLM23" s="135"/>
      <c r="WLN23" s="135"/>
      <c r="WLO23" s="135"/>
      <c r="WLP23" s="135"/>
      <c r="WLQ23" s="135"/>
      <c r="WLR23" s="135"/>
      <c r="WLS23" s="135"/>
      <c r="WLT23" s="135"/>
      <c r="WLU23" s="135"/>
      <c r="WLV23" s="135"/>
      <c r="WLW23" s="135"/>
      <c r="WLX23" s="135"/>
      <c r="WLY23" s="135"/>
      <c r="WLZ23" s="135"/>
      <c r="WMA23" s="135"/>
      <c r="WMB23" s="135"/>
      <c r="WMC23" s="135"/>
      <c r="WMD23" s="135"/>
      <c r="WME23" s="135"/>
      <c r="WMF23" s="135"/>
      <c r="WMG23" s="135"/>
      <c r="WMH23" s="135"/>
      <c r="WMI23" s="135"/>
      <c r="WMJ23" s="135"/>
      <c r="WMK23" s="135"/>
      <c r="WML23" s="135"/>
      <c r="WMM23" s="135"/>
      <c r="WMN23" s="135"/>
      <c r="WMO23" s="135"/>
      <c r="WMP23" s="135"/>
      <c r="WMQ23" s="135"/>
      <c r="WMR23" s="135"/>
      <c r="WMS23" s="135"/>
      <c r="WMT23" s="135"/>
      <c r="WMU23" s="135"/>
      <c r="WMV23" s="135"/>
      <c r="WMW23" s="135"/>
      <c r="WMX23" s="135"/>
      <c r="WMY23" s="135"/>
      <c r="WMZ23" s="135"/>
      <c r="WNA23" s="135"/>
      <c r="WNB23" s="135"/>
      <c r="WNC23" s="135"/>
      <c r="WND23" s="135"/>
      <c r="WNE23" s="135"/>
      <c r="WNF23" s="135"/>
      <c r="WNG23" s="135"/>
      <c r="WNH23" s="135"/>
      <c r="WNI23" s="135"/>
      <c r="WNJ23" s="135"/>
      <c r="WNK23" s="135"/>
      <c r="WNL23" s="135"/>
      <c r="WNM23" s="135"/>
      <c r="WNN23" s="135"/>
      <c r="WNO23" s="135"/>
      <c r="WNP23" s="135"/>
      <c r="WNQ23" s="135"/>
      <c r="WNR23" s="135"/>
      <c r="WNS23" s="135"/>
      <c r="WNT23" s="135"/>
      <c r="WNU23" s="135"/>
      <c r="WNV23" s="135"/>
      <c r="WNW23" s="135"/>
      <c r="WNX23" s="135"/>
      <c r="WNY23" s="135"/>
      <c r="WNZ23" s="135"/>
      <c r="WOA23" s="135"/>
      <c r="WOB23" s="135"/>
      <c r="WOC23" s="135"/>
      <c r="WOD23" s="135"/>
      <c r="WOE23" s="135"/>
      <c r="WOF23" s="135"/>
      <c r="WOG23" s="135"/>
      <c r="WOH23" s="135"/>
      <c r="WOI23" s="135"/>
      <c r="WOJ23" s="135"/>
      <c r="WOK23" s="135"/>
      <c r="WOL23" s="135"/>
      <c r="WOM23" s="135"/>
      <c r="WON23" s="135"/>
      <c r="WOO23" s="135"/>
      <c r="WOP23" s="135"/>
      <c r="WOQ23" s="135"/>
      <c r="WOR23" s="135"/>
      <c r="WOS23" s="135"/>
      <c r="WOT23" s="135"/>
      <c r="WOU23" s="135"/>
      <c r="WOV23" s="135"/>
      <c r="WOW23" s="135"/>
      <c r="WOX23" s="135"/>
      <c r="WOY23" s="135"/>
      <c r="WOZ23" s="135"/>
      <c r="WPA23" s="135"/>
      <c r="WPB23" s="135"/>
      <c r="WPC23" s="135"/>
      <c r="WPD23" s="135"/>
      <c r="WPE23" s="135"/>
      <c r="WPF23" s="135"/>
      <c r="WPG23" s="135"/>
      <c r="WPH23" s="135"/>
      <c r="WPI23" s="135"/>
      <c r="WPJ23" s="135"/>
      <c r="WPK23" s="135"/>
      <c r="WPL23" s="135"/>
      <c r="WPM23" s="135"/>
      <c r="WPN23" s="135"/>
      <c r="WPO23" s="135"/>
      <c r="WPP23" s="135"/>
      <c r="WPQ23" s="135"/>
      <c r="WPR23" s="135"/>
      <c r="WPS23" s="135"/>
      <c r="WPT23" s="135"/>
      <c r="WPU23" s="135"/>
      <c r="WPV23" s="135"/>
      <c r="WPW23" s="135"/>
      <c r="WPX23" s="135"/>
      <c r="WPY23" s="135"/>
      <c r="WPZ23" s="135"/>
      <c r="WQA23" s="135"/>
      <c r="WQB23" s="135"/>
      <c r="WQC23" s="135"/>
      <c r="WQD23" s="135"/>
      <c r="WQE23" s="135"/>
      <c r="WQF23" s="135"/>
      <c r="WQG23" s="135"/>
      <c r="WQH23" s="135"/>
      <c r="WQI23" s="135"/>
      <c r="WQJ23" s="135"/>
      <c r="WQK23" s="135"/>
      <c r="WQL23" s="135"/>
      <c r="WQM23" s="135"/>
      <c r="WQN23" s="135"/>
      <c r="WQO23" s="135"/>
      <c r="WQP23" s="135"/>
      <c r="WQQ23" s="135"/>
      <c r="WQR23" s="135"/>
      <c r="WQS23" s="135"/>
      <c r="WQT23" s="135"/>
      <c r="WQU23" s="135"/>
      <c r="WQV23" s="135"/>
      <c r="WQW23" s="135"/>
      <c r="WQX23" s="135"/>
      <c r="WQY23" s="135"/>
      <c r="WQZ23" s="135"/>
      <c r="WRA23" s="135"/>
      <c r="WRB23" s="135"/>
      <c r="WRC23" s="135"/>
      <c r="WRD23" s="135"/>
      <c r="WRE23" s="135"/>
      <c r="WRF23" s="135"/>
      <c r="WRG23" s="135"/>
      <c r="WRH23" s="135"/>
      <c r="WRI23" s="135"/>
      <c r="WRJ23" s="135"/>
      <c r="WRK23" s="135"/>
      <c r="WRL23" s="135"/>
      <c r="WRM23" s="135"/>
      <c r="WRN23" s="135"/>
      <c r="WRO23" s="135"/>
      <c r="WRP23" s="135"/>
      <c r="WRQ23" s="135"/>
      <c r="WRR23" s="135"/>
      <c r="WRS23" s="135"/>
      <c r="WRT23" s="135"/>
      <c r="WRU23" s="135"/>
      <c r="WRV23" s="135"/>
      <c r="WRW23" s="135"/>
      <c r="WRX23" s="135"/>
      <c r="WRY23" s="135"/>
      <c r="WRZ23" s="135"/>
      <c r="WSA23" s="135"/>
      <c r="WSB23" s="135"/>
      <c r="WSC23" s="135"/>
      <c r="WSD23" s="135"/>
      <c r="WSE23" s="135"/>
      <c r="WSF23" s="135"/>
      <c r="WSG23" s="135"/>
      <c r="WSH23" s="135"/>
      <c r="WSI23" s="135"/>
      <c r="WSJ23" s="135"/>
      <c r="WSK23" s="135"/>
      <c r="WSL23" s="135"/>
      <c r="WSM23" s="135"/>
      <c r="WSN23" s="135"/>
      <c r="WSO23" s="135"/>
      <c r="WSP23" s="135"/>
      <c r="WSQ23" s="135"/>
      <c r="WSR23" s="135"/>
      <c r="WSS23" s="135"/>
      <c r="WST23" s="135"/>
      <c r="WSU23" s="135"/>
      <c r="WSV23" s="135"/>
      <c r="WSW23" s="135"/>
      <c r="WSX23" s="135"/>
      <c r="WSY23" s="135"/>
      <c r="WSZ23" s="135"/>
      <c r="WTA23" s="135"/>
      <c r="WTB23" s="135"/>
      <c r="WTC23" s="135"/>
      <c r="WTD23" s="135"/>
      <c r="WTE23" s="135"/>
      <c r="WTF23" s="135"/>
      <c r="WTG23" s="135"/>
      <c r="WTH23" s="135"/>
      <c r="WTI23" s="135"/>
      <c r="WTJ23" s="135"/>
      <c r="WTK23" s="135"/>
      <c r="WTL23" s="135"/>
      <c r="WTM23" s="135"/>
      <c r="WTN23" s="135"/>
      <c r="WTO23" s="135"/>
      <c r="WTP23" s="135"/>
      <c r="WTQ23" s="135"/>
      <c r="WTR23" s="135"/>
      <c r="WTS23" s="135"/>
      <c r="WTT23" s="135"/>
      <c r="WTU23" s="135"/>
      <c r="WTV23" s="135"/>
      <c r="WTW23" s="135"/>
      <c r="WTX23" s="135"/>
      <c r="WTY23" s="135"/>
      <c r="WTZ23" s="135"/>
      <c r="WUA23" s="135"/>
      <c r="WUB23" s="135"/>
      <c r="WUC23" s="135"/>
      <c r="WUD23" s="135"/>
      <c r="WUE23" s="135"/>
      <c r="WUF23" s="135"/>
      <c r="WUG23" s="135"/>
      <c r="WUH23" s="135"/>
      <c r="WUI23" s="135"/>
      <c r="WUJ23" s="135"/>
      <c r="WUK23" s="135"/>
      <c r="WUL23" s="135"/>
      <c r="WUM23" s="135"/>
      <c r="WUN23" s="135"/>
      <c r="WUO23" s="135"/>
      <c r="WUP23" s="135"/>
      <c r="WUQ23" s="135"/>
      <c r="WUR23" s="135"/>
      <c r="WUS23" s="135"/>
      <c r="WUT23" s="135"/>
      <c r="WUU23" s="135"/>
      <c r="WUV23" s="135"/>
      <c r="WUW23" s="135"/>
      <c r="WUX23" s="135"/>
      <c r="WUY23" s="135"/>
      <c r="WUZ23" s="135"/>
      <c r="WVA23" s="135"/>
      <c r="WVB23" s="135"/>
      <c r="WVC23" s="135"/>
      <c r="WVD23" s="135"/>
      <c r="WVE23" s="135"/>
      <c r="WVF23" s="135"/>
      <c r="WVG23" s="135"/>
      <c r="WVH23" s="135"/>
      <c r="WVI23" s="135"/>
      <c r="WVJ23" s="135"/>
      <c r="WVK23" s="135"/>
      <c r="WVL23" s="135"/>
      <c r="WVM23" s="135"/>
      <c r="WVN23" s="135"/>
      <c r="WVO23" s="135"/>
      <c r="WVP23" s="135"/>
      <c r="WVQ23" s="135"/>
      <c r="WVR23" s="135"/>
      <c r="WVS23" s="135"/>
      <c r="WVT23" s="135"/>
      <c r="WVU23" s="135"/>
      <c r="WVV23" s="135"/>
      <c r="WVW23" s="135"/>
      <c r="WVX23" s="135"/>
      <c r="WVY23" s="135"/>
      <c r="WVZ23" s="135"/>
      <c r="WWA23" s="135"/>
      <c r="WWB23" s="135"/>
      <c r="WWC23" s="135"/>
      <c r="WWD23" s="135"/>
      <c r="WWE23" s="135"/>
      <c r="WWF23" s="135"/>
      <c r="WWG23" s="135"/>
      <c r="WWH23" s="135"/>
      <c r="WWI23" s="135"/>
      <c r="WWJ23" s="135"/>
      <c r="WWK23" s="135"/>
      <c r="WWL23" s="135"/>
      <c r="WWM23" s="135"/>
      <c r="WWN23" s="135"/>
      <c r="WWO23" s="135"/>
      <c r="WWP23" s="135"/>
      <c r="WWQ23" s="135"/>
      <c r="WWR23" s="135"/>
      <c r="WWS23" s="135"/>
      <c r="WWT23" s="135"/>
      <c r="WWU23" s="135"/>
      <c r="WWV23" s="135"/>
      <c r="WWW23" s="135"/>
      <c r="WWX23" s="135"/>
      <c r="WWY23" s="135"/>
      <c r="WWZ23" s="135"/>
      <c r="WXA23" s="135"/>
      <c r="WXB23" s="135"/>
      <c r="WXC23" s="135"/>
      <c r="WXD23" s="135"/>
      <c r="WXE23" s="135"/>
      <c r="WXF23" s="135"/>
      <c r="WXG23" s="135"/>
      <c r="WXH23" s="135"/>
      <c r="WXI23" s="135"/>
      <c r="WXJ23" s="135"/>
      <c r="WXK23" s="135"/>
      <c r="WXL23" s="135"/>
      <c r="WXM23" s="135"/>
      <c r="WXN23" s="135"/>
      <c r="WXO23" s="135"/>
      <c r="WXP23" s="135"/>
      <c r="WXQ23" s="135"/>
      <c r="WXR23" s="135"/>
      <c r="WXS23" s="135"/>
      <c r="WXT23" s="135"/>
      <c r="WXU23" s="135"/>
      <c r="WXV23" s="135"/>
      <c r="WXW23" s="135"/>
      <c r="WXX23" s="135"/>
      <c r="WXY23" s="135"/>
      <c r="WXZ23" s="135"/>
      <c r="WYA23" s="135"/>
      <c r="WYB23" s="135"/>
      <c r="WYC23" s="135"/>
      <c r="WYD23" s="135"/>
      <c r="WYE23" s="135"/>
      <c r="WYF23" s="135"/>
      <c r="WYG23" s="135"/>
      <c r="WYH23" s="135"/>
      <c r="WYI23" s="135"/>
      <c r="WYJ23" s="135"/>
      <c r="WYK23" s="135"/>
      <c r="WYL23" s="135"/>
      <c r="WYM23" s="135"/>
      <c r="WYN23" s="135"/>
      <c r="WYO23" s="135"/>
      <c r="WYP23" s="135"/>
      <c r="WYQ23" s="135"/>
      <c r="WYR23" s="135"/>
      <c r="WYS23" s="135"/>
      <c r="WYT23" s="135"/>
      <c r="WYU23" s="135"/>
      <c r="WYV23" s="135"/>
      <c r="WYW23" s="135"/>
      <c r="WYX23" s="135"/>
      <c r="WYY23" s="135"/>
      <c r="WYZ23" s="135"/>
      <c r="WZA23" s="135"/>
      <c r="WZB23" s="135"/>
      <c r="WZC23" s="135"/>
      <c r="WZD23" s="135"/>
      <c r="WZE23" s="135"/>
      <c r="WZF23" s="135"/>
      <c r="WZG23" s="135"/>
      <c r="WZH23" s="135"/>
      <c r="WZI23" s="135"/>
      <c r="WZJ23" s="135"/>
      <c r="WZK23" s="135"/>
      <c r="WZL23" s="135"/>
      <c r="WZM23" s="135"/>
      <c r="WZN23" s="135"/>
      <c r="WZO23" s="135"/>
      <c r="WZP23" s="135"/>
      <c r="WZQ23" s="135"/>
      <c r="WZR23" s="135"/>
      <c r="WZS23" s="135"/>
      <c r="WZT23" s="135"/>
      <c r="WZU23" s="135"/>
      <c r="WZV23" s="135"/>
      <c r="WZW23" s="135"/>
      <c r="WZX23" s="135"/>
      <c r="WZY23" s="135"/>
      <c r="WZZ23" s="135"/>
      <c r="XAA23" s="135"/>
      <c r="XAB23" s="135"/>
      <c r="XAC23" s="135"/>
      <c r="XAD23" s="135"/>
      <c r="XAE23" s="135"/>
      <c r="XAF23" s="135"/>
      <c r="XAG23" s="135"/>
      <c r="XAH23" s="135"/>
      <c r="XAI23" s="135"/>
      <c r="XAJ23" s="135"/>
      <c r="XAK23" s="135"/>
      <c r="XAL23" s="135"/>
      <c r="XAM23" s="135"/>
      <c r="XAN23" s="135"/>
      <c r="XAO23" s="135"/>
      <c r="XAP23" s="135"/>
      <c r="XAQ23" s="135"/>
      <c r="XAR23" s="135"/>
      <c r="XAS23" s="135"/>
      <c r="XAT23" s="135"/>
      <c r="XAU23" s="135"/>
      <c r="XAV23" s="135"/>
      <c r="XAW23" s="135"/>
      <c r="XAX23" s="135"/>
      <c r="XAY23" s="135"/>
      <c r="XAZ23" s="135"/>
      <c r="XBA23" s="135"/>
      <c r="XBB23" s="135"/>
      <c r="XBC23" s="135"/>
      <c r="XBD23" s="135"/>
      <c r="XBE23" s="135"/>
      <c r="XBF23" s="135"/>
      <c r="XBG23" s="135"/>
      <c r="XBH23" s="135"/>
      <c r="XBI23" s="135"/>
      <c r="XBJ23" s="135"/>
      <c r="XBK23" s="135"/>
      <c r="XBL23" s="135"/>
      <c r="XBM23" s="135"/>
      <c r="XBN23" s="135"/>
      <c r="XBO23" s="135"/>
      <c r="XBP23" s="135"/>
      <c r="XBQ23" s="135"/>
      <c r="XBR23" s="135"/>
      <c r="XBS23" s="135"/>
      <c r="XBT23" s="135"/>
      <c r="XBU23" s="135"/>
      <c r="XBV23" s="135"/>
      <c r="XBW23" s="135"/>
      <c r="XBX23" s="135"/>
      <c r="XBY23" s="135"/>
      <c r="XBZ23" s="135"/>
      <c r="XCA23" s="135"/>
      <c r="XCB23" s="135"/>
      <c r="XCC23" s="135"/>
      <c r="XCD23" s="135"/>
      <c r="XCE23" s="135"/>
      <c r="XCF23" s="135"/>
      <c r="XCG23" s="135"/>
      <c r="XCH23" s="135"/>
      <c r="XCI23" s="135"/>
      <c r="XCJ23" s="135"/>
      <c r="XCK23" s="135"/>
      <c r="XCL23" s="135"/>
      <c r="XCM23" s="135"/>
      <c r="XCN23" s="135"/>
      <c r="XCO23" s="135"/>
      <c r="XCP23" s="135"/>
      <c r="XCQ23" s="135"/>
      <c r="XCR23" s="135"/>
      <c r="XCS23" s="135"/>
      <c r="XCT23" s="135"/>
      <c r="XCU23" s="135"/>
      <c r="XCV23" s="135"/>
      <c r="XCW23" s="135"/>
      <c r="XCX23" s="135"/>
      <c r="XCY23" s="135"/>
      <c r="XCZ23" s="135"/>
      <c r="XDA23" s="135"/>
      <c r="XDB23" s="135"/>
      <c r="XDC23" s="135"/>
      <c r="XDD23" s="135"/>
      <c r="XDE23" s="135"/>
      <c r="XDF23" s="135"/>
      <c r="XDG23" s="135"/>
      <c r="XDH23" s="135"/>
      <c r="XDI23" s="135"/>
      <c r="XDJ23" s="135"/>
      <c r="XDK23" s="135"/>
      <c r="XDL23" s="135"/>
      <c r="XDM23" s="135"/>
      <c r="XDN23" s="135"/>
      <c r="XDO23" s="135"/>
      <c r="XDP23" s="135"/>
      <c r="XDQ23" s="135"/>
      <c r="XDR23" s="135"/>
    </row>
    <row r="24" spans="1:16346" ht="16.5" customHeight="1">
      <c r="A24" s="148"/>
      <c r="B24" s="18"/>
      <c r="C24" s="18"/>
      <c r="D24" s="18"/>
      <c r="E24" s="18"/>
      <c r="F24" s="18"/>
      <c r="G24" s="18"/>
      <c r="H24" s="18"/>
      <c r="I24" s="18"/>
      <c r="J24" s="18"/>
      <c r="K24" s="18"/>
      <c r="L24" s="18"/>
      <c r="M24" s="18"/>
      <c r="N24" s="18"/>
      <c r="O24" s="18"/>
      <c r="P24" s="18"/>
      <c r="Q24" s="18"/>
      <c r="R24" s="18"/>
      <c r="S24" s="18"/>
    </row>
    <row r="25" spans="1:16346" ht="16.5" customHeight="1">
      <c r="A25" s="410" t="s">
        <v>349</v>
      </c>
      <c r="B25" s="410"/>
      <c r="C25" s="410"/>
      <c r="D25" s="18"/>
      <c r="E25" s="18"/>
      <c r="F25" s="18"/>
      <c r="G25" s="18"/>
      <c r="H25" s="18"/>
      <c r="I25" s="18"/>
      <c r="J25" s="18"/>
      <c r="K25" s="18"/>
      <c r="L25" s="18"/>
      <c r="M25" s="18"/>
      <c r="N25" s="18"/>
      <c r="O25" s="18"/>
      <c r="P25" s="18"/>
      <c r="Q25" s="18"/>
      <c r="R25" s="18"/>
      <c r="S25" s="18"/>
    </row>
    <row r="26" spans="1:16346" ht="54.75" customHeight="1">
      <c r="A26" s="50" t="s">
        <v>335</v>
      </c>
      <c r="B26" s="50" t="s">
        <v>336</v>
      </c>
      <c r="C26" s="50" t="s">
        <v>337</v>
      </c>
      <c r="D26" s="50" t="str">
        <f t="shared" ref="D26:S26" si="6">D2</f>
        <v xml:space="preserve">1. 
Gamle Oslo </v>
      </c>
      <c r="E26" s="50" t="str">
        <f t="shared" si="6"/>
        <v>2. 
Grünerløkka</v>
      </c>
      <c r="F26" s="50" t="str">
        <f t="shared" si="6"/>
        <v>3. 
Sagene</v>
      </c>
      <c r="G26" s="50" t="str">
        <f t="shared" si="6"/>
        <v>4. 
St. Hanshaugen</v>
      </c>
      <c r="H26" s="50" t="str">
        <f t="shared" si="6"/>
        <v>5. 
Frogner</v>
      </c>
      <c r="I26" s="50" t="str">
        <f t="shared" si="6"/>
        <v>6. 
Ullern</v>
      </c>
      <c r="J26" s="50" t="str">
        <f t="shared" si="6"/>
        <v>7. 
Vestre Aker</v>
      </c>
      <c r="K26" s="50" t="str">
        <f t="shared" si="6"/>
        <v>8. 
Nordre Aker</v>
      </c>
      <c r="L26" s="50" t="str">
        <f t="shared" si="6"/>
        <v>9. 
Bjerke</v>
      </c>
      <c r="M26" s="50" t="str">
        <f t="shared" si="6"/>
        <v>10. 
Grorud</v>
      </c>
      <c r="N26" s="50" t="str">
        <f t="shared" si="6"/>
        <v>11. 
Stovner</v>
      </c>
      <c r="O26" s="50" t="str">
        <f t="shared" si="6"/>
        <v>12. 
Alna</v>
      </c>
      <c r="P26" s="50" t="str">
        <f t="shared" si="6"/>
        <v>13. 
Østensjø</v>
      </c>
      <c r="Q26" s="50" t="str">
        <f t="shared" si="6"/>
        <v>14.
Nordstrand</v>
      </c>
      <c r="R26" s="50" t="str">
        <f t="shared" si="6"/>
        <v>15. 
Søndre Nordstrand</v>
      </c>
      <c r="S26" s="50" t="str">
        <f t="shared" si="6"/>
        <v>Sum</v>
      </c>
    </row>
    <row r="27" spans="1:16346" ht="16.5" customHeight="1">
      <c r="A27" s="18"/>
      <c r="B27" s="18"/>
      <c r="C27" s="18"/>
      <c r="D27" s="56"/>
      <c r="E27" s="81"/>
      <c r="F27" s="81"/>
      <c r="G27" s="81"/>
      <c r="H27" s="56"/>
      <c r="I27" s="56"/>
      <c r="J27" s="56"/>
      <c r="K27" s="56"/>
      <c r="L27" s="56"/>
      <c r="M27" s="56"/>
      <c r="N27" s="56"/>
      <c r="O27" s="56"/>
      <c r="P27" s="56"/>
      <c r="Q27" s="56"/>
      <c r="R27" s="56"/>
      <c r="S27" s="56"/>
    </row>
    <row r="28" spans="1:16346" ht="16.5" customHeight="1">
      <c r="A28" s="74" t="s">
        <v>338</v>
      </c>
      <c r="B28" s="74" t="s">
        <v>339</v>
      </c>
      <c r="C28" s="149" t="s">
        <v>217</v>
      </c>
      <c r="D28" s="138">
        <f>SUM(D29:D34)</f>
        <v>462</v>
      </c>
      <c r="E28" s="138">
        <f t="shared" ref="E28:R28" si="7">SUM(E29:E34)</f>
        <v>356</v>
      </c>
      <c r="F28" s="138">
        <f t="shared" si="7"/>
        <v>403</v>
      </c>
      <c r="G28" s="138">
        <f t="shared" si="7"/>
        <v>532</v>
      </c>
      <c r="H28" s="138">
        <f t="shared" si="7"/>
        <v>431</v>
      </c>
      <c r="I28" s="138">
        <f t="shared" si="7"/>
        <v>329</v>
      </c>
      <c r="J28" s="138">
        <f t="shared" si="7"/>
        <v>612</v>
      </c>
      <c r="K28" s="138">
        <f t="shared" si="7"/>
        <v>810</v>
      </c>
      <c r="L28" s="138">
        <f t="shared" si="7"/>
        <v>273</v>
      </c>
      <c r="M28" s="138">
        <f t="shared" si="7"/>
        <v>37</v>
      </c>
      <c r="N28" s="138">
        <f t="shared" si="7"/>
        <v>61</v>
      </c>
      <c r="O28" s="138">
        <f t="shared" si="7"/>
        <v>352</v>
      </c>
      <c r="P28" s="138">
        <f t="shared" si="7"/>
        <v>246</v>
      </c>
      <c r="Q28" s="138">
        <f t="shared" si="7"/>
        <v>374</v>
      </c>
      <c r="R28" s="138">
        <f t="shared" si="7"/>
        <v>283</v>
      </c>
      <c r="S28" s="138">
        <f>SUM(D28:R28)</f>
        <v>5561</v>
      </c>
    </row>
    <row r="29" spans="1:16346" ht="16.5" customHeight="1">
      <c r="A29" s="18"/>
      <c r="B29" s="18" t="s">
        <v>340</v>
      </c>
      <c r="C29" s="114">
        <v>0.13333333333333333</v>
      </c>
      <c r="D29" s="139">
        <v>0</v>
      </c>
      <c r="E29" s="139">
        <v>0</v>
      </c>
      <c r="F29" s="139">
        <v>0</v>
      </c>
      <c r="G29" s="139">
        <v>0</v>
      </c>
      <c r="H29" s="139">
        <v>0</v>
      </c>
      <c r="I29" s="139">
        <v>0</v>
      </c>
      <c r="J29" s="139">
        <v>0</v>
      </c>
      <c r="K29" s="139">
        <v>0</v>
      </c>
      <c r="L29" s="139">
        <v>0</v>
      </c>
      <c r="M29" s="139">
        <v>0</v>
      </c>
      <c r="N29" s="139">
        <v>0</v>
      </c>
      <c r="O29" s="139">
        <v>0</v>
      </c>
      <c r="P29" s="139">
        <v>0</v>
      </c>
      <c r="Q29" s="139">
        <v>0</v>
      </c>
      <c r="R29" s="139">
        <v>0</v>
      </c>
      <c r="S29" s="29">
        <f>SUM(D29:R29)</f>
        <v>0</v>
      </c>
    </row>
    <row r="30" spans="1:16346" ht="16.5" customHeight="1">
      <c r="A30" s="18"/>
      <c r="B30" s="18" t="s">
        <v>341</v>
      </c>
      <c r="C30" s="114">
        <v>0.28888888888888886</v>
      </c>
      <c r="D30" s="139">
        <v>0</v>
      </c>
      <c r="E30" s="139">
        <v>0</v>
      </c>
      <c r="F30" s="139">
        <v>0</v>
      </c>
      <c r="G30" s="139">
        <v>0</v>
      </c>
      <c r="H30" s="139">
        <v>0</v>
      </c>
      <c r="I30" s="139">
        <v>0</v>
      </c>
      <c r="J30" s="139">
        <v>0</v>
      </c>
      <c r="K30" s="139">
        <v>0</v>
      </c>
      <c r="L30" s="139">
        <v>0</v>
      </c>
      <c r="M30" s="139">
        <v>0</v>
      </c>
      <c r="N30" s="139">
        <v>0</v>
      </c>
      <c r="O30" s="139">
        <v>0</v>
      </c>
      <c r="P30" s="139">
        <v>0</v>
      </c>
      <c r="Q30" s="139">
        <v>0</v>
      </c>
      <c r="R30" s="139">
        <v>0</v>
      </c>
      <c r="S30" s="29">
        <f t="shared" ref="S30:S34" si="8">SUM(D30:R30)</f>
        <v>0</v>
      </c>
    </row>
    <row r="31" spans="1:16346" ht="16.5" customHeight="1">
      <c r="A31" s="18"/>
      <c r="B31" s="18" t="s">
        <v>342</v>
      </c>
      <c r="C31" s="114">
        <v>0.46666666666666667</v>
      </c>
      <c r="D31" s="139">
        <v>0</v>
      </c>
      <c r="E31" s="139">
        <v>0</v>
      </c>
      <c r="F31" s="139">
        <v>0</v>
      </c>
      <c r="G31" s="139">
        <v>0</v>
      </c>
      <c r="H31" s="139">
        <v>0</v>
      </c>
      <c r="I31" s="139">
        <v>0</v>
      </c>
      <c r="J31" s="139">
        <v>0</v>
      </c>
      <c r="K31" s="139">
        <v>0</v>
      </c>
      <c r="L31" s="139">
        <v>0</v>
      </c>
      <c r="M31" s="139">
        <v>0</v>
      </c>
      <c r="N31" s="139">
        <v>0</v>
      </c>
      <c r="O31" s="139">
        <v>0</v>
      </c>
      <c r="P31" s="139">
        <v>0</v>
      </c>
      <c r="Q31" s="139">
        <v>0</v>
      </c>
      <c r="R31" s="139">
        <v>0</v>
      </c>
      <c r="S31" s="29">
        <f t="shared" si="8"/>
        <v>0</v>
      </c>
    </row>
    <row r="32" spans="1:16346" ht="16.5" customHeight="1">
      <c r="A32" s="18"/>
      <c r="B32" s="18" t="s">
        <v>343</v>
      </c>
      <c r="C32" s="114">
        <v>0.64444444444444449</v>
      </c>
      <c r="D32" s="139">
        <v>0</v>
      </c>
      <c r="E32" s="139">
        <v>0</v>
      </c>
      <c r="F32" s="139">
        <v>0</v>
      </c>
      <c r="G32" s="139">
        <v>17</v>
      </c>
      <c r="H32" s="139">
        <v>0</v>
      </c>
      <c r="I32" s="139">
        <v>0</v>
      </c>
      <c r="J32" s="139">
        <v>0</v>
      </c>
      <c r="K32" s="139">
        <v>0</v>
      </c>
      <c r="L32" s="139">
        <v>0</v>
      </c>
      <c r="M32" s="139">
        <v>0</v>
      </c>
      <c r="N32" s="139">
        <v>0</v>
      </c>
      <c r="O32" s="139">
        <v>0</v>
      </c>
      <c r="P32" s="139">
        <v>0</v>
      </c>
      <c r="Q32" s="139">
        <v>0</v>
      </c>
      <c r="R32" s="139">
        <v>0</v>
      </c>
      <c r="S32" s="29">
        <f t="shared" si="8"/>
        <v>17</v>
      </c>
    </row>
    <row r="33" spans="1:19" ht="16.5" customHeight="1">
      <c r="A33" s="18"/>
      <c r="B33" s="18" t="s">
        <v>344</v>
      </c>
      <c r="C33" s="114">
        <v>0.82222222222222219</v>
      </c>
      <c r="D33" s="139">
        <v>0</v>
      </c>
      <c r="E33" s="139">
        <v>0</v>
      </c>
      <c r="F33" s="139">
        <v>0</v>
      </c>
      <c r="G33" s="139">
        <v>0</v>
      </c>
      <c r="H33" s="139">
        <v>0</v>
      </c>
      <c r="I33" s="139">
        <v>0</v>
      </c>
      <c r="J33" s="139">
        <v>0</v>
      </c>
      <c r="K33" s="139">
        <v>0</v>
      </c>
      <c r="L33" s="139">
        <v>0</v>
      </c>
      <c r="M33" s="139">
        <v>0</v>
      </c>
      <c r="N33" s="139">
        <v>0</v>
      </c>
      <c r="O33" s="139">
        <v>0</v>
      </c>
      <c r="P33" s="139">
        <v>2</v>
      </c>
      <c r="Q33" s="139">
        <v>0</v>
      </c>
      <c r="R33" s="139">
        <v>0</v>
      </c>
      <c r="S33" s="29">
        <f t="shared" si="8"/>
        <v>2</v>
      </c>
    </row>
    <row r="34" spans="1:19" ht="16.5" customHeight="1">
      <c r="A34" s="18"/>
      <c r="B34" s="18" t="s">
        <v>345</v>
      </c>
      <c r="C34" s="114">
        <v>1</v>
      </c>
      <c r="D34" s="139">
        <v>462</v>
      </c>
      <c r="E34" s="139">
        <v>356</v>
      </c>
      <c r="F34" s="139">
        <v>403</v>
      </c>
      <c r="G34" s="139">
        <v>515</v>
      </c>
      <c r="H34" s="139">
        <v>431</v>
      </c>
      <c r="I34" s="139">
        <v>329</v>
      </c>
      <c r="J34" s="139">
        <v>612</v>
      </c>
      <c r="K34" s="139">
        <v>810</v>
      </c>
      <c r="L34" s="139">
        <v>273</v>
      </c>
      <c r="M34" s="139">
        <v>37</v>
      </c>
      <c r="N34" s="139">
        <v>61</v>
      </c>
      <c r="O34" s="139">
        <v>352</v>
      </c>
      <c r="P34" s="139">
        <v>244</v>
      </c>
      <c r="Q34" s="139">
        <v>374</v>
      </c>
      <c r="R34" s="139">
        <v>283</v>
      </c>
      <c r="S34" s="29">
        <f t="shared" si="8"/>
        <v>5542</v>
      </c>
    </row>
    <row r="35" spans="1:19" ht="16.5" customHeight="1">
      <c r="A35" s="18"/>
      <c r="B35" s="18"/>
      <c r="C35" s="18"/>
      <c r="D35" s="29"/>
      <c r="E35" s="29"/>
      <c r="F35" s="29"/>
      <c r="G35" s="29"/>
      <c r="H35" s="29"/>
      <c r="I35" s="29"/>
      <c r="J35" s="29"/>
      <c r="K35" s="29"/>
      <c r="L35" s="29"/>
      <c r="M35" s="29"/>
      <c r="N35" s="29"/>
      <c r="O35" s="29"/>
      <c r="P35" s="29"/>
      <c r="Q35" s="29"/>
      <c r="R35" s="29"/>
      <c r="S35" s="29"/>
    </row>
    <row r="36" spans="1:19" ht="16.5" customHeight="1">
      <c r="A36" s="74" t="s">
        <v>346</v>
      </c>
      <c r="B36" s="74" t="s">
        <v>339</v>
      </c>
      <c r="C36" s="149" t="s">
        <v>217</v>
      </c>
      <c r="D36" s="138">
        <f>SUM(D37:D42)</f>
        <v>690</v>
      </c>
      <c r="E36" s="138">
        <f t="shared" ref="E36:R36" si="9">SUM(E37:E42)</f>
        <v>522</v>
      </c>
      <c r="F36" s="138">
        <f t="shared" si="9"/>
        <v>546</v>
      </c>
      <c r="G36" s="138">
        <f t="shared" si="9"/>
        <v>521</v>
      </c>
      <c r="H36" s="138">
        <f t="shared" si="9"/>
        <v>689</v>
      </c>
      <c r="I36" s="138">
        <f t="shared" si="9"/>
        <v>542</v>
      </c>
      <c r="J36" s="138">
        <f t="shared" si="9"/>
        <v>1150</v>
      </c>
      <c r="K36" s="138">
        <f t="shared" si="9"/>
        <v>1173</v>
      </c>
      <c r="L36" s="138">
        <f t="shared" si="9"/>
        <v>442</v>
      </c>
      <c r="M36" s="138">
        <f t="shared" si="9"/>
        <v>85</v>
      </c>
      <c r="N36" s="138">
        <f t="shared" si="9"/>
        <v>118</v>
      </c>
      <c r="O36" s="138">
        <f t="shared" si="9"/>
        <v>668</v>
      </c>
      <c r="P36" s="138">
        <f t="shared" si="9"/>
        <v>446</v>
      </c>
      <c r="Q36" s="138">
        <f t="shared" si="9"/>
        <v>770</v>
      </c>
      <c r="R36" s="138">
        <f t="shared" si="9"/>
        <v>505</v>
      </c>
      <c r="S36" s="138">
        <f>SUM(D36:R36)</f>
        <v>8867</v>
      </c>
    </row>
    <row r="37" spans="1:19" ht="16.5" customHeight="1">
      <c r="A37" s="18"/>
      <c r="B37" s="18" t="s">
        <v>340</v>
      </c>
      <c r="C37" s="114">
        <v>0.13333333333333333</v>
      </c>
      <c r="D37" s="139">
        <v>0</v>
      </c>
      <c r="E37" s="139">
        <v>0</v>
      </c>
      <c r="F37" s="139">
        <v>0</v>
      </c>
      <c r="G37" s="139">
        <v>0</v>
      </c>
      <c r="H37" s="139">
        <v>0</v>
      </c>
      <c r="I37" s="139">
        <v>0</v>
      </c>
      <c r="J37" s="139">
        <v>0</v>
      </c>
      <c r="K37" s="139">
        <v>0</v>
      </c>
      <c r="L37" s="139">
        <v>0</v>
      </c>
      <c r="M37" s="139">
        <v>0</v>
      </c>
      <c r="N37" s="139">
        <v>0</v>
      </c>
      <c r="O37" s="139">
        <v>0</v>
      </c>
      <c r="P37" s="139">
        <v>0</v>
      </c>
      <c r="Q37" s="139">
        <v>0</v>
      </c>
      <c r="R37" s="139">
        <v>0</v>
      </c>
      <c r="S37" s="29">
        <f>SUM(D37:R37)</f>
        <v>0</v>
      </c>
    </row>
    <row r="38" spans="1:19" ht="16.5" customHeight="1">
      <c r="A38" s="18"/>
      <c r="B38" s="18" t="s">
        <v>341</v>
      </c>
      <c r="C38" s="114">
        <v>0.28888888888888886</v>
      </c>
      <c r="D38" s="139">
        <v>0</v>
      </c>
      <c r="E38" s="139">
        <v>0</v>
      </c>
      <c r="F38" s="139">
        <v>0</v>
      </c>
      <c r="G38" s="139">
        <v>0</v>
      </c>
      <c r="H38" s="139">
        <v>0</v>
      </c>
      <c r="I38" s="139">
        <v>0</v>
      </c>
      <c r="J38" s="139">
        <v>0</v>
      </c>
      <c r="K38" s="139">
        <v>0</v>
      </c>
      <c r="L38" s="139">
        <v>0</v>
      </c>
      <c r="M38" s="139">
        <v>0</v>
      </c>
      <c r="N38" s="139">
        <v>0</v>
      </c>
      <c r="O38" s="139">
        <v>0</v>
      </c>
      <c r="P38" s="139">
        <v>0</v>
      </c>
      <c r="Q38" s="139">
        <v>0</v>
      </c>
      <c r="R38" s="139">
        <v>0</v>
      </c>
      <c r="S38" s="29">
        <f t="shared" ref="S38:S42" si="10">SUM(D38:R38)</f>
        <v>0</v>
      </c>
    </row>
    <row r="39" spans="1:19" ht="16.5" customHeight="1">
      <c r="A39" s="18"/>
      <c r="B39" s="18" t="s">
        <v>342</v>
      </c>
      <c r="C39" s="114">
        <v>0.46666666666666667</v>
      </c>
      <c r="D39" s="139">
        <v>0</v>
      </c>
      <c r="E39" s="139">
        <v>0</v>
      </c>
      <c r="F39" s="139">
        <v>0</v>
      </c>
      <c r="G39" s="139">
        <v>0</v>
      </c>
      <c r="H39" s="139">
        <v>0</v>
      </c>
      <c r="I39" s="139">
        <v>0</v>
      </c>
      <c r="J39" s="139">
        <v>0</v>
      </c>
      <c r="K39" s="139">
        <v>0</v>
      </c>
      <c r="L39" s="139">
        <v>0</v>
      </c>
      <c r="M39" s="139">
        <v>0</v>
      </c>
      <c r="N39" s="139">
        <v>0</v>
      </c>
      <c r="O39" s="139">
        <v>0</v>
      </c>
      <c r="P39" s="139">
        <v>0</v>
      </c>
      <c r="Q39" s="139">
        <v>0</v>
      </c>
      <c r="R39" s="139">
        <v>0</v>
      </c>
      <c r="S39" s="29">
        <f t="shared" si="10"/>
        <v>0</v>
      </c>
    </row>
    <row r="40" spans="1:19" ht="16.5" customHeight="1">
      <c r="A40" s="18"/>
      <c r="B40" s="18" t="s">
        <v>343</v>
      </c>
      <c r="C40" s="114">
        <v>0.64444444444444449</v>
      </c>
      <c r="D40" s="139">
        <v>0</v>
      </c>
      <c r="E40" s="139">
        <v>0</v>
      </c>
      <c r="F40" s="139">
        <v>0</v>
      </c>
      <c r="G40" s="139">
        <v>9</v>
      </c>
      <c r="H40" s="139">
        <v>0</v>
      </c>
      <c r="I40" s="139">
        <v>0</v>
      </c>
      <c r="J40" s="139">
        <v>0</v>
      </c>
      <c r="K40" s="139">
        <v>0</v>
      </c>
      <c r="L40" s="139">
        <v>0</v>
      </c>
      <c r="M40" s="139">
        <v>0</v>
      </c>
      <c r="N40" s="139">
        <v>0</v>
      </c>
      <c r="O40" s="139">
        <v>0</v>
      </c>
      <c r="P40" s="139">
        <v>0</v>
      </c>
      <c r="Q40" s="139">
        <v>0</v>
      </c>
      <c r="R40" s="139">
        <v>0</v>
      </c>
      <c r="S40" s="29">
        <f t="shared" si="10"/>
        <v>9</v>
      </c>
    </row>
    <row r="41" spans="1:19" ht="16.5" customHeight="1">
      <c r="A41" s="18"/>
      <c r="B41" s="18" t="s">
        <v>344</v>
      </c>
      <c r="C41" s="114">
        <v>0.82222222222222219</v>
      </c>
      <c r="D41" s="139">
        <v>0</v>
      </c>
      <c r="E41" s="139">
        <v>0</v>
      </c>
      <c r="F41" s="139">
        <v>0</v>
      </c>
      <c r="G41" s="139">
        <v>0</v>
      </c>
      <c r="H41" s="139">
        <v>0</v>
      </c>
      <c r="I41" s="139">
        <v>0</v>
      </c>
      <c r="J41" s="139">
        <v>0</v>
      </c>
      <c r="K41" s="139">
        <v>0</v>
      </c>
      <c r="L41" s="139">
        <v>0</v>
      </c>
      <c r="M41" s="139">
        <v>0</v>
      </c>
      <c r="N41" s="139">
        <v>0</v>
      </c>
      <c r="O41" s="139">
        <v>0</v>
      </c>
      <c r="P41" s="139">
        <v>0</v>
      </c>
      <c r="Q41" s="139">
        <v>0</v>
      </c>
      <c r="R41" s="139">
        <v>0</v>
      </c>
      <c r="S41" s="29">
        <f t="shared" si="10"/>
        <v>0</v>
      </c>
    </row>
    <row r="42" spans="1:19" ht="16.5" customHeight="1">
      <c r="A42" s="18"/>
      <c r="B42" s="18" t="s">
        <v>345</v>
      </c>
      <c r="C42" s="114">
        <v>1</v>
      </c>
      <c r="D42" s="139">
        <v>690</v>
      </c>
      <c r="E42" s="139">
        <v>522</v>
      </c>
      <c r="F42" s="139">
        <v>546</v>
      </c>
      <c r="G42" s="139">
        <v>512</v>
      </c>
      <c r="H42" s="139">
        <v>689</v>
      </c>
      <c r="I42" s="139">
        <v>542</v>
      </c>
      <c r="J42" s="139">
        <v>1150</v>
      </c>
      <c r="K42" s="139">
        <v>1173</v>
      </c>
      <c r="L42" s="139">
        <v>442</v>
      </c>
      <c r="M42" s="139">
        <v>85</v>
      </c>
      <c r="N42" s="139">
        <v>118</v>
      </c>
      <c r="O42" s="139">
        <v>668</v>
      </c>
      <c r="P42" s="139">
        <v>446</v>
      </c>
      <c r="Q42" s="139">
        <v>770</v>
      </c>
      <c r="R42" s="139">
        <v>505</v>
      </c>
      <c r="S42" s="29">
        <f t="shared" si="10"/>
        <v>8858</v>
      </c>
    </row>
    <row r="43" spans="1:19" ht="16.5" customHeight="1">
      <c r="A43" s="18"/>
      <c r="B43" s="18"/>
      <c r="C43" s="114"/>
      <c r="D43" s="29"/>
      <c r="E43" s="29"/>
      <c r="F43" s="29"/>
      <c r="G43" s="29"/>
      <c r="H43" s="29"/>
      <c r="I43" s="29"/>
      <c r="J43" s="29"/>
      <c r="K43" s="29"/>
      <c r="L43" s="29"/>
      <c r="M43" s="29"/>
      <c r="N43" s="29"/>
      <c r="O43" s="29"/>
      <c r="P43" s="29"/>
      <c r="Q43" s="29"/>
      <c r="R43" s="29"/>
      <c r="S43" s="29"/>
    </row>
    <row r="44" spans="1:19" ht="16.5" customHeight="1">
      <c r="A44" s="37"/>
      <c r="B44" s="37"/>
      <c r="C44" s="150"/>
      <c r="D44" s="151"/>
      <c r="E44" s="151"/>
      <c r="F44" s="151"/>
      <c r="G44" s="151"/>
      <c r="H44" s="151"/>
      <c r="I44" s="151"/>
      <c r="J44" s="151"/>
      <c r="K44" s="151"/>
      <c r="L44" s="151"/>
      <c r="M44" s="151"/>
      <c r="N44" s="151"/>
      <c r="O44" s="151"/>
      <c r="P44" s="151"/>
      <c r="Q44" s="151"/>
      <c r="R44" s="151"/>
      <c r="S44" s="151"/>
    </row>
    <row r="45" spans="1:19" ht="16.5" customHeight="1">
      <c r="A45" s="140" t="s">
        <v>338</v>
      </c>
      <c r="B45" s="140" t="s">
        <v>347</v>
      </c>
      <c r="C45" s="141" t="s">
        <v>217</v>
      </c>
      <c r="D45" s="142">
        <f>SUMPRODUCT($C$29:$C$34,D29:D34)</f>
        <v>462</v>
      </c>
      <c r="E45" s="142">
        <f t="shared" ref="E45:R45" si="11">SUMPRODUCT($C$29:$C$34,E29:E34)</f>
        <v>356</v>
      </c>
      <c r="F45" s="142">
        <f t="shared" si="11"/>
        <v>403</v>
      </c>
      <c r="G45" s="142">
        <f>SUMPRODUCT($C$29:$C$34,G29:G34)</f>
        <v>525.95555555555552</v>
      </c>
      <c r="H45" s="142">
        <f t="shared" si="11"/>
        <v>431</v>
      </c>
      <c r="I45" s="142">
        <f t="shared" si="11"/>
        <v>329</v>
      </c>
      <c r="J45" s="142">
        <f t="shared" si="11"/>
        <v>612</v>
      </c>
      <c r="K45" s="142">
        <f t="shared" si="11"/>
        <v>810</v>
      </c>
      <c r="L45" s="142">
        <f t="shared" si="11"/>
        <v>273</v>
      </c>
      <c r="M45" s="142">
        <f t="shared" si="11"/>
        <v>37</v>
      </c>
      <c r="N45" s="142">
        <f t="shared" si="11"/>
        <v>61</v>
      </c>
      <c r="O45" s="142">
        <f t="shared" si="11"/>
        <v>352</v>
      </c>
      <c r="P45" s="142">
        <f t="shared" si="11"/>
        <v>245.64444444444445</v>
      </c>
      <c r="Q45" s="142">
        <f t="shared" si="11"/>
        <v>374</v>
      </c>
      <c r="R45" s="142">
        <f t="shared" si="11"/>
        <v>283</v>
      </c>
      <c r="S45" s="142">
        <f>SUM(D45:R45)</f>
        <v>5554.5999999999995</v>
      </c>
    </row>
    <row r="46" spans="1:19" ht="16.5" customHeight="1" thickBot="1">
      <c r="A46" s="143" t="s">
        <v>346</v>
      </c>
      <c r="B46" s="143" t="s">
        <v>347</v>
      </c>
      <c r="C46" s="144" t="s">
        <v>217</v>
      </c>
      <c r="D46" s="145">
        <f>SUMPRODUCT($C$37:$C$42,D37:D42)</f>
        <v>690</v>
      </c>
      <c r="E46" s="145">
        <f t="shared" ref="E46:R46" si="12">SUMPRODUCT($C$37:$C$42,E37:E42)</f>
        <v>522</v>
      </c>
      <c r="F46" s="145">
        <f t="shared" si="12"/>
        <v>546</v>
      </c>
      <c r="G46" s="145">
        <f>SUMPRODUCT($C$37:$C$42,G37:G42)</f>
        <v>517.79999999999995</v>
      </c>
      <c r="H46" s="145">
        <f t="shared" si="12"/>
        <v>689</v>
      </c>
      <c r="I46" s="145">
        <f t="shared" si="12"/>
        <v>542</v>
      </c>
      <c r="J46" s="145">
        <f t="shared" si="12"/>
        <v>1150</v>
      </c>
      <c r="K46" s="145">
        <f t="shared" si="12"/>
        <v>1173</v>
      </c>
      <c r="L46" s="145">
        <f t="shared" si="12"/>
        <v>442</v>
      </c>
      <c r="M46" s="145">
        <f t="shared" si="12"/>
        <v>85</v>
      </c>
      <c r="N46" s="145">
        <f t="shared" si="12"/>
        <v>118</v>
      </c>
      <c r="O46" s="145">
        <f t="shared" si="12"/>
        <v>668</v>
      </c>
      <c r="P46" s="145">
        <f t="shared" si="12"/>
        <v>446</v>
      </c>
      <c r="Q46" s="145">
        <f t="shared" si="12"/>
        <v>770</v>
      </c>
      <c r="R46" s="145">
        <f t="shared" si="12"/>
        <v>505</v>
      </c>
      <c r="S46" s="145">
        <f>SUM(D46:R46)</f>
        <v>8863.7999999999993</v>
      </c>
    </row>
    <row r="47" spans="1:19" ht="16.5" customHeight="1">
      <c r="A47" s="135" t="s">
        <v>348</v>
      </c>
      <c r="B47" s="18"/>
      <c r="C47" s="114"/>
      <c r="D47" s="18"/>
      <c r="E47" s="18"/>
      <c r="F47" s="18"/>
      <c r="G47" s="18"/>
      <c r="H47" s="18"/>
      <c r="I47" s="18"/>
      <c r="J47" s="18"/>
      <c r="K47" s="18"/>
      <c r="L47" s="18"/>
      <c r="M47" s="18"/>
      <c r="N47" s="18"/>
      <c r="O47" s="18"/>
      <c r="P47" s="18"/>
      <c r="Q47" s="18"/>
      <c r="R47" s="18"/>
      <c r="S47" s="18"/>
    </row>
    <row r="48" spans="1:19" ht="16.5" customHeight="1">
      <c r="A48" s="135" t="s">
        <v>350</v>
      </c>
      <c r="B48" s="18"/>
      <c r="C48" s="114"/>
      <c r="D48" s="18"/>
      <c r="E48" s="18"/>
      <c r="F48" s="18"/>
      <c r="G48" s="18"/>
      <c r="H48" s="18"/>
      <c r="I48" s="18"/>
      <c r="J48" s="18"/>
      <c r="K48" s="18"/>
      <c r="L48" s="18"/>
      <c r="M48" s="18"/>
      <c r="N48" s="18"/>
      <c r="O48" s="18"/>
      <c r="P48" s="18"/>
      <c r="Q48" s="18"/>
      <c r="R48" s="18"/>
      <c r="S48" s="18"/>
    </row>
    <row r="49" spans="1:19" ht="16.5" customHeight="1">
      <c r="A49" s="135" t="s">
        <v>351</v>
      </c>
      <c r="B49" s="18"/>
      <c r="C49" s="114"/>
      <c r="D49" s="18"/>
      <c r="E49" s="18"/>
      <c r="F49" s="18"/>
      <c r="G49" s="18"/>
      <c r="H49" s="18"/>
      <c r="I49" s="18"/>
      <c r="J49" s="18"/>
      <c r="K49" s="18"/>
      <c r="L49" s="18"/>
      <c r="M49" s="18"/>
      <c r="N49" s="18"/>
      <c r="O49" s="18"/>
      <c r="P49" s="18"/>
      <c r="Q49" s="18"/>
      <c r="R49" s="18"/>
      <c r="S49" s="18"/>
    </row>
    <row r="50" spans="1:19" ht="16.5" customHeight="1">
      <c r="A50" s="18"/>
      <c r="B50" s="18"/>
      <c r="C50" s="18"/>
      <c r="D50" s="18"/>
      <c r="E50" s="18"/>
      <c r="F50" s="18"/>
      <c r="G50" s="18"/>
      <c r="H50" s="18"/>
      <c r="I50" s="18"/>
      <c r="J50" s="18"/>
      <c r="K50" s="18"/>
      <c r="L50" s="18"/>
      <c r="M50" s="18"/>
      <c r="N50" s="18"/>
      <c r="O50" s="18"/>
      <c r="P50" s="18"/>
      <c r="Q50" s="18"/>
      <c r="R50" s="18"/>
      <c r="S50" s="18"/>
    </row>
    <row r="51" spans="1:19" ht="16.5" customHeight="1">
      <c r="A51" s="410" t="s">
        <v>13</v>
      </c>
      <c r="B51" s="410"/>
      <c r="C51" s="410"/>
      <c r="D51" s="18"/>
      <c r="E51" s="18"/>
      <c r="F51" s="18"/>
      <c r="G51" s="18"/>
      <c r="H51" s="18"/>
      <c r="I51" s="18"/>
      <c r="J51" s="18"/>
      <c r="K51" s="18"/>
      <c r="L51" s="18"/>
      <c r="M51" s="18"/>
      <c r="N51" s="18"/>
      <c r="O51" s="18"/>
      <c r="P51" s="18"/>
      <c r="Q51" s="18"/>
      <c r="R51" s="18"/>
      <c r="S51" s="18"/>
    </row>
    <row r="52" spans="1:19" ht="54.75" customHeight="1">
      <c r="A52" s="50"/>
      <c r="B52" s="50" t="s">
        <v>352</v>
      </c>
      <c r="C52" s="50" t="s">
        <v>353</v>
      </c>
      <c r="D52" s="50" t="str">
        <f t="shared" ref="D52:S52" si="13">D26</f>
        <v xml:space="preserve">1. 
Gamle Oslo </v>
      </c>
      <c r="E52" s="50" t="str">
        <f t="shared" si="13"/>
        <v>2. 
Grünerløkka</v>
      </c>
      <c r="F52" s="50" t="str">
        <f t="shared" si="13"/>
        <v>3. 
Sagene</v>
      </c>
      <c r="G52" s="50" t="str">
        <f t="shared" si="13"/>
        <v>4. 
St. Hanshaugen</v>
      </c>
      <c r="H52" s="50" t="str">
        <f t="shared" si="13"/>
        <v>5. 
Frogner</v>
      </c>
      <c r="I52" s="50" t="str">
        <f t="shared" si="13"/>
        <v>6. 
Ullern</v>
      </c>
      <c r="J52" s="50" t="str">
        <f t="shared" si="13"/>
        <v>7. 
Vestre Aker</v>
      </c>
      <c r="K52" s="50" t="str">
        <f t="shared" si="13"/>
        <v>8. 
Nordre Aker</v>
      </c>
      <c r="L52" s="50" t="str">
        <f t="shared" si="13"/>
        <v>9. 
Bjerke</v>
      </c>
      <c r="M52" s="50" t="str">
        <f t="shared" si="13"/>
        <v>10. 
Grorud</v>
      </c>
      <c r="N52" s="50" t="str">
        <f t="shared" si="13"/>
        <v>11. 
Stovner</v>
      </c>
      <c r="O52" s="50" t="str">
        <f t="shared" si="13"/>
        <v>12. 
Alna</v>
      </c>
      <c r="P52" s="50" t="str">
        <f t="shared" si="13"/>
        <v>13. 
Østensjø</v>
      </c>
      <c r="Q52" s="50" t="str">
        <f t="shared" si="13"/>
        <v>14.
Nordstrand</v>
      </c>
      <c r="R52" s="50" t="str">
        <f t="shared" si="13"/>
        <v>15. 
Søndre Nordstrand</v>
      </c>
      <c r="S52" s="50" t="str">
        <f t="shared" si="13"/>
        <v>Sum</v>
      </c>
    </row>
    <row r="53" spans="1:19" ht="16.5" customHeight="1">
      <c r="A53" s="152"/>
      <c r="B53" s="152"/>
      <c r="C53" s="152"/>
      <c r="D53" s="56"/>
      <c r="E53" s="81"/>
      <c r="F53" s="81"/>
      <c r="G53" s="81"/>
      <c r="H53" s="56"/>
      <c r="I53" s="56"/>
      <c r="J53" s="56"/>
      <c r="K53" s="56"/>
      <c r="L53" s="56"/>
      <c r="M53" s="56"/>
      <c r="N53" s="56"/>
      <c r="O53" s="56"/>
      <c r="P53" s="56"/>
      <c r="Q53" s="56"/>
      <c r="R53" s="56"/>
      <c r="S53" s="56"/>
    </row>
    <row r="54" spans="1:19" ht="16.5" customHeight="1">
      <c r="A54" s="74" t="s">
        <v>354</v>
      </c>
      <c r="B54" s="37"/>
      <c r="C54" s="137" t="s">
        <v>217</v>
      </c>
      <c r="D54" s="138">
        <f>SUM(D55:D56)</f>
        <v>2734.3666666666663</v>
      </c>
      <c r="E54" s="138">
        <f t="shared" ref="E54:R54" si="14">SUM(E55:E56)</f>
        <v>2893.09</v>
      </c>
      <c r="F54" s="138">
        <f t="shared" si="14"/>
        <v>2155.09</v>
      </c>
      <c r="G54" s="138">
        <f t="shared" si="14"/>
        <v>1105.73</v>
      </c>
      <c r="H54" s="138">
        <f t="shared" si="14"/>
        <v>1321.84</v>
      </c>
      <c r="I54" s="138">
        <f t="shared" si="14"/>
        <v>1647.3899999999999</v>
      </c>
      <c r="J54" s="138">
        <f t="shared" si="14"/>
        <v>1664.11</v>
      </c>
      <c r="K54" s="138">
        <f t="shared" si="14"/>
        <v>1887.58</v>
      </c>
      <c r="L54" s="138">
        <f t="shared" si="14"/>
        <v>1617.7706666666666</v>
      </c>
      <c r="M54" s="138">
        <f t="shared" si="14"/>
        <v>1470.78</v>
      </c>
      <c r="N54" s="138">
        <f t="shared" si="14"/>
        <v>1630.11</v>
      </c>
      <c r="O54" s="138">
        <f t="shared" si="14"/>
        <v>2013.53</v>
      </c>
      <c r="P54" s="138">
        <f t="shared" si="14"/>
        <v>2744.21</v>
      </c>
      <c r="Q54" s="138">
        <f t="shared" si="14"/>
        <v>2469.71</v>
      </c>
      <c r="R54" s="138">
        <f t="shared" si="14"/>
        <v>1610.3899999999999</v>
      </c>
      <c r="S54" s="138">
        <f t="shared" ref="S54" si="15">SUM(S55:S56)</f>
        <v>28965.697333333334</v>
      </c>
    </row>
    <row r="55" spans="1:19" ht="16.5" customHeight="1">
      <c r="A55" s="20" t="s">
        <v>338</v>
      </c>
      <c r="B55" s="153">
        <v>1</v>
      </c>
      <c r="C55" s="114">
        <v>2.0699999999999998</v>
      </c>
      <c r="D55" s="29">
        <f t="shared" ref="D55:R55" si="16">D21*$C55</f>
        <v>1759.4999999999998</v>
      </c>
      <c r="E55" s="29">
        <f t="shared" si="16"/>
        <v>1836.09</v>
      </c>
      <c r="F55" s="29">
        <f t="shared" si="16"/>
        <v>1422.09</v>
      </c>
      <c r="G55" s="29">
        <f t="shared" si="16"/>
        <v>701.7299999999999</v>
      </c>
      <c r="H55" s="29">
        <f t="shared" si="16"/>
        <v>852.83999999999992</v>
      </c>
      <c r="I55" s="29">
        <f t="shared" si="16"/>
        <v>987.38999999999987</v>
      </c>
      <c r="J55" s="29">
        <f t="shared" si="16"/>
        <v>979.1099999999999</v>
      </c>
      <c r="K55" s="29">
        <f t="shared" si="16"/>
        <v>1022.5799999999999</v>
      </c>
      <c r="L55" s="29">
        <f t="shared" si="16"/>
        <v>852.10399999999993</v>
      </c>
      <c r="M55" s="29">
        <f t="shared" si="16"/>
        <v>732.78</v>
      </c>
      <c r="N55" s="29">
        <f t="shared" si="16"/>
        <v>772.1099999999999</v>
      </c>
      <c r="O55" s="29">
        <f t="shared" si="16"/>
        <v>991.53</v>
      </c>
      <c r="P55" s="29">
        <f t="shared" si="16"/>
        <v>1455.2099999999998</v>
      </c>
      <c r="Q55" s="29">
        <f t="shared" si="16"/>
        <v>1351.7099999999998</v>
      </c>
      <c r="R55" s="29">
        <f t="shared" si="16"/>
        <v>780.39</v>
      </c>
      <c r="S55" s="29">
        <f>SUM(D55:R55)</f>
        <v>16497.164000000001</v>
      </c>
    </row>
    <row r="56" spans="1:19" ht="16.5" customHeight="1">
      <c r="A56" s="20" t="s">
        <v>346</v>
      </c>
      <c r="B56" s="153">
        <v>1</v>
      </c>
      <c r="C56" s="114">
        <v>1</v>
      </c>
      <c r="D56" s="29">
        <f t="shared" ref="D56:R56" si="17">D22*$C56</f>
        <v>974.86666666666667</v>
      </c>
      <c r="E56" s="29">
        <f t="shared" si="17"/>
        <v>1057</v>
      </c>
      <c r="F56" s="29">
        <f t="shared" si="17"/>
        <v>733</v>
      </c>
      <c r="G56" s="29">
        <f t="shared" si="17"/>
        <v>404</v>
      </c>
      <c r="H56" s="29">
        <f t="shared" si="17"/>
        <v>469</v>
      </c>
      <c r="I56" s="29">
        <f t="shared" si="17"/>
        <v>660</v>
      </c>
      <c r="J56" s="29">
        <f t="shared" si="17"/>
        <v>685</v>
      </c>
      <c r="K56" s="29">
        <f t="shared" si="17"/>
        <v>865</v>
      </c>
      <c r="L56" s="29">
        <f t="shared" si="17"/>
        <v>765.66666666666663</v>
      </c>
      <c r="M56" s="29">
        <f t="shared" si="17"/>
        <v>738</v>
      </c>
      <c r="N56" s="29">
        <f t="shared" si="17"/>
        <v>858</v>
      </c>
      <c r="O56" s="29">
        <f t="shared" si="17"/>
        <v>1022</v>
      </c>
      <c r="P56" s="29">
        <f t="shared" si="17"/>
        <v>1289</v>
      </c>
      <c r="Q56" s="29">
        <f t="shared" si="17"/>
        <v>1118</v>
      </c>
      <c r="R56" s="29">
        <f t="shared" si="17"/>
        <v>830</v>
      </c>
      <c r="S56" s="29">
        <f>SUM(D56:R56)</f>
        <v>12468.533333333333</v>
      </c>
    </row>
    <row r="57" spans="1:19" ht="16.5" customHeight="1">
      <c r="A57" s="18"/>
      <c r="B57" s="18"/>
      <c r="C57" s="18"/>
      <c r="D57" s="29"/>
      <c r="E57" s="29"/>
      <c r="F57" s="29"/>
      <c r="G57" s="29"/>
      <c r="H57" s="29"/>
      <c r="I57" s="29"/>
      <c r="J57" s="29"/>
      <c r="K57" s="29"/>
      <c r="L57" s="29"/>
      <c r="M57" s="29"/>
      <c r="N57" s="29"/>
      <c r="O57" s="29"/>
      <c r="P57" s="29"/>
      <c r="Q57" s="29"/>
      <c r="R57" s="29"/>
      <c r="S57" s="29"/>
    </row>
    <row r="58" spans="1:19" ht="16.5" customHeight="1">
      <c r="A58" s="74" t="s">
        <v>355</v>
      </c>
      <c r="B58" s="37"/>
      <c r="C58" s="137" t="s">
        <v>217</v>
      </c>
      <c r="D58" s="138">
        <f>SUM(D59:D60)</f>
        <v>1580.4863999999998</v>
      </c>
      <c r="E58" s="138">
        <f t="shared" ref="E58:R58" si="18">SUM(E59:E60)</f>
        <v>1208.5632000000001</v>
      </c>
      <c r="F58" s="138">
        <f t="shared" si="18"/>
        <v>1325.0015999999998</v>
      </c>
      <c r="G58" s="138">
        <f t="shared" si="18"/>
        <v>1542.2668799999997</v>
      </c>
      <c r="H58" s="138">
        <f t="shared" si="18"/>
        <v>1517.9231999999997</v>
      </c>
      <c r="I58" s="138">
        <f t="shared" si="18"/>
        <v>1174.1088</v>
      </c>
      <c r="J58" s="138">
        <f t="shared" si="18"/>
        <v>2320.1664000000001</v>
      </c>
      <c r="K58" s="138">
        <f t="shared" si="18"/>
        <v>2735.7119999999995</v>
      </c>
      <c r="L58" s="138">
        <f t="shared" si="18"/>
        <v>966.82559999999989</v>
      </c>
      <c r="M58" s="138">
        <f t="shared" si="18"/>
        <v>155.12639999999999</v>
      </c>
      <c r="N58" s="138">
        <f t="shared" si="18"/>
        <v>234.49919999999997</v>
      </c>
      <c r="O58" s="138">
        <f t="shared" si="18"/>
        <v>1340.7743999999998</v>
      </c>
      <c r="P58" s="138">
        <f t="shared" si="18"/>
        <v>916.30463999999995</v>
      </c>
      <c r="Q58" s="138">
        <f t="shared" si="18"/>
        <v>1482.4127999999998</v>
      </c>
      <c r="R58" s="138">
        <f t="shared" si="18"/>
        <v>1047.1776</v>
      </c>
      <c r="S58" s="138">
        <f t="shared" ref="S58" si="19">SUM(S59:S60)</f>
        <v>19547.349119999999</v>
      </c>
    </row>
    <row r="59" spans="1:19" ht="16.5" customHeight="1">
      <c r="A59" s="20" t="s">
        <v>338</v>
      </c>
      <c r="B59" s="153">
        <v>0.96</v>
      </c>
      <c r="C59" s="114">
        <f>C55</f>
        <v>2.0699999999999998</v>
      </c>
      <c r="D59" s="29">
        <f t="shared" ref="D59:R59" si="20">D45*$C59*$B59</f>
        <v>918.08639999999991</v>
      </c>
      <c r="E59" s="29">
        <f t="shared" si="20"/>
        <v>707.44319999999993</v>
      </c>
      <c r="F59" s="29">
        <f t="shared" si="20"/>
        <v>800.84159999999986</v>
      </c>
      <c r="G59" s="29">
        <f t="shared" si="20"/>
        <v>1045.1788799999997</v>
      </c>
      <c r="H59" s="29">
        <f t="shared" si="20"/>
        <v>856.4831999999999</v>
      </c>
      <c r="I59" s="29">
        <f t="shared" si="20"/>
        <v>653.78879999999992</v>
      </c>
      <c r="J59" s="29">
        <f t="shared" si="20"/>
        <v>1216.1663999999998</v>
      </c>
      <c r="K59" s="29">
        <f t="shared" si="20"/>
        <v>1609.6319999999998</v>
      </c>
      <c r="L59" s="29">
        <f t="shared" si="20"/>
        <v>542.50559999999984</v>
      </c>
      <c r="M59" s="29">
        <f t="shared" si="20"/>
        <v>73.526399999999981</v>
      </c>
      <c r="N59" s="29">
        <f t="shared" si="20"/>
        <v>121.21919999999999</v>
      </c>
      <c r="O59" s="29">
        <f t="shared" si="20"/>
        <v>699.49439999999993</v>
      </c>
      <c r="P59" s="29">
        <f t="shared" si="20"/>
        <v>488.14463999999998</v>
      </c>
      <c r="Q59" s="29">
        <f t="shared" si="20"/>
        <v>743.2127999999999</v>
      </c>
      <c r="R59" s="29">
        <f t="shared" si="20"/>
        <v>562.37759999999992</v>
      </c>
      <c r="S59" s="29">
        <f>SUM(D59:R59)</f>
        <v>11038.101119999998</v>
      </c>
    </row>
    <row r="60" spans="1:19" ht="16.5" customHeight="1" thickBot="1">
      <c r="A60" s="143" t="s">
        <v>346</v>
      </c>
      <c r="B60" s="155">
        <f>B59</f>
        <v>0.96</v>
      </c>
      <c r="C60" s="155">
        <v>1</v>
      </c>
      <c r="D60" s="156">
        <f t="shared" ref="D60:R60" si="21">D46*$C60*$B60</f>
        <v>662.4</v>
      </c>
      <c r="E60" s="156">
        <f t="shared" si="21"/>
        <v>501.12</v>
      </c>
      <c r="F60" s="156">
        <f t="shared" si="21"/>
        <v>524.16</v>
      </c>
      <c r="G60" s="156">
        <f t="shared" si="21"/>
        <v>497.08799999999997</v>
      </c>
      <c r="H60" s="156">
        <f t="shared" si="21"/>
        <v>661.43999999999994</v>
      </c>
      <c r="I60" s="156">
        <f t="shared" si="21"/>
        <v>520.31999999999994</v>
      </c>
      <c r="J60" s="156">
        <f t="shared" si="21"/>
        <v>1104</v>
      </c>
      <c r="K60" s="156">
        <f t="shared" si="21"/>
        <v>1126.08</v>
      </c>
      <c r="L60" s="156">
        <f t="shared" si="21"/>
        <v>424.32</v>
      </c>
      <c r="M60" s="156">
        <f t="shared" si="21"/>
        <v>81.599999999999994</v>
      </c>
      <c r="N60" s="156">
        <f t="shared" si="21"/>
        <v>113.28</v>
      </c>
      <c r="O60" s="156">
        <f t="shared" si="21"/>
        <v>641.28</v>
      </c>
      <c r="P60" s="156">
        <f t="shared" si="21"/>
        <v>428.15999999999997</v>
      </c>
      <c r="Q60" s="156">
        <f t="shared" si="21"/>
        <v>739.19999999999993</v>
      </c>
      <c r="R60" s="156">
        <f t="shared" si="21"/>
        <v>484.79999999999995</v>
      </c>
      <c r="S60" s="156">
        <f>SUM(D60:R60)</f>
        <v>8509.2479999999996</v>
      </c>
    </row>
    <row r="61" spans="1:19">
      <c r="A61" s="18"/>
      <c r="B61" s="18"/>
      <c r="C61" s="18"/>
      <c r="D61" s="18"/>
      <c r="E61" s="18"/>
      <c r="F61" s="18"/>
      <c r="G61" s="18"/>
      <c r="H61" s="18"/>
      <c r="I61" s="18"/>
      <c r="J61" s="18"/>
      <c r="K61" s="18"/>
      <c r="L61" s="18"/>
      <c r="M61" s="18"/>
      <c r="N61" s="18"/>
      <c r="O61" s="18"/>
      <c r="P61" s="18"/>
      <c r="Q61" s="18"/>
      <c r="R61" s="18"/>
      <c r="S61" s="18"/>
    </row>
    <row r="62" spans="1:19">
      <c r="A62" s="18"/>
      <c r="B62" s="18"/>
      <c r="C62" s="18"/>
      <c r="D62" s="18"/>
      <c r="E62" s="18"/>
      <c r="F62" s="18"/>
      <c r="G62" s="18"/>
      <c r="H62" s="18"/>
      <c r="I62" s="18"/>
      <c r="J62" s="18"/>
      <c r="K62" s="18"/>
      <c r="L62" s="18"/>
      <c r="M62" s="18"/>
      <c r="N62" s="18"/>
      <c r="O62" s="18"/>
      <c r="P62" s="18"/>
      <c r="Q62" s="18"/>
      <c r="R62" s="18"/>
      <c r="S62" s="18"/>
    </row>
    <row r="63" spans="1:19">
      <c r="D63" s="107"/>
      <c r="E63" s="107"/>
      <c r="F63" s="107"/>
      <c r="G63" s="107"/>
      <c r="H63" s="107"/>
      <c r="I63" s="107"/>
      <c r="J63" s="107"/>
      <c r="K63" s="107"/>
      <c r="L63" s="107"/>
      <c r="M63" s="107"/>
      <c r="N63" s="107"/>
      <c r="O63" s="107"/>
      <c r="P63" s="107"/>
      <c r="Q63" s="107"/>
      <c r="R63" s="107"/>
      <c r="S63" s="107"/>
    </row>
    <row r="66" spans="4:19">
      <c r="D66" s="30"/>
      <c r="E66" s="30"/>
      <c r="F66" s="30"/>
      <c r="G66" s="30"/>
      <c r="H66" s="30"/>
      <c r="I66" s="30"/>
      <c r="J66" s="30"/>
      <c r="K66" s="30"/>
      <c r="L66" s="30"/>
      <c r="M66" s="30"/>
      <c r="N66" s="30"/>
      <c r="O66" s="30"/>
      <c r="P66" s="30"/>
      <c r="Q66" s="30"/>
      <c r="R66" s="30"/>
      <c r="S66" s="30"/>
    </row>
    <row r="67" spans="4:19">
      <c r="D67" s="30"/>
      <c r="E67" s="30"/>
      <c r="F67" s="30"/>
      <c r="G67" s="30"/>
      <c r="H67" s="30"/>
      <c r="I67" s="30"/>
      <c r="J67" s="30"/>
      <c r="K67" s="30"/>
      <c r="L67" s="30"/>
      <c r="M67" s="30"/>
      <c r="N67" s="30"/>
      <c r="O67" s="30"/>
      <c r="P67" s="30"/>
      <c r="Q67" s="30"/>
      <c r="R67" s="30"/>
      <c r="S67" s="30"/>
    </row>
    <row r="68" spans="4:19">
      <c r="D68" s="30"/>
      <c r="E68" s="30"/>
      <c r="F68" s="30"/>
      <c r="G68" s="30"/>
      <c r="H68" s="30"/>
      <c r="I68" s="30"/>
      <c r="J68" s="30"/>
      <c r="K68" s="30"/>
      <c r="L68" s="30"/>
      <c r="M68" s="30"/>
      <c r="N68" s="30"/>
      <c r="O68" s="30"/>
      <c r="P68" s="30"/>
      <c r="Q68" s="30"/>
      <c r="R68" s="30"/>
      <c r="S68" s="30"/>
    </row>
    <row r="69" spans="4:19">
      <c r="D69" s="30"/>
      <c r="E69" s="30"/>
      <c r="F69" s="30"/>
      <c r="G69" s="30"/>
      <c r="H69" s="30"/>
      <c r="I69" s="30"/>
      <c r="J69" s="30"/>
      <c r="K69" s="30"/>
      <c r="L69" s="30"/>
      <c r="M69" s="30"/>
      <c r="N69" s="30"/>
      <c r="O69" s="30"/>
      <c r="P69" s="30"/>
      <c r="Q69" s="30"/>
      <c r="R69" s="30"/>
      <c r="S69" s="30"/>
    </row>
    <row r="70" spans="4:19">
      <c r="D70" s="30"/>
      <c r="E70" s="30"/>
      <c r="F70" s="30"/>
      <c r="G70" s="30"/>
      <c r="H70" s="30"/>
      <c r="I70" s="30"/>
      <c r="J70" s="30"/>
      <c r="K70" s="30"/>
      <c r="L70" s="30"/>
      <c r="M70" s="30"/>
      <c r="N70" s="30"/>
      <c r="O70" s="30"/>
      <c r="P70" s="30"/>
      <c r="Q70" s="30"/>
      <c r="R70" s="30"/>
      <c r="S70" s="30"/>
    </row>
    <row r="71" spans="4:19">
      <c r="D71" s="30"/>
      <c r="E71" s="30"/>
      <c r="F71" s="30"/>
      <c r="G71" s="30"/>
      <c r="H71" s="30"/>
      <c r="I71" s="30"/>
      <c r="J71" s="30"/>
      <c r="K71" s="30"/>
      <c r="L71" s="30"/>
      <c r="M71" s="30"/>
      <c r="N71" s="30"/>
      <c r="O71" s="30"/>
      <c r="P71" s="30"/>
      <c r="Q71" s="30"/>
      <c r="R71" s="30"/>
      <c r="S71" s="30"/>
    </row>
    <row r="72" spans="4:19">
      <c r="D72" s="30"/>
      <c r="E72" s="30"/>
      <c r="F72" s="30"/>
      <c r="G72" s="30"/>
      <c r="H72" s="30"/>
      <c r="I72" s="30"/>
      <c r="J72" s="30"/>
      <c r="K72" s="30"/>
      <c r="L72" s="30"/>
      <c r="M72" s="30"/>
      <c r="N72" s="30"/>
      <c r="O72" s="30"/>
      <c r="P72" s="30"/>
      <c r="Q72" s="30"/>
      <c r="R72" s="30"/>
      <c r="S72" s="30"/>
    </row>
  </sheetData>
  <mergeCells count="3">
    <mergeCell ref="A1:C1"/>
    <mergeCell ref="A25:C25"/>
    <mergeCell ref="A51:C51"/>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S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zoomScale="70" zoomScaleNormal="70" workbookViewId="0">
      <selection activeCell="A25" sqref="A25"/>
    </sheetView>
  </sheetViews>
  <sheetFormatPr defaultColWidth="11.42578125" defaultRowHeight="15.6"/>
  <cols>
    <col min="1" max="16384" width="11.42578125" style="19"/>
  </cols>
  <sheetData>
    <row r="1" spans="1:12">
      <c r="A1" s="18"/>
      <c r="B1" s="18"/>
      <c r="C1" s="18"/>
      <c r="D1" s="18"/>
      <c r="E1" s="18"/>
      <c r="F1" s="18"/>
      <c r="G1" s="18"/>
      <c r="H1" s="18"/>
      <c r="I1" s="18"/>
      <c r="J1" s="18"/>
      <c r="K1" s="18"/>
      <c r="L1" s="18"/>
    </row>
    <row r="2" spans="1:12">
      <c r="A2" s="18"/>
      <c r="B2" s="18"/>
      <c r="C2" s="18"/>
      <c r="D2" s="18"/>
      <c r="E2" s="18"/>
      <c r="F2" s="18"/>
      <c r="G2" s="18"/>
      <c r="H2" s="18"/>
      <c r="I2" s="18"/>
      <c r="J2" s="18"/>
      <c r="K2" s="18"/>
      <c r="L2" s="18"/>
    </row>
    <row r="3" spans="1:12">
      <c r="A3" s="20" t="s">
        <v>0</v>
      </c>
      <c r="B3" s="18"/>
      <c r="C3" s="18"/>
      <c r="D3" s="18"/>
      <c r="E3" s="18"/>
      <c r="F3" s="18"/>
      <c r="G3" s="18"/>
      <c r="H3" s="18"/>
      <c r="I3" s="18"/>
      <c r="J3" s="18"/>
      <c r="K3" s="18"/>
      <c r="L3" s="18"/>
    </row>
    <row r="4" spans="1:12">
      <c r="A4" s="18"/>
      <c r="B4" s="18"/>
      <c r="C4" s="18"/>
      <c r="D4" s="18"/>
      <c r="E4" s="18"/>
      <c r="F4" s="18"/>
      <c r="G4" s="18"/>
      <c r="H4" s="18"/>
      <c r="I4" s="18"/>
      <c r="J4" s="18"/>
      <c r="K4" s="18"/>
      <c r="L4" s="18"/>
    </row>
    <row r="5" spans="1:12">
      <c r="A5" s="18"/>
      <c r="B5" s="18"/>
      <c r="C5" s="18"/>
      <c r="D5" s="18"/>
      <c r="E5" s="18"/>
      <c r="F5" s="18"/>
      <c r="G5" s="18"/>
      <c r="H5" s="18"/>
      <c r="I5" s="18"/>
      <c r="J5" s="18"/>
      <c r="K5" s="18"/>
      <c r="L5" s="18"/>
    </row>
    <row r="6" spans="1:12">
      <c r="A6" s="18"/>
      <c r="B6" s="18"/>
      <c r="C6" s="18"/>
      <c r="D6" s="18"/>
      <c r="E6" s="18"/>
      <c r="F6" s="18"/>
      <c r="G6" s="18"/>
      <c r="H6" s="18"/>
      <c r="I6" s="18"/>
      <c r="J6" s="18"/>
      <c r="K6" s="18"/>
      <c r="L6" s="18"/>
    </row>
    <row r="7" spans="1:12">
      <c r="A7" s="18"/>
      <c r="B7" s="18"/>
      <c r="C7" s="18"/>
      <c r="D7" s="18"/>
      <c r="E7" s="18"/>
      <c r="F7" s="18"/>
      <c r="G7" s="18"/>
      <c r="H7" s="18"/>
      <c r="I7" s="18"/>
      <c r="J7" s="18"/>
      <c r="K7" s="18"/>
      <c r="L7" s="18"/>
    </row>
    <row r="8" spans="1:12">
      <c r="A8" s="18"/>
      <c r="B8" s="18"/>
      <c r="C8" s="18"/>
      <c r="D8" s="18"/>
      <c r="E8" s="18"/>
      <c r="F8" s="18"/>
      <c r="G8" s="18"/>
      <c r="H8" s="18"/>
      <c r="I8" s="18"/>
      <c r="J8" s="18"/>
      <c r="K8" s="18"/>
      <c r="L8" s="18"/>
    </row>
    <row r="9" spans="1:12">
      <c r="A9" s="21" t="s">
        <v>1</v>
      </c>
      <c r="B9" s="18"/>
      <c r="C9" s="18"/>
      <c r="D9" s="18"/>
      <c r="E9" s="18"/>
      <c r="F9" s="18"/>
      <c r="G9" s="18"/>
      <c r="H9" s="18"/>
      <c r="I9" s="18"/>
      <c r="J9" s="18"/>
      <c r="K9" s="18"/>
      <c r="L9" s="18"/>
    </row>
    <row r="10" spans="1:12">
      <c r="A10" s="22" t="s">
        <v>2</v>
      </c>
      <c r="B10" s="18"/>
      <c r="C10" s="18"/>
      <c r="D10" s="18"/>
      <c r="E10" s="18"/>
      <c r="F10" s="18"/>
      <c r="G10" s="18"/>
      <c r="H10" s="18"/>
      <c r="I10" s="18"/>
      <c r="J10" s="18"/>
      <c r="K10" s="18"/>
      <c r="L10" s="18"/>
    </row>
    <row r="11" spans="1:12">
      <c r="A11" s="21" t="s">
        <v>3</v>
      </c>
      <c r="B11" s="18"/>
      <c r="C11" s="18"/>
      <c r="D11" s="18"/>
      <c r="E11" s="18"/>
      <c r="F11" s="18"/>
      <c r="G11" s="18"/>
      <c r="H11" s="18"/>
      <c r="I11" s="18"/>
      <c r="J11" s="18"/>
      <c r="K11" s="18"/>
      <c r="L11" s="18"/>
    </row>
    <row r="12" spans="1:12">
      <c r="A12" s="23" t="s">
        <v>4</v>
      </c>
      <c r="B12" s="18"/>
      <c r="C12" s="18"/>
      <c r="D12" s="18"/>
      <c r="E12" s="18"/>
      <c r="F12" s="18"/>
      <c r="G12" s="18"/>
      <c r="H12" s="18"/>
      <c r="I12" s="18"/>
      <c r="J12" s="18"/>
      <c r="K12" s="18"/>
      <c r="L12" s="18"/>
    </row>
    <row r="13" spans="1:12">
      <c r="A13" s="23" t="s">
        <v>5</v>
      </c>
      <c r="B13" s="18"/>
      <c r="C13" s="18"/>
      <c r="D13" s="18"/>
      <c r="E13" s="18"/>
      <c r="F13" s="18"/>
      <c r="G13" s="18"/>
      <c r="H13" s="18"/>
      <c r="I13" s="18"/>
      <c r="J13" s="18"/>
      <c r="K13" s="18"/>
      <c r="L13" s="18"/>
    </row>
    <row r="14" spans="1:12">
      <c r="A14" s="23" t="s">
        <v>6</v>
      </c>
      <c r="B14" s="18"/>
      <c r="C14" s="18"/>
      <c r="D14" s="18"/>
      <c r="E14" s="18"/>
      <c r="F14" s="18"/>
      <c r="G14" s="18"/>
      <c r="H14" s="18"/>
      <c r="I14" s="18"/>
      <c r="J14" s="18"/>
      <c r="K14" s="18"/>
      <c r="L14" s="18"/>
    </row>
    <row r="15" spans="1:12">
      <c r="A15" s="23" t="s">
        <v>7</v>
      </c>
      <c r="B15" s="18"/>
      <c r="C15" s="18"/>
      <c r="D15" s="18"/>
      <c r="E15" s="18"/>
      <c r="F15" s="18"/>
      <c r="G15" s="18"/>
      <c r="H15" s="18"/>
      <c r="I15" s="18"/>
      <c r="J15" s="18"/>
      <c r="K15" s="18"/>
      <c r="L15" s="18"/>
    </row>
    <row r="16" spans="1:12">
      <c r="A16" s="23" t="s">
        <v>8</v>
      </c>
      <c r="B16" s="18"/>
      <c r="C16" s="18"/>
      <c r="D16" s="18"/>
      <c r="E16" s="18"/>
      <c r="F16" s="18"/>
      <c r="G16" s="18"/>
      <c r="H16" s="18"/>
      <c r="I16" s="18"/>
      <c r="J16" s="18"/>
      <c r="K16" s="18"/>
      <c r="L16" s="18"/>
    </row>
    <row r="17" spans="1:12">
      <c r="A17" s="23" t="s">
        <v>9</v>
      </c>
      <c r="B17" s="18"/>
      <c r="C17" s="18"/>
      <c r="D17" s="18"/>
      <c r="E17" s="18"/>
      <c r="F17" s="18"/>
      <c r="G17" s="18"/>
      <c r="H17" s="18"/>
      <c r="I17" s="18"/>
      <c r="J17" s="18"/>
      <c r="K17" s="18"/>
      <c r="L17" s="18"/>
    </row>
    <row r="18" spans="1:12">
      <c r="A18" s="23" t="s">
        <v>10</v>
      </c>
      <c r="B18" s="18"/>
      <c r="C18" s="18"/>
      <c r="D18" s="18"/>
      <c r="E18" s="18"/>
      <c r="F18" s="18"/>
      <c r="G18" s="18"/>
      <c r="H18" s="18"/>
      <c r="I18" s="18"/>
      <c r="J18" s="18"/>
      <c r="K18" s="18"/>
      <c r="L18" s="18"/>
    </row>
    <row r="19" spans="1:12">
      <c r="A19" s="23" t="s">
        <v>11</v>
      </c>
      <c r="B19" s="18"/>
      <c r="C19" s="18"/>
      <c r="D19" s="18"/>
      <c r="E19" s="18"/>
      <c r="F19" s="18"/>
      <c r="G19" s="18"/>
      <c r="H19" s="18"/>
      <c r="I19" s="18"/>
      <c r="J19" s="18"/>
      <c r="K19" s="18"/>
      <c r="L19" s="18"/>
    </row>
    <row r="20" spans="1:12">
      <c r="A20" s="23" t="s">
        <v>12</v>
      </c>
      <c r="B20" s="18"/>
      <c r="C20" s="18"/>
      <c r="D20" s="18"/>
      <c r="E20" s="18"/>
      <c r="F20" s="18"/>
      <c r="G20" s="18"/>
      <c r="H20" s="18"/>
      <c r="I20" s="18"/>
      <c r="J20" s="18"/>
      <c r="K20" s="18"/>
      <c r="L20" s="18"/>
    </row>
    <row r="21" spans="1:12">
      <c r="A21" s="23" t="s">
        <v>13</v>
      </c>
      <c r="B21" s="18"/>
      <c r="C21" s="18"/>
      <c r="D21" s="18"/>
      <c r="E21" s="18"/>
      <c r="F21" s="18"/>
      <c r="G21" s="18"/>
      <c r="H21" s="18"/>
      <c r="I21" s="18"/>
      <c r="J21" s="18"/>
      <c r="K21" s="18"/>
      <c r="L21" s="18"/>
    </row>
    <row r="22" spans="1:12">
      <c r="A22" s="23" t="s">
        <v>14</v>
      </c>
      <c r="B22" s="18"/>
      <c r="C22" s="18"/>
      <c r="D22" s="18"/>
      <c r="E22" s="18"/>
      <c r="F22" s="18"/>
      <c r="G22" s="18"/>
      <c r="H22" s="18"/>
      <c r="I22" s="18"/>
      <c r="J22" s="18"/>
      <c r="K22" s="18"/>
      <c r="L22" s="18"/>
    </row>
    <row r="23" spans="1:12">
      <c r="A23" s="23" t="s">
        <v>15</v>
      </c>
      <c r="B23" s="18"/>
      <c r="C23" s="18"/>
      <c r="D23" s="18"/>
      <c r="E23" s="18"/>
      <c r="F23" s="18"/>
      <c r="G23" s="18"/>
      <c r="H23" s="18"/>
      <c r="I23" s="18"/>
      <c r="J23" s="18"/>
      <c r="K23" s="18"/>
      <c r="L23" s="18"/>
    </row>
    <row r="24" spans="1:12">
      <c r="A24" s="23" t="s">
        <v>16</v>
      </c>
      <c r="B24" s="18"/>
      <c r="C24" s="18"/>
      <c r="D24" s="18"/>
      <c r="E24" s="18"/>
      <c r="F24" s="18"/>
      <c r="G24" s="18"/>
      <c r="H24" s="18"/>
      <c r="I24" s="18"/>
      <c r="J24" s="18"/>
      <c r="K24" s="18"/>
      <c r="L24" s="18"/>
    </row>
    <row r="25" spans="1:12">
      <c r="A25" s="18"/>
      <c r="B25" s="18"/>
      <c r="C25" s="18"/>
      <c r="D25" s="18"/>
      <c r="E25" s="18"/>
      <c r="F25" s="18"/>
      <c r="G25" s="18"/>
      <c r="H25" s="18"/>
      <c r="I25" s="18"/>
      <c r="J25" s="18"/>
      <c r="K25" s="18"/>
      <c r="L25" s="18"/>
    </row>
    <row r="26" spans="1:12">
      <c r="A26" s="18"/>
      <c r="B26" s="18"/>
      <c r="C26" s="18"/>
      <c r="D26" s="18"/>
      <c r="E26" s="18"/>
      <c r="F26" s="18"/>
      <c r="G26" s="18"/>
      <c r="H26" s="18"/>
      <c r="I26" s="18"/>
      <c r="J26" s="18"/>
      <c r="K26" s="18"/>
      <c r="L26" s="18"/>
    </row>
    <row r="27" spans="1:12">
      <c r="A27" s="18"/>
      <c r="B27" s="18"/>
      <c r="C27" s="18"/>
      <c r="D27" s="18"/>
      <c r="E27" s="18"/>
      <c r="F27" s="18"/>
      <c r="G27" s="18"/>
      <c r="H27" s="18"/>
      <c r="I27" s="18"/>
      <c r="J27" s="18"/>
      <c r="K27" s="18"/>
      <c r="L27" s="18"/>
    </row>
    <row r="28" spans="1:12">
      <c r="A28" s="18"/>
      <c r="B28" s="18"/>
      <c r="C28" s="18"/>
      <c r="D28" s="18"/>
      <c r="E28" s="18"/>
      <c r="F28" s="18"/>
      <c r="G28" s="18"/>
      <c r="H28" s="18"/>
      <c r="I28" s="18"/>
      <c r="J28" s="18"/>
      <c r="K28" s="18"/>
      <c r="L28" s="18"/>
    </row>
    <row r="29" spans="1:12">
      <c r="A29" s="18"/>
      <c r="B29" s="18"/>
      <c r="C29" s="18"/>
      <c r="D29" s="18"/>
      <c r="E29" s="18"/>
      <c r="F29" s="18"/>
      <c r="G29" s="18"/>
      <c r="H29" s="18"/>
      <c r="I29" s="18"/>
      <c r="J29" s="18"/>
      <c r="K29" s="18"/>
      <c r="L29" s="18"/>
    </row>
    <row r="30" spans="1:12">
      <c r="A30" s="18"/>
      <c r="B30" s="18"/>
      <c r="C30" s="18"/>
      <c r="D30" s="18"/>
      <c r="E30" s="18"/>
      <c r="F30" s="18"/>
      <c r="G30" s="18"/>
      <c r="H30" s="18"/>
      <c r="I30" s="18"/>
      <c r="J30" s="18"/>
      <c r="K30" s="18"/>
      <c r="L30" s="18"/>
    </row>
    <row r="31" spans="1:12">
      <c r="A31" s="18"/>
      <c r="B31" s="18"/>
      <c r="C31" s="18"/>
      <c r="D31" s="18"/>
      <c r="E31" s="18"/>
      <c r="F31" s="18"/>
      <c r="G31" s="18"/>
      <c r="H31" s="18"/>
      <c r="I31" s="18"/>
      <c r="J31" s="18"/>
      <c r="K31" s="18"/>
      <c r="L31" s="18"/>
    </row>
    <row r="32" spans="1:12">
      <c r="A32" s="18"/>
      <c r="B32" s="18"/>
      <c r="C32" s="18"/>
      <c r="D32" s="18"/>
      <c r="E32" s="18"/>
      <c r="F32" s="18"/>
      <c r="G32" s="18"/>
      <c r="H32" s="18"/>
      <c r="I32" s="18"/>
      <c r="J32" s="18"/>
      <c r="K32" s="18"/>
      <c r="L32" s="18"/>
    </row>
    <row r="33" spans="1:12">
      <c r="A33" s="18"/>
      <c r="B33" s="18"/>
      <c r="C33" s="18"/>
      <c r="D33" s="18"/>
      <c r="E33" s="18"/>
      <c r="F33" s="18"/>
      <c r="G33" s="18"/>
      <c r="H33" s="18"/>
      <c r="I33" s="18"/>
      <c r="J33" s="18"/>
      <c r="K33" s="18"/>
      <c r="L33" s="18"/>
    </row>
    <row r="34" spans="1:12">
      <c r="A34" s="18"/>
      <c r="B34" s="18"/>
      <c r="C34" s="18"/>
      <c r="D34" s="18"/>
      <c r="E34" s="18"/>
      <c r="F34" s="18"/>
      <c r="G34" s="18"/>
      <c r="H34" s="18"/>
      <c r="I34" s="18"/>
      <c r="J34" s="18"/>
      <c r="K34" s="18"/>
      <c r="L34" s="18"/>
    </row>
    <row r="35" spans="1:12">
      <c r="A35" s="18"/>
      <c r="B35" s="18"/>
      <c r="C35" s="18"/>
      <c r="D35" s="18"/>
      <c r="E35" s="18"/>
      <c r="F35" s="18"/>
      <c r="G35" s="18"/>
      <c r="H35" s="18"/>
      <c r="I35" s="18"/>
      <c r="J35" s="18"/>
      <c r="K35" s="18"/>
      <c r="L35" s="18"/>
    </row>
    <row r="36" spans="1:12">
      <c r="A36" s="18"/>
      <c r="B36" s="18"/>
      <c r="C36" s="18"/>
      <c r="D36" s="18"/>
      <c r="E36" s="18"/>
      <c r="F36" s="18"/>
      <c r="G36" s="18"/>
      <c r="H36" s="18"/>
      <c r="I36" s="18"/>
      <c r="J36" s="18"/>
      <c r="K36" s="18"/>
      <c r="L36" s="18"/>
    </row>
    <row r="37" spans="1:12">
      <c r="A37" s="18"/>
      <c r="B37" s="18"/>
      <c r="C37" s="18"/>
      <c r="D37" s="18"/>
      <c r="E37" s="18"/>
      <c r="F37" s="18"/>
      <c r="G37" s="18"/>
      <c r="H37" s="18"/>
      <c r="I37" s="18"/>
      <c r="J37" s="18"/>
      <c r="K37" s="18"/>
      <c r="L37" s="18"/>
    </row>
    <row r="38" spans="1:12">
      <c r="A38" s="18"/>
      <c r="B38" s="18"/>
      <c r="C38" s="18"/>
      <c r="D38" s="18"/>
      <c r="E38" s="18"/>
      <c r="F38" s="18"/>
      <c r="G38" s="18"/>
      <c r="H38" s="18"/>
      <c r="I38" s="18"/>
      <c r="J38" s="18"/>
      <c r="K38" s="18"/>
      <c r="L38" s="18"/>
    </row>
    <row r="39" spans="1:12">
      <c r="A39" s="18"/>
      <c r="B39" s="18"/>
      <c r="C39" s="18"/>
      <c r="D39" s="18"/>
      <c r="E39" s="18"/>
      <c r="F39" s="18"/>
      <c r="G39" s="18"/>
      <c r="H39" s="18"/>
      <c r="I39" s="18"/>
      <c r="J39" s="18"/>
      <c r="K39" s="18"/>
      <c r="L39" s="18"/>
    </row>
    <row r="40" spans="1:12">
      <c r="A40" s="18"/>
      <c r="B40" s="18"/>
      <c r="C40" s="18"/>
      <c r="D40" s="18"/>
      <c r="E40" s="18"/>
      <c r="F40" s="18"/>
      <c r="G40" s="18"/>
      <c r="H40" s="18"/>
      <c r="I40" s="18"/>
      <c r="J40" s="18"/>
      <c r="K40" s="18"/>
      <c r="L40" s="18"/>
    </row>
    <row r="41" spans="1:12">
      <c r="A41" s="18"/>
      <c r="B41" s="18"/>
      <c r="C41" s="18"/>
      <c r="D41" s="18"/>
      <c r="E41" s="18"/>
      <c r="F41" s="18"/>
      <c r="G41" s="18"/>
      <c r="H41" s="18"/>
      <c r="I41" s="18"/>
      <c r="J41" s="18"/>
      <c r="K41" s="18"/>
      <c r="L41" s="18"/>
    </row>
    <row r="42" spans="1:12">
      <c r="A42" s="18"/>
      <c r="B42" s="18"/>
      <c r="C42" s="18"/>
      <c r="D42" s="18"/>
      <c r="E42" s="18"/>
      <c r="F42" s="18"/>
      <c r="G42" s="18"/>
      <c r="H42" s="18"/>
      <c r="I42" s="18"/>
      <c r="J42" s="18"/>
      <c r="K42" s="18"/>
      <c r="L42" s="18"/>
    </row>
    <row r="43" spans="1:12">
      <c r="A43" s="18"/>
      <c r="B43" s="18"/>
      <c r="C43" s="18"/>
      <c r="D43" s="18"/>
      <c r="E43" s="18"/>
      <c r="F43" s="18"/>
      <c r="G43" s="18"/>
      <c r="H43" s="18"/>
      <c r="I43" s="18"/>
      <c r="J43" s="18"/>
      <c r="K43" s="18"/>
      <c r="L43" s="18"/>
    </row>
    <row r="44" spans="1:12">
      <c r="A44" s="18"/>
      <c r="B44" s="18"/>
      <c r="C44" s="18"/>
      <c r="D44" s="18"/>
      <c r="E44" s="18"/>
      <c r="F44" s="18"/>
      <c r="G44" s="18"/>
      <c r="H44" s="18"/>
      <c r="I44" s="18"/>
      <c r="J44" s="18"/>
      <c r="K44" s="18"/>
      <c r="L44" s="18"/>
    </row>
    <row r="45" spans="1:12">
      <c r="A45" s="18"/>
      <c r="B45" s="18"/>
      <c r="C45" s="18"/>
      <c r="D45" s="18"/>
      <c r="E45" s="18"/>
      <c r="F45" s="18"/>
      <c r="G45" s="18"/>
      <c r="H45" s="18"/>
      <c r="I45" s="18"/>
      <c r="J45" s="18"/>
      <c r="K45" s="18"/>
      <c r="L45" s="18"/>
    </row>
    <row r="46" spans="1:12">
      <c r="A46" s="18"/>
      <c r="B46" s="18"/>
      <c r="C46" s="18"/>
      <c r="D46" s="18"/>
      <c r="E46" s="18"/>
      <c r="F46" s="18"/>
      <c r="G46" s="18"/>
      <c r="H46" s="18"/>
      <c r="I46" s="18"/>
      <c r="J46" s="18"/>
      <c r="K46" s="18"/>
      <c r="L46" s="18"/>
    </row>
    <row r="47" spans="1:12">
      <c r="A47" s="18"/>
      <c r="B47" s="18"/>
      <c r="C47" s="18"/>
      <c r="D47" s="18"/>
      <c r="E47" s="18"/>
      <c r="F47" s="18"/>
      <c r="G47" s="18"/>
      <c r="H47" s="18"/>
      <c r="I47" s="18"/>
      <c r="J47" s="18"/>
      <c r="K47" s="18"/>
      <c r="L47" s="18"/>
    </row>
    <row r="48" spans="1:12">
      <c r="A48" s="18"/>
      <c r="B48" s="18"/>
      <c r="C48" s="18"/>
      <c r="D48" s="18"/>
      <c r="E48" s="18"/>
      <c r="F48" s="18"/>
      <c r="G48" s="18"/>
      <c r="H48" s="18"/>
      <c r="I48" s="18"/>
      <c r="J48" s="18"/>
      <c r="K48" s="18"/>
      <c r="L48" s="18"/>
    </row>
    <row r="49" spans="1:12">
      <c r="A49" s="18"/>
      <c r="B49" s="18"/>
      <c r="C49" s="18"/>
      <c r="D49" s="18"/>
      <c r="E49" s="18"/>
      <c r="F49" s="18"/>
      <c r="G49" s="18"/>
      <c r="H49" s="18"/>
      <c r="I49" s="18"/>
      <c r="J49" s="18"/>
      <c r="K49" s="18"/>
      <c r="L49" s="18"/>
    </row>
    <row r="50" spans="1:12">
      <c r="A50" s="18"/>
      <c r="B50" s="18"/>
      <c r="C50" s="18"/>
      <c r="D50" s="18"/>
      <c r="E50" s="18"/>
      <c r="F50" s="18"/>
      <c r="G50" s="18"/>
      <c r="H50" s="18"/>
      <c r="I50" s="18"/>
      <c r="J50" s="18"/>
      <c r="K50" s="18"/>
      <c r="L50" s="18"/>
    </row>
    <row r="51" spans="1:12">
      <c r="A51" s="18"/>
      <c r="B51" s="18"/>
      <c r="C51" s="18"/>
      <c r="D51" s="18"/>
      <c r="E51" s="18"/>
      <c r="F51" s="18"/>
      <c r="G51" s="18"/>
      <c r="H51" s="18"/>
      <c r="I51" s="18"/>
      <c r="J51" s="18"/>
      <c r="K51" s="18"/>
      <c r="L51" s="18"/>
    </row>
    <row r="52" spans="1:12">
      <c r="A52" s="18"/>
      <c r="B52" s="18"/>
      <c r="C52" s="18"/>
      <c r="D52" s="18"/>
      <c r="E52" s="18"/>
      <c r="F52" s="18"/>
      <c r="G52" s="18"/>
      <c r="H52" s="18"/>
      <c r="I52" s="18"/>
      <c r="J52" s="18"/>
      <c r="K52" s="18"/>
      <c r="L52" s="18"/>
    </row>
    <row r="53" spans="1:12">
      <c r="A53" s="18"/>
      <c r="B53" s="18"/>
      <c r="C53" s="18"/>
      <c r="D53" s="18"/>
      <c r="E53" s="18"/>
      <c r="F53" s="18"/>
      <c r="G53" s="18"/>
      <c r="H53" s="18"/>
      <c r="I53" s="18"/>
      <c r="J53" s="18"/>
      <c r="K53" s="18"/>
      <c r="L53" s="18"/>
    </row>
    <row r="54" spans="1:12">
      <c r="A54" s="18"/>
      <c r="B54" s="18"/>
      <c r="C54" s="18"/>
      <c r="D54" s="18"/>
      <c r="E54" s="18"/>
      <c r="F54" s="18"/>
      <c r="G54" s="18"/>
      <c r="H54" s="18"/>
      <c r="I54" s="18"/>
      <c r="J54" s="18"/>
      <c r="K54" s="18"/>
      <c r="L54" s="18"/>
    </row>
    <row r="55" spans="1:12">
      <c r="A55" s="18"/>
      <c r="B55" s="18"/>
      <c r="C55" s="18"/>
      <c r="D55" s="18"/>
      <c r="E55" s="18"/>
      <c r="F55" s="18"/>
      <c r="G55" s="18"/>
      <c r="H55" s="18"/>
      <c r="I55" s="18"/>
      <c r="J55" s="18"/>
      <c r="K55" s="18"/>
      <c r="L55" s="18"/>
    </row>
    <row r="56" spans="1:12">
      <c r="A56" s="18"/>
      <c r="B56" s="18"/>
      <c r="C56" s="18"/>
      <c r="D56" s="18"/>
      <c r="E56" s="18"/>
      <c r="F56" s="18"/>
      <c r="G56" s="18"/>
      <c r="H56" s="18"/>
      <c r="I56" s="18"/>
      <c r="J56" s="18"/>
      <c r="K56" s="18"/>
      <c r="L56" s="18"/>
    </row>
    <row r="57" spans="1:12">
      <c r="A57" s="18"/>
      <c r="B57" s="18"/>
      <c r="C57" s="18"/>
      <c r="D57" s="18"/>
      <c r="E57" s="18"/>
      <c r="F57" s="18"/>
      <c r="G57" s="18"/>
      <c r="H57" s="18"/>
      <c r="I57" s="18"/>
      <c r="J57" s="18"/>
      <c r="K57" s="18"/>
      <c r="L57" s="18"/>
    </row>
    <row r="58" spans="1:12">
      <c r="A58" s="18"/>
      <c r="B58" s="18"/>
      <c r="C58" s="18"/>
      <c r="D58" s="18"/>
      <c r="E58" s="18"/>
      <c r="F58" s="18"/>
      <c r="G58" s="18"/>
      <c r="H58" s="18"/>
      <c r="I58" s="18"/>
      <c r="J58" s="18"/>
      <c r="K58" s="18"/>
      <c r="L58" s="18"/>
    </row>
    <row r="59" spans="1:12">
      <c r="A59" s="18"/>
      <c r="B59" s="18"/>
      <c r="C59" s="18"/>
      <c r="D59" s="18"/>
      <c r="E59" s="18"/>
      <c r="F59" s="18"/>
      <c r="G59" s="18"/>
      <c r="H59" s="18"/>
      <c r="I59" s="18"/>
      <c r="J59" s="18"/>
      <c r="K59" s="18"/>
      <c r="L59" s="18"/>
    </row>
    <row r="60" spans="1:12">
      <c r="A60" s="18"/>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6"/>
  <sheetViews>
    <sheetView topLeftCell="B3" zoomScale="70" zoomScaleNormal="70" workbookViewId="0">
      <selection activeCell="S14" sqref="S14"/>
    </sheetView>
  </sheetViews>
  <sheetFormatPr defaultColWidth="11.42578125" defaultRowHeight="15.6"/>
  <cols>
    <col min="1" max="1" width="48.42578125" style="19" customWidth="1"/>
    <col min="2" max="2" width="24.85546875" style="19" customWidth="1"/>
    <col min="3" max="3" width="14" style="19" customWidth="1"/>
    <col min="4" max="18" width="13.28515625" style="19" customWidth="1"/>
    <col min="19" max="19" width="17.140625" style="19" bestFit="1" customWidth="1"/>
    <col min="20" max="16384" width="11.42578125" style="19"/>
  </cols>
  <sheetData>
    <row r="1" spans="1:19" ht="16.5" customHeight="1">
      <c r="A1" s="410" t="s">
        <v>356</v>
      </c>
      <c r="B1" s="410"/>
      <c r="C1" s="74"/>
      <c r="D1" s="159"/>
      <c r="E1" s="159"/>
      <c r="F1" s="159"/>
      <c r="G1" s="159"/>
      <c r="H1" s="159"/>
      <c r="I1" s="159"/>
      <c r="J1" s="159"/>
      <c r="K1" s="159"/>
      <c r="L1" s="159"/>
      <c r="M1" s="159"/>
      <c r="N1" s="159"/>
      <c r="O1" s="159"/>
      <c r="P1" s="159"/>
      <c r="Q1" s="159"/>
      <c r="R1" s="159"/>
      <c r="S1" s="159"/>
    </row>
    <row r="2" spans="1:19" ht="54.75" customHeight="1">
      <c r="A2" s="365"/>
      <c r="B2" s="365"/>
      <c r="C2" s="50" t="s">
        <v>357</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c r="A3" s="419"/>
      <c r="B3" s="419"/>
      <c r="C3" s="18"/>
      <c r="D3" s="18"/>
      <c r="E3" s="18"/>
      <c r="F3" s="18"/>
      <c r="G3" s="18"/>
      <c r="H3" s="18"/>
      <c r="I3" s="18"/>
      <c r="J3" s="18"/>
      <c r="K3" s="18"/>
      <c r="L3" s="18"/>
      <c r="M3" s="18"/>
      <c r="N3" s="18"/>
      <c r="O3" s="18"/>
      <c r="P3" s="18"/>
      <c r="Q3" s="18"/>
      <c r="R3" s="18"/>
      <c r="S3" s="18"/>
    </row>
    <row r="4" spans="1:19" ht="16.5" customHeight="1">
      <c r="A4" s="444" t="s">
        <v>338</v>
      </c>
      <c r="B4" s="444"/>
      <c r="C4" s="18"/>
      <c r="D4" s="18"/>
      <c r="E4" s="18"/>
      <c r="F4" s="18"/>
      <c r="G4" s="18"/>
      <c r="H4" s="18"/>
      <c r="I4" s="18"/>
      <c r="J4" s="18"/>
      <c r="K4" s="18"/>
      <c r="L4" s="18"/>
      <c r="M4" s="18"/>
      <c r="N4" s="18"/>
      <c r="O4" s="18"/>
      <c r="P4" s="18"/>
      <c r="Q4" s="18"/>
      <c r="R4" s="18"/>
      <c r="S4" s="159"/>
    </row>
    <row r="5" spans="1:19" ht="16.5" customHeight="1">
      <c r="A5" s="420" t="s">
        <v>358</v>
      </c>
      <c r="B5" s="420"/>
      <c r="C5" s="85" t="s">
        <v>217</v>
      </c>
      <c r="D5" s="29">
        <v>20</v>
      </c>
      <c r="E5" s="29">
        <v>8</v>
      </c>
      <c r="F5" s="29">
        <v>20</v>
      </c>
      <c r="G5" s="29">
        <v>0</v>
      </c>
      <c r="H5" s="29">
        <v>25</v>
      </c>
      <c r="I5" s="29">
        <v>58</v>
      </c>
      <c r="J5" s="29">
        <v>62</v>
      </c>
      <c r="K5" s="29">
        <v>63</v>
      </c>
      <c r="L5" s="29">
        <v>66</v>
      </c>
      <c r="M5" s="29">
        <v>20</v>
      </c>
      <c r="N5" s="29">
        <v>0</v>
      </c>
      <c r="O5" s="29">
        <v>4</v>
      </c>
      <c r="P5" s="29">
        <v>50</v>
      </c>
      <c r="Q5" s="29">
        <v>114</v>
      </c>
      <c r="R5" s="29">
        <v>15</v>
      </c>
      <c r="S5" s="29">
        <f>SUM(D5:R5)</f>
        <v>525</v>
      </c>
    </row>
    <row r="6" spans="1:19" ht="16.5" customHeight="1">
      <c r="A6" s="420" t="s">
        <v>359</v>
      </c>
      <c r="B6" s="420"/>
      <c r="C6" s="160">
        <v>184.3</v>
      </c>
      <c r="D6" s="29">
        <f>D$5*$C6</f>
        <v>3686</v>
      </c>
      <c r="E6" s="29">
        <f t="shared" ref="E6:R7" si="0">E$5*$C6</f>
        <v>1474.4</v>
      </c>
      <c r="F6" s="29">
        <f t="shared" si="0"/>
        <v>3686</v>
      </c>
      <c r="G6" s="29">
        <f t="shared" si="0"/>
        <v>0</v>
      </c>
      <c r="H6" s="29">
        <f t="shared" si="0"/>
        <v>4607.5</v>
      </c>
      <c r="I6" s="29">
        <f t="shared" si="0"/>
        <v>10689.400000000001</v>
      </c>
      <c r="J6" s="29">
        <f t="shared" si="0"/>
        <v>11426.6</v>
      </c>
      <c r="K6" s="29">
        <f t="shared" si="0"/>
        <v>11610.900000000001</v>
      </c>
      <c r="L6" s="29">
        <f t="shared" si="0"/>
        <v>12163.800000000001</v>
      </c>
      <c r="M6" s="29">
        <f t="shared" si="0"/>
        <v>3686</v>
      </c>
      <c r="N6" s="29">
        <f t="shared" si="0"/>
        <v>0</v>
      </c>
      <c r="O6" s="29">
        <f t="shared" si="0"/>
        <v>737.2</v>
      </c>
      <c r="P6" s="29">
        <f t="shared" si="0"/>
        <v>9215</v>
      </c>
      <c r="Q6" s="29">
        <f t="shared" si="0"/>
        <v>21010.2</v>
      </c>
      <c r="R6" s="29">
        <f t="shared" si="0"/>
        <v>2764.5</v>
      </c>
      <c r="S6" s="29">
        <f>SUM(D6:R6)</f>
        <v>96757.5</v>
      </c>
    </row>
    <row r="7" spans="1:19" ht="16.5" customHeight="1">
      <c r="A7" s="420" t="s">
        <v>360</v>
      </c>
      <c r="B7" s="420"/>
      <c r="C7" s="160">
        <v>193.4</v>
      </c>
      <c r="D7" s="29">
        <f>D$5*$C7</f>
        <v>3868</v>
      </c>
      <c r="E7" s="29">
        <f t="shared" si="0"/>
        <v>1547.2</v>
      </c>
      <c r="F7" s="29">
        <f t="shared" si="0"/>
        <v>3868</v>
      </c>
      <c r="G7" s="29">
        <f t="shared" si="0"/>
        <v>0</v>
      </c>
      <c r="H7" s="29">
        <f t="shared" si="0"/>
        <v>4835</v>
      </c>
      <c r="I7" s="29">
        <f t="shared" si="0"/>
        <v>11217.2</v>
      </c>
      <c r="J7" s="29">
        <f t="shared" si="0"/>
        <v>11990.800000000001</v>
      </c>
      <c r="K7" s="29">
        <f t="shared" si="0"/>
        <v>12184.2</v>
      </c>
      <c r="L7" s="29">
        <f t="shared" si="0"/>
        <v>12764.4</v>
      </c>
      <c r="M7" s="29">
        <f t="shared" si="0"/>
        <v>3868</v>
      </c>
      <c r="N7" s="29">
        <f t="shared" si="0"/>
        <v>0</v>
      </c>
      <c r="O7" s="29">
        <f t="shared" si="0"/>
        <v>773.6</v>
      </c>
      <c r="P7" s="29">
        <f t="shared" si="0"/>
        <v>9670</v>
      </c>
      <c r="Q7" s="29">
        <f t="shared" si="0"/>
        <v>22047.600000000002</v>
      </c>
      <c r="R7" s="29">
        <f t="shared" si="0"/>
        <v>2901</v>
      </c>
      <c r="S7" s="29">
        <f>SUM(D7:R7)</f>
        <v>101535.00000000003</v>
      </c>
    </row>
    <row r="8" spans="1:19" ht="16.5" customHeight="1">
      <c r="A8" s="444"/>
      <c r="B8" s="444"/>
      <c r="C8" s="18"/>
      <c r="D8" s="29"/>
      <c r="E8" s="29"/>
      <c r="F8" s="29"/>
      <c r="G8" s="29"/>
      <c r="H8" s="29"/>
      <c r="I8" s="29"/>
      <c r="J8" s="29"/>
      <c r="K8" s="29"/>
      <c r="L8" s="29"/>
      <c r="M8" s="29"/>
      <c r="N8" s="29"/>
      <c r="O8" s="29"/>
      <c r="P8" s="29"/>
      <c r="Q8" s="29"/>
      <c r="R8" s="29"/>
      <c r="S8" s="29"/>
    </row>
    <row r="9" spans="1:19" ht="16.5" customHeight="1">
      <c r="A9" s="444" t="s">
        <v>346</v>
      </c>
      <c r="B9" s="444"/>
      <c r="C9" s="18"/>
      <c r="D9" s="29"/>
      <c r="E9" s="29"/>
      <c r="F9" s="29"/>
      <c r="G9" s="29"/>
      <c r="H9" s="29"/>
      <c r="I9" s="29"/>
      <c r="J9" s="29"/>
      <c r="K9" s="29"/>
      <c r="L9" s="29"/>
      <c r="M9" s="29"/>
      <c r="N9" s="29"/>
      <c r="O9" s="29"/>
      <c r="P9" s="29"/>
      <c r="Q9" s="29"/>
      <c r="R9" s="29"/>
      <c r="S9" s="29"/>
    </row>
    <row r="10" spans="1:19" ht="16.5" customHeight="1">
      <c r="A10" s="420" t="s">
        <v>358</v>
      </c>
      <c r="B10" s="420"/>
      <c r="C10" s="85" t="s">
        <v>217</v>
      </c>
      <c r="D10" s="29">
        <v>0</v>
      </c>
      <c r="E10" s="29">
        <v>0</v>
      </c>
      <c r="F10" s="29">
        <v>0</v>
      </c>
      <c r="G10" s="29">
        <v>0</v>
      </c>
      <c r="H10" s="29">
        <v>0</v>
      </c>
      <c r="I10" s="29">
        <v>0</v>
      </c>
      <c r="J10" s="29">
        <v>0</v>
      </c>
      <c r="K10" s="29">
        <v>7</v>
      </c>
      <c r="L10" s="29">
        <v>0</v>
      </c>
      <c r="M10" s="29">
        <v>0</v>
      </c>
      <c r="N10" s="29">
        <v>0</v>
      </c>
      <c r="O10" s="29">
        <v>11</v>
      </c>
      <c r="P10" s="29">
        <v>5</v>
      </c>
      <c r="Q10" s="29">
        <v>8</v>
      </c>
      <c r="R10" s="29">
        <v>2</v>
      </c>
      <c r="S10" s="29">
        <f>SUM(D10:R10)</f>
        <v>33</v>
      </c>
    </row>
    <row r="11" spans="1:19" ht="16.5" customHeight="1">
      <c r="A11" s="420" t="str">
        <f>A6</f>
        <v>Satser for driftstilskudd i 2022</v>
      </c>
      <c r="B11" s="420"/>
      <c r="C11" s="160">
        <v>140.4</v>
      </c>
      <c r="D11" s="29">
        <f t="shared" ref="D11:R12" si="1">D$10*$C11</f>
        <v>0</v>
      </c>
      <c r="E11" s="29">
        <f t="shared" si="1"/>
        <v>0</v>
      </c>
      <c r="F11" s="29">
        <f t="shared" si="1"/>
        <v>0</v>
      </c>
      <c r="G11" s="29">
        <f t="shared" si="1"/>
        <v>0</v>
      </c>
      <c r="H11" s="29">
        <f t="shared" si="1"/>
        <v>0</v>
      </c>
      <c r="I11" s="29">
        <f t="shared" si="1"/>
        <v>0</v>
      </c>
      <c r="J11" s="29">
        <f t="shared" si="1"/>
        <v>0</v>
      </c>
      <c r="K11" s="29">
        <f t="shared" si="1"/>
        <v>982.80000000000007</v>
      </c>
      <c r="L11" s="29">
        <f t="shared" si="1"/>
        <v>0</v>
      </c>
      <c r="M11" s="29">
        <f t="shared" si="1"/>
        <v>0</v>
      </c>
      <c r="N11" s="29">
        <f t="shared" si="1"/>
        <v>0</v>
      </c>
      <c r="O11" s="29">
        <f t="shared" si="1"/>
        <v>1544.4</v>
      </c>
      <c r="P11" s="29">
        <f t="shared" si="1"/>
        <v>702</v>
      </c>
      <c r="Q11" s="29">
        <f t="shared" si="1"/>
        <v>1123.2</v>
      </c>
      <c r="R11" s="29">
        <f t="shared" si="1"/>
        <v>280.8</v>
      </c>
      <c r="S11" s="29">
        <f>SUM(D11:R11)</f>
        <v>4633.2000000000007</v>
      </c>
    </row>
    <row r="12" spans="1:19" ht="16.5" customHeight="1">
      <c r="A12" s="420" t="str">
        <f>A7</f>
        <v>Satser for driftstilskudd i 2023</v>
      </c>
      <c r="B12" s="420"/>
      <c r="C12" s="160">
        <v>148.1</v>
      </c>
      <c r="D12" s="29">
        <f t="shared" si="1"/>
        <v>0</v>
      </c>
      <c r="E12" s="29">
        <f t="shared" si="1"/>
        <v>0</v>
      </c>
      <c r="F12" s="29">
        <f t="shared" si="1"/>
        <v>0</v>
      </c>
      <c r="G12" s="29">
        <f t="shared" si="1"/>
        <v>0</v>
      </c>
      <c r="H12" s="29">
        <f t="shared" si="1"/>
        <v>0</v>
      </c>
      <c r="I12" s="29">
        <f t="shared" si="1"/>
        <v>0</v>
      </c>
      <c r="J12" s="29">
        <f t="shared" si="1"/>
        <v>0</v>
      </c>
      <c r="K12" s="29">
        <f t="shared" si="1"/>
        <v>1036.7</v>
      </c>
      <c r="L12" s="29">
        <f t="shared" si="1"/>
        <v>0</v>
      </c>
      <c r="M12" s="29">
        <f t="shared" si="1"/>
        <v>0</v>
      </c>
      <c r="N12" s="29">
        <f t="shared" si="1"/>
        <v>0</v>
      </c>
      <c r="O12" s="29">
        <f t="shared" si="1"/>
        <v>1629.1</v>
      </c>
      <c r="P12" s="29">
        <f t="shared" si="1"/>
        <v>740.5</v>
      </c>
      <c r="Q12" s="29">
        <f t="shared" si="1"/>
        <v>1184.8</v>
      </c>
      <c r="R12" s="29">
        <f t="shared" si="1"/>
        <v>296.2</v>
      </c>
      <c r="S12" s="29">
        <f>SUM(D12:R12)</f>
        <v>4887.3</v>
      </c>
    </row>
    <row r="13" spans="1:19" ht="16.5" customHeight="1">
      <c r="A13" s="420"/>
      <c r="B13" s="420"/>
      <c r="C13" s="18"/>
      <c r="D13" s="29"/>
      <c r="E13" s="29"/>
      <c r="F13" s="29"/>
      <c r="G13" s="29"/>
      <c r="H13" s="29"/>
      <c r="I13" s="29"/>
      <c r="J13" s="29"/>
      <c r="K13" s="29"/>
      <c r="L13" s="29"/>
      <c r="M13" s="29"/>
      <c r="N13" s="29"/>
      <c r="O13" s="29"/>
      <c r="P13" s="29"/>
      <c r="Q13" s="29"/>
      <c r="R13" s="29"/>
      <c r="S13" s="29"/>
    </row>
    <row r="14" spans="1:19" ht="16.5" customHeight="1" thickBot="1">
      <c r="A14" s="445" t="s">
        <v>361</v>
      </c>
      <c r="B14" s="445"/>
      <c r="C14" s="143"/>
      <c r="D14" s="145">
        <f>D12+D7</f>
        <v>3868</v>
      </c>
      <c r="E14" s="145">
        <f t="shared" ref="E14:S14" si="2">E12+E7</f>
        <v>1547.2</v>
      </c>
      <c r="F14" s="145">
        <f t="shared" si="2"/>
        <v>3868</v>
      </c>
      <c r="G14" s="145">
        <f t="shared" si="2"/>
        <v>0</v>
      </c>
      <c r="H14" s="145">
        <f t="shared" si="2"/>
        <v>4835</v>
      </c>
      <c r="I14" s="145">
        <f t="shared" si="2"/>
        <v>11217.2</v>
      </c>
      <c r="J14" s="145">
        <f t="shared" si="2"/>
        <v>11990.800000000001</v>
      </c>
      <c r="K14" s="145">
        <f t="shared" si="2"/>
        <v>13220.900000000001</v>
      </c>
      <c r="L14" s="145">
        <f t="shared" si="2"/>
        <v>12764.4</v>
      </c>
      <c r="M14" s="145">
        <f t="shared" si="2"/>
        <v>3868</v>
      </c>
      <c r="N14" s="145">
        <f t="shared" si="2"/>
        <v>0</v>
      </c>
      <c r="O14" s="145">
        <f t="shared" si="2"/>
        <v>2402.6999999999998</v>
      </c>
      <c r="P14" s="145">
        <f t="shared" si="2"/>
        <v>10410.5</v>
      </c>
      <c r="Q14" s="145">
        <f t="shared" si="2"/>
        <v>23232.400000000001</v>
      </c>
      <c r="R14" s="145">
        <f t="shared" si="2"/>
        <v>3197.2</v>
      </c>
      <c r="S14" s="145">
        <f t="shared" si="2"/>
        <v>106422.30000000003</v>
      </c>
    </row>
    <row r="15" spans="1:19" ht="16.5" customHeight="1">
      <c r="A15" s="441" t="s">
        <v>362</v>
      </c>
      <c r="B15" s="441"/>
      <c r="C15" s="18"/>
      <c r="D15" s="18"/>
      <c r="E15" s="299"/>
      <c r="F15" s="299"/>
      <c r="G15" s="299"/>
      <c r="H15" s="299"/>
      <c r="I15" s="299"/>
      <c r="J15" s="299"/>
      <c r="K15" s="299"/>
      <c r="L15" s="299"/>
      <c r="M15" s="299"/>
      <c r="N15" s="299"/>
      <c r="O15" s="299"/>
      <c r="P15" s="299"/>
      <c r="Q15" s="299"/>
      <c r="R15" s="299"/>
      <c r="S15" s="18"/>
    </row>
    <row r="16" spans="1:19" ht="16.5" customHeight="1">
      <c r="A16" s="411"/>
      <c r="B16" s="411"/>
      <c r="C16" s="411"/>
      <c r="D16" s="411"/>
      <c r="E16" s="18"/>
      <c r="F16" s="18"/>
      <c r="G16" s="18"/>
      <c r="H16" s="18"/>
      <c r="I16" s="18"/>
      <c r="J16" s="18"/>
      <c r="K16" s="18"/>
      <c r="L16" s="18"/>
      <c r="M16" s="18"/>
      <c r="N16" s="18"/>
      <c r="O16" s="18"/>
      <c r="P16" s="18"/>
      <c r="Q16" s="18"/>
      <c r="R16" s="18"/>
      <c r="S16" s="18"/>
    </row>
    <row r="17" spans="1:19" ht="16.5" customHeight="1">
      <c r="A17" s="420"/>
      <c r="B17" s="420"/>
      <c r="C17" s="18"/>
      <c r="D17" s="58"/>
      <c r="E17" s="58"/>
      <c r="F17" s="58"/>
      <c r="G17" s="58"/>
      <c r="H17" s="58"/>
      <c r="I17" s="58"/>
      <c r="J17" s="58"/>
      <c r="K17" s="58"/>
      <c r="L17" s="58"/>
      <c r="M17" s="58"/>
      <c r="N17" s="58"/>
      <c r="O17" s="58"/>
      <c r="P17" s="58"/>
      <c r="Q17" s="58"/>
      <c r="R17" s="58"/>
      <c r="S17" s="18"/>
    </row>
    <row r="18" spans="1:19" ht="16.5" customHeight="1">
      <c r="A18" s="420"/>
      <c r="B18" s="420"/>
      <c r="C18" s="18"/>
      <c r="D18" s="18"/>
      <c r="E18" s="18"/>
      <c r="F18" s="18"/>
      <c r="G18" s="18"/>
      <c r="H18" s="18"/>
      <c r="I18" s="18"/>
      <c r="J18" s="18"/>
      <c r="K18" s="18"/>
      <c r="L18" s="18"/>
      <c r="M18" s="18"/>
      <c r="N18" s="18"/>
      <c r="O18" s="18"/>
      <c r="P18" s="18"/>
      <c r="Q18" s="18"/>
      <c r="R18" s="18"/>
      <c r="S18" s="18"/>
    </row>
    <row r="19" spans="1:19" ht="16.5" customHeight="1">
      <c r="A19" s="410" t="s">
        <v>15</v>
      </c>
      <c r="B19" s="410"/>
      <c r="C19" s="410"/>
      <c r="D19" s="410"/>
      <c r="E19" s="18"/>
      <c r="F19" s="18"/>
      <c r="G19" s="18"/>
      <c r="H19" s="18"/>
      <c r="I19" s="18"/>
      <c r="J19" s="18"/>
      <c r="K19" s="18"/>
      <c r="L19" s="18"/>
      <c r="M19" s="18"/>
      <c r="N19" s="18"/>
      <c r="O19" s="18"/>
      <c r="P19" s="18"/>
      <c r="Q19" s="18"/>
      <c r="R19" s="18"/>
      <c r="S19" s="18"/>
    </row>
    <row r="20" spans="1:19" ht="54.75" customHeight="1">
      <c r="A20" s="365"/>
      <c r="B20" s="365"/>
      <c r="C20" s="50" t="s">
        <v>363</v>
      </c>
      <c r="D20" s="50" t="str">
        <f t="shared" ref="D20:S20" si="3">D2</f>
        <v xml:space="preserve">1. 
Gamle Oslo </v>
      </c>
      <c r="E20" s="50" t="str">
        <f t="shared" si="3"/>
        <v>2. 
Grünerløkka</v>
      </c>
      <c r="F20" s="50" t="str">
        <f t="shared" si="3"/>
        <v>3. 
Sagene</v>
      </c>
      <c r="G20" s="50" t="str">
        <f t="shared" si="3"/>
        <v>4. 
St. Hanshaugen</v>
      </c>
      <c r="H20" s="50" t="str">
        <f t="shared" si="3"/>
        <v>5. 
Frogner</v>
      </c>
      <c r="I20" s="50" t="str">
        <f t="shared" si="3"/>
        <v>6. 
Ullern</v>
      </c>
      <c r="J20" s="50" t="str">
        <f t="shared" si="3"/>
        <v>7. 
Vestre Aker</v>
      </c>
      <c r="K20" s="50" t="str">
        <f t="shared" si="3"/>
        <v>8. 
Nordre Aker</v>
      </c>
      <c r="L20" s="50" t="str">
        <f t="shared" si="3"/>
        <v>9. 
Bjerke</v>
      </c>
      <c r="M20" s="50" t="str">
        <f t="shared" si="3"/>
        <v>10. 
Grorud</v>
      </c>
      <c r="N20" s="50" t="str">
        <f t="shared" si="3"/>
        <v>11. 
Stovner</v>
      </c>
      <c r="O20" s="50" t="str">
        <f t="shared" si="3"/>
        <v>12. 
Alna</v>
      </c>
      <c r="P20" s="50" t="str">
        <f t="shared" si="3"/>
        <v>13. 
Østensjø</v>
      </c>
      <c r="Q20" s="50" t="str">
        <f t="shared" si="3"/>
        <v>14.
Nordstrand</v>
      </c>
      <c r="R20" s="50" t="str">
        <f t="shared" si="3"/>
        <v>15. 
Søndre Nordstrand</v>
      </c>
      <c r="S20" s="50" t="str">
        <f t="shared" si="3"/>
        <v>Sum</v>
      </c>
    </row>
    <row r="21" spans="1:19" ht="16.5" customHeight="1">
      <c r="A21" s="419"/>
      <c r="B21" s="419"/>
      <c r="C21" s="18"/>
      <c r="D21" s="18"/>
      <c r="E21" s="18"/>
      <c r="F21" s="18"/>
      <c r="G21" s="18"/>
      <c r="H21" s="18"/>
      <c r="I21" s="18"/>
      <c r="J21" s="18"/>
      <c r="K21" s="18"/>
      <c r="L21" s="18"/>
      <c r="M21" s="18"/>
      <c r="N21" s="18"/>
      <c r="O21" s="18"/>
      <c r="P21" s="18"/>
      <c r="Q21" s="18"/>
      <c r="R21" s="18"/>
      <c r="S21" s="18"/>
    </row>
    <row r="22" spans="1:19" ht="16.5" customHeight="1">
      <c r="A22" s="420" t="s">
        <v>364</v>
      </c>
      <c r="B22" s="420"/>
      <c r="C22" s="114">
        <v>0.1</v>
      </c>
      <c r="D22" s="29">
        <v>3319</v>
      </c>
      <c r="E22" s="29">
        <v>3159</v>
      </c>
      <c r="F22" s="29">
        <v>2374</v>
      </c>
      <c r="G22" s="29">
        <v>1510</v>
      </c>
      <c r="H22" s="29">
        <v>1940</v>
      </c>
      <c r="I22" s="29">
        <v>1973</v>
      </c>
      <c r="J22" s="29">
        <v>3418</v>
      </c>
      <c r="K22" s="29">
        <v>3092</v>
      </c>
      <c r="L22" s="29">
        <v>2323</v>
      </c>
      <c r="M22" s="29">
        <v>1533</v>
      </c>
      <c r="N22" s="29">
        <v>1944</v>
      </c>
      <c r="O22" s="29">
        <v>2949</v>
      </c>
      <c r="P22" s="29">
        <v>3051</v>
      </c>
      <c r="Q22" s="29">
        <v>3109</v>
      </c>
      <c r="R22" s="29">
        <v>2474</v>
      </c>
      <c r="S22" s="29">
        <f>SUM(D22:R22)</f>
        <v>38168</v>
      </c>
    </row>
    <row r="23" spans="1:19" ht="16.5" customHeight="1">
      <c r="A23" s="420" t="s">
        <v>365</v>
      </c>
      <c r="B23" s="420"/>
      <c r="C23" s="114">
        <v>0.45</v>
      </c>
      <c r="D23" s="29">
        <v>43</v>
      </c>
      <c r="E23" s="29">
        <v>35</v>
      </c>
      <c r="F23" s="29">
        <v>20</v>
      </c>
      <c r="G23" s="29">
        <v>16</v>
      </c>
      <c r="H23" s="29">
        <v>15</v>
      </c>
      <c r="I23" s="29">
        <v>16</v>
      </c>
      <c r="J23" s="29">
        <v>30</v>
      </c>
      <c r="K23" s="29">
        <v>34</v>
      </c>
      <c r="L23" s="29">
        <v>42</v>
      </c>
      <c r="M23" s="29">
        <v>37</v>
      </c>
      <c r="N23" s="29">
        <v>52</v>
      </c>
      <c r="O23" s="29">
        <v>78</v>
      </c>
      <c r="P23" s="29">
        <v>47</v>
      </c>
      <c r="Q23" s="29">
        <v>35</v>
      </c>
      <c r="R23" s="29">
        <v>45</v>
      </c>
      <c r="S23" s="29">
        <f>SUM(D23:R23)</f>
        <v>545</v>
      </c>
    </row>
    <row r="24" spans="1:19" ht="16.5" customHeight="1">
      <c r="A24" s="446" t="s">
        <v>366</v>
      </c>
      <c r="B24" s="446"/>
      <c r="C24" s="150">
        <v>0.45</v>
      </c>
      <c r="D24" s="29">
        <v>603</v>
      </c>
      <c r="E24" s="29">
        <v>436</v>
      </c>
      <c r="F24" s="29">
        <v>254</v>
      </c>
      <c r="G24" s="29">
        <v>151</v>
      </c>
      <c r="H24" s="29">
        <v>228</v>
      </c>
      <c r="I24" s="29">
        <v>101</v>
      </c>
      <c r="J24" s="29">
        <v>145</v>
      </c>
      <c r="K24" s="29">
        <v>203</v>
      </c>
      <c r="L24" s="29">
        <v>354</v>
      </c>
      <c r="M24" s="29">
        <v>255</v>
      </c>
      <c r="N24" s="29">
        <v>504</v>
      </c>
      <c r="O24" s="29">
        <v>516</v>
      </c>
      <c r="P24" s="29">
        <v>268</v>
      </c>
      <c r="Q24" s="29">
        <v>171</v>
      </c>
      <c r="R24" s="29">
        <v>513</v>
      </c>
      <c r="S24" s="325">
        <f>SUM(D24:R24)</f>
        <v>4702</v>
      </c>
    </row>
    <row r="25" spans="1:19" ht="16.5" customHeight="1">
      <c r="A25" s="419" t="s">
        <v>367</v>
      </c>
      <c r="B25" s="419"/>
      <c r="C25" s="18"/>
      <c r="D25" s="340">
        <f>(D22/$S$22*$C$22+D23/$S$23*$C$23+D24/$S$24*$C$24)*100</f>
        <v>10.190983856813101</v>
      </c>
      <c r="E25" s="340">
        <f>(E22/$S$22*$C$22+E23/$S$23*$C$23+E24/$S$24*$C$24)*100</f>
        <v>7.8902574039188655</v>
      </c>
      <c r="F25" s="340">
        <f t="shared" ref="F25:R25" si="4">(F22/$S$22*$C$22+F23/$S$23*$C$23+F24/$S$24*$C$24)*100</f>
        <v>4.7042436280028079</v>
      </c>
      <c r="G25" s="340">
        <f t="shared" si="4"/>
        <v>3.1618500164691294</v>
      </c>
      <c r="H25" s="340">
        <f>(H22/$S$22*$C$22+H23/$S$23*$C$23+H24/$S$24*$C$24)*100</f>
        <v>3.9288614882529562</v>
      </c>
      <c r="I25" s="340">
        <f t="shared" si="4"/>
        <v>2.8046360435623154</v>
      </c>
      <c r="J25" s="340">
        <f t="shared" si="4"/>
        <v>4.7602861459309995</v>
      </c>
      <c r="K25" s="340">
        <f t="shared" si="4"/>
        <v>5.5602324553761076</v>
      </c>
      <c r="L25" s="340">
        <f t="shared" si="4"/>
        <v>7.4644349684849125</v>
      </c>
      <c r="M25" s="340">
        <f t="shared" si="4"/>
        <v>5.8971421008964366</v>
      </c>
      <c r="N25" s="340">
        <f t="shared" si="4"/>
        <v>9.6263845372085264</v>
      </c>
      <c r="O25" s="340">
        <f t="shared" si="4"/>
        <v>12.151327853655095</v>
      </c>
      <c r="P25" s="340">
        <f t="shared" si="4"/>
        <v>7.2449606804389068</v>
      </c>
      <c r="Q25" s="340">
        <f t="shared" si="4"/>
        <v>5.3410025971459536</v>
      </c>
      <c r="R25" s="340">
        <f t="shared" si="4"/>
        <v>9.273396223843891</v>
      </c>
      <c r="S25" s="340">
        <f>SUM(D25:R25)</f>
        <v>100.00000000000001</v>
      </c>
    </row>
    <row r="26" spans="1:19" ht="16.5" customHeight="1">
      <c r="A26" s="420"/>
      <c r="B26" s="420"/>
      <c r="C26" s="18"/>
      <c r="D26" s="18"/>
      <c r="E26" s="18"/>
      <c r="F26" s="18"/>
      <c r="G26" s="18"/>
      <c r="H26" s="18"/>
      <c r="I26" s="18"/>
      <c r="J26" s="18"/>
      <c r="K26" s="18"/>
      <c r="L26" s="18"/>
      <c r="M26" s="18"/>
      <c r="N26" s="18"/>
      <c r="O26" s="18"/>
      <c r="P26" s="18"/>
      <c r="Q26" s="18"/>
      <c r="R26" s="18"/>
      <c r="S26" s="18"/>
    </row>
    <row r="27" spans="1:19" ht="16.5" customHeight="1" thickBot="1">
      <c r="A27" s="445" t="s">
        <v>368</v>
      </c>
      <c r="B27" s="445"/>
      <c r="C27" s="143"/>
      <c r="D27" s="145">
        <f>D25/$S$25*$S$27</f>
        <v>34947.737120492027</v>
      </c>
      <c r="E27" s="145">
        <f t="shared" ref="E27:P27" si="5">E25/$S$25*$S$27</f>
        <v>27057.901910110882</v>
      </c>
      <c r="F27" s="145">
        <f t="shared" si="5"/>
        <v>16132.168588637465</v>
      </c>
      <c r="G27" s="145">
        <f t="shared" si="5"/>
        <v>10842.869024477255</v>
      </c>
      <c r="H27" s="145">
        <f>H25/$S$25*$S$27</f>
        <v>13473.166124436095</v>
      </c>
      <c r="I27" s="145">
        <f t="shared" si="5"/>
        <v>9617.8822914673765</v>
      </c>
      <c r="J27" s="145">
        <f t="shared" si="5"/>
        <v>16324.354074518256</v>
      </c>
      <c r="K27" s="145">
        <f t="shared" si="5"/>
        <v>19067.593954572174</v>
      </c>
      <c r="L27" s="145">
        <f t="shared" si="5"/>
        <v>25597.637548725939</v>
      </c>
      <c r="M27" s="145">
        <f t="shared" si="5"/>
        <v>20222.951463762129</v>
      </c>
      <c r="N27" s="145">
        <f t="shared" si="5"/>
        <v>33011.567965758448</v>
      </c>
      <c r="O27" s="145">
        <f t="shared" si="5"/>
        <v>41670.305581982335</v>
      </c>
      <c r="P27" s="145">
        <f t="shared" si="5"/>
        <v>24844.998762215531</v>
      </c>
      <c r="Q27" s="145">
        <f>Q25/$S$25*$S$27</f>
        <v>18315.793386340672</v>
      </c>
      <c r="R27" s="145">
        <f>R25/$S$25*$S$27</f>
        <v>31801.072202503376</v>
      </c>
      <c r="S27" s="145">
        <v>342928</v>
      </c>
    </row>
    <row r="28" spans="1:19">
      <c r="A28" s="18"/>
      <c r="B28" s="18"/>
      <c r="C28" s="18"/>
      <c r="D28" s="18"/>
      <c r="E28" s="18"/>
      <c r="F28" s="18"/>
      <c r="G28" s="18"/>
      <c r="H28" s="18"/>
      <c r="I28" s="18"/>
      <c r="J28" s="18"/>
      <c r="K28" s="18"/>
      <c r="L28" s="18"/>
      <c r="M28" s="18"/>
      <c r="N28" s="18"/>
      <c r="O28" s="18"/>
      <c r="P28" s="18"/>
      <c r="Q28" s="18"/>
      <c r="R28" s="18"/>
      <c r="S28" s="18"/>
    </row>
    <row r="29" spans="1:19">
      <c r="S29" s="30"/>
    </row>
    <row r="30" spans="1:19">
      <c r="D30" s="31"/>
      <c r="E30" s="31"/>
      <c r="F30" s="31"/>
      <c r="G30" s="31"/>
      <c r="H30" s="31"/>
      <c r="I30" s="31"/>
      <c r="J30" s="31"/>
      <c r="K30" s="31"/>
      <c r="L30" s="31"/>
      <c r="M30" s="31"/>
      <c r="N30" s="31"/>
      <c r="O30" s="31"/>
      <c r="P30" s="31"/>
      <c r="Q30" s="31"/>
      <c r="R30" s="31"/>
      <c r="S30" s="31"/>
    </row>
    <row r="31" spans="1:19">
      <c r="D31" s="304"/>
      <c r="E31" s="304"/>
      <c r="F31" s="304"/>
      <c r="G31" s="304"/>
      <c r="H31" s="304"/>
      <c r="I31" s="304"/>
      <c r="J31" s="304"/>
      <c r="K31" s="304"/>
      <c r="L31" s="304"/>
      <c r="M31" s="304"/>
      <c r="N31" s="304"/>
      <c r="O31" s="304"/>
      <c r="P31" s="304"/>
      <c r="Q31" s="304"/>
      <c r="R31" s="304"/>
      <c r="S31" s="304"/>
    </row>
    <row r="32" spans="1:19">
      <c r="C32" s="157"/>
      <c r="D32" s="158"/>
      <c r="E32" s="158"/>
    </row>
    <row r="34" spans="4:19">
      <c r="D34" s="42"/>
      <c r="E34" s="42"/>
      <c r="F34" s="42"/>
      <c r="G34" s="42"/>
      <c r="H34" s="42"/>
      <c r="I34" s="42"/>
      <c r="J34" s="42"/>
      <c r="K34" s="42"/>
      <c r="L34" s="42"/>
      <c r="M34" s="42"/>
      <c r="N34" s="42"/>
      <c r="O34" s="42"/>
      <c r="P34" s="42"/>
      <c r="Q34" s="42"/>
      <c r="R34" s="42"/>
      <c r="S34" s="42"/>
    </row>
    <row r="35" spans="4:19">
      <c r="D35" s="42"/>
      <c r="E35" s="42"/>
      <c r="F35" s="42"/>
      <c r="G35" s="42"/>
      <c r="H35" s="42"/>
      <c r="I35" s="42"/>
      <c r="J35" s="42"/>
      <c r="K35" s="42"/>
      <c r="L35" s="42"/>
      <c r="M35" s="42"/>
      <c r="N35" s="42"/>
      <c r="O35" s="42"/>
      <c r="P35" s="42"/>
      <c r="Q35" s="42"/>
      <c r="R35" s="42"/>
      <c r="S35" s="42"/>
    </row>
    <row r="36" spans="4:19">
      <c r="D36" s="42"/>
      <c r="E36" s="42"/>
      <c r="F36" s="42"/>
      <c r="G36" s="42"/>
      <c r="H36" s="42"/>
      <c r="I36" s="42"/>
      <c r="J36" s="42"/>
      <c r="K36" s="42"/>
      <c r="L36" s="42"/>
      <c r="M36" s="42"/>
      <c r="N36" s="42"/>
      <c r="O36" s="42"/>
      <c r="P36" s="42"/>
      <c r="Q36" s="42"/>
      <c r="R36" s="42"/>
      <c r="S36" s="42"/>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7"/>
  <sheetViews>
    <sheetView zoomScale="60" zoomScaleNormal="60" workbookViewId="0">
      <selection activeCell="D17" sqref="D17:S17"/>
    </sheetView>
  </sheetViews>
  <sheetFormatPr defaultColWidth="11.42578125" defaultRowHeight="14.45"/>
  <cols>
    <col min="1" max="1" width="65" bestFit="1" customWidth="1"/>
  </cols>
  <sheetData>
    <row r="1" spans="1:19" ht="15.6">
      <c r="A1" s="410" t="s">
        <v>16</v>
      </c>
      <c r="B1" s="410"/>
      <c r="C1" s="334"/>
      <c r="D1" s="334"/>
      <c r="E1" s="334"/>
      <c r="F1" s="334"/>
      <c r="G1" s="334"/>
      <c r="H1" s="334"/>
      <c r="I1" s="334"/>
      <c r="J1" s="334"/>
      <c r="K1" s="334"/>
      <c r="L1" s="334"/>
      <c r="M1" s="334"/>
      <c r="N1" s="334"/>
      <c r="O1" s="334"/>
      <c r="P1" s="334"/>
      <c r="Q1" s="334"/>
      <c r="R1" s="334"/>
      <c r="S1" s="334"/>
    </row>
    <row r="2" spans="1:19" ht="15.6">
      <c r="A2" s="412"/>
      <c r="B2" s="412" t="s">
        <v>369</v>
      </c>
      <c r="C2" s="412"/>
      <c r="D2" s="335" t="s">
        <v>370</v>
      </c>
      <c r="E2" s="335" t="s">
        <v>371</v>
      </c>
      <c r="F2" s="335" t="s">
        <v>372</v>
      </c>
      <c r="G2" s="335" t="s">
        <v>373</v>
      </c>
      <c r="H2" s="335" t="s">
        <v>374</v>
      </c>
      <c r="I2" s="335" t="s">
        <v>375</v>
      </c>
      <c r="J2" s="335" t="s">
        <v>376</v>
      </c>
      <c r="K2" s="335" t="s">
        <v>377</v>
      </c>
      <c r="L2" s="335" t="s">
        <v>378</v>
      </c>
      <c r="M2" s="335" t="s">
        <v>379</v>
      </c>
      <c r="N2" s="335" t="s">
        <v>380</v>
      </c>
      <c r="O2" s="335" t="s">
        <v>381</v>
      </c>
      <c r="P2" s="335" t="s">
        <v>382</v>
      </c>
      <c r="Q2" s="335" t="s">
        <v>383</v>
      </c>
      <c r="R2" s="335" t="s">
        <v>384</v>
      </c>
      <c r="S2" s="412" t="s">
        <v>120</v>
      </c>
    </row>
    <row r="3" spans="1:19" ht="46.9">
      <c r="A3" s="413"/>
      <c r="B3" s="413"/>
      <c r="C3" s="413"/>
      <c r="D3" s="336" t="s">
        <v>385</v>
      </c>
      <c r="E3" s="336" t="s">
        <v>386</v>
      </c>
      <c r="F3" s="336" t="s">
        <v>387</v>
      </c>
      <c r="G3" s="336" t="s">
        <v>388</v>
      </c>
      <c r="H3" s="336" t="s">
        <v>389</v>
      </c>
      <c r="I3" s="336" t="s">
        <v>390</v>
      </c>
      <c r="J3" s="336" t="s">
        <v>391</v>
      </c>
      <c r="K3" s="336" t="s">
        <v>392</v>
      </c>
      <c r="L3" s="336" t="s">
        <v>393</v>
      </c>
      <c r="M3" s="336" t="s">
        <v>394</v>
      </c>
      <c r="N3" s="336" t="s">
        <v>395</v>
      </c>
      <c r="O3" s="336" t="s">
        <v>396</v>
      </c>
      <c r="P3" s="336" t="s">
        <v>397</v>
      </c>
      <c r="Q3" s="336" t="s">
        <v>398</v>
      </c>
      <c r="R3" s="336" t="s">
        <v>399</v>
      </c>
      <c r="S3" s="413"/>
    </row>
    <row r="4" spans="1:19" ht="15.6">
      <c r="A4" s="341"/>
      <c r="B4" s="341"/>
      <c r="C4" s="341"/>
      <c r="D4" s="341"/>
      <c r="E4" s="341"/>
      <c r="F4" s="341"/>
      <c r="G4" s="341"/>
      <c r="H4" s="341"/>
      <c r="I4" s="341"/>
      <c r="J4" s="341"/>
      <c r="K4" s="341"/>
      <c r="L4" s="341"/>
      <c r="M4" s="341"/>
      <c r="N4" s="341"/>
      <c r="O4" s="341"/>
      <c r="P4" s="341"/>
      <c r="Q4" s="341"/>
      <c r="R4" s="341"/>
      <c r="S4" s="341"/>
    </row>
    <row r="5" spans="1:19" ht="15.6">
      <c r="A5" s="342" t="s">
        <v>400</v>
      </c>
      <c r="B5" s="343">
        <v>1500</v>
      </c>
      <c r="C5" s="344"/>
      <c r="D5" s="344"/>
      <c r="E5" s="344"/>
      <c r="F5" s="344"/>
      <c r="G5" s="344"/>
      <c r="H5" s="344"/>
      <c r="I5" s="344"/>
      <c r="J5" s="344"/>
      <c r="K5" s="344"/>
      <c r="L5" s="344"/>
      <c r="M5" s="344"/>
      <c r="N5" s="344"/>
      <c r="O5" s="344"/>
      <c r="P5" s="344"/>
      <c r="Q5" s="344"/>
      <c r="R5" s="344"/>
      <c r="S5" s="344"/>
    </row>
    <row r="6" spans="1:19" ht="15.6">
      <c r="A6" s="344"/>
      <c r="B6" s="344"/>
      <c r="C6" s="344"/>
      <c r="D6" s="344"/>
      <c r="E6" s="344"/>
      <c r="F6" s="344"/>
      <c r="G6" s="344"/>
      <c r="H6" s="344"/>
      <c r="I6" s="344"/>
      <c r="J6" s="344"/>
      <c r="K6" s="344"/>
      <c r="L6" s="344"/>
      <c r="M6" s="344"/>
      <c r="N6" s="344"/>
      <c r="O6" s="344"/>
      <c r="P6" s="344"/>
      <c r="Q6" s="344"/>
      <c r="R6" s="344"/>
      <c r="S6" s="344"/>
    </row>
    <row r="7" spans="1:19" ht="15.6">
      <c r="A7" s="344" t="s">
        <v>401</v>
      </c>
      <c r="B7" s="344"/>
      <c r="C7" s="344" t="s">
        <v>402</v>
      </c>
      <c r="D7" s="344">
        <v>168</v>
      </c>
      <c r="E7" s="344">
        <v>175</v>
      </c>
      <c r="F7" s="344">
        <v>130</v>
      </c>
      <c r="G7" s="344">
        <v>120</v>
      </c>
      <c r="H7" s="344">
        <v>200</v>
      </c>
      <c r="I7" s="344">
        <v>100</v>
      </c>
      <c r="J7" s="344">
        <v>145</v>
      </c>
      <c r="K7" s="344">
        <v>155</v>
      </c>
      <c r="L7" s="344">
        <v>71</v>
      </c>
      <c r="M7" s="344">
        <v>72</v>
      </c>
      <c r="N7" s="344">
        <v>100</v>
      </c>
      <c r="O7" s="344">
        <v>129</v>
      </c>
      <c r="P7" s="344">
        <v>145</v>
      </c>
      <c r="Q7" s="344">
        <v>195</v>
      </c>
      <c r="R7" s="344">
        <v>95</v>
      </c>
      <c r="S7" s="345">
        <f>SUM(D7:R7)</f>
        <v>2000</v>
      </c>
    </row>
    <row r="8" spans="1:19" ht="15.6">
      <c r="A8" s="344" t="s">
        <v>403</v>
      </c>
      <c r="B8" s="344"/>
      <c r="C8" s="344" t="s">
        <v>402</v>
      </c>
      <c r="D8" s="344">
        <v>142</v>
      </c>
      <c r="E8" s="344">
        <v>136</v>
      </c>
      <c r="F8" s="344">
        <v>89</v>
      </c>
      <c r="G8" s="344">
        <v>116</v>
      </c>
      <c r="H8" s="344">
        <v>141</v>
      </c>
      <c r="I8" s="344">
        <v>86</v>
      </c>
      <c r="J8" s="344">
        <v>140</v>
      </c>
      <c r="K8" s="344">
        <v>99</v>
      </c>
      <c r="L8" s="344">
        <v>45</v>
      </c>
      <c r="M8" s="344">
        <v>48</v>
      </c>
      <c r="N8" s="344">
        <v>53</v>
      </c>
      <c r="O8" s="344">
        <v>100</v>
      </c>
      <c r="P8" s="344">
        <v>86</v>
      </c>
      <c r="Q8" s="344">
        <v>123</v>
      </c>
      <c r="R8" s="344">
        <v>59</v>
      </c>
      <c r="S8" s="345">
        <f>SUM(D8:R8)</f>
        <v>1463</v>
      </c>
    </row>
    <row r="9" spans="1:19" ht="15.6">
      <c r="A9" s="344" t="s">
        <v>404</v>
      </c>
      <c r="B9" s="344"/>
      <c r="C9" s="344" t="s">
        <v>402</v>
      </c>
      <c r="D9" s="346">
        <f t="shared" ref="D9:R9" si="0">ROUND(($B$5-$S$8)*(D7-D8)/($S$7-$S$8),0)</f>
        <v>2</v>
      </c>
      <c r="E9" s="346">
        <f t="shared" si="0"/>
        <v>3</v>
      </c>
      <c r="F9" s="346">
        <f t="shared" si="0"/>
        <v>3</v>
      </c>
      <c r="G9" s="346">
        <f t="shared" si="0"/>
        <v>0</v>
      </c>
      <c r="H9" s="346">
        <f t="shared" si="0"/>
        <v>4</v>
      </c>
      <c r="I9" s="346">
        <f t="shared" si="0"/>
        <v>1</v>
      </c>
      <c r="J9" s="346">
        <f t="shared" si="0"/>
        <v>0</v>
      </c>
      <c r="K9" s="346">
        <f t="shared" si="0"/>
        <v>4</v>
      </c>
      <c r="L9" s="346">
        <f t="shared" si="0"/>
        <v>2</v>
      </c>
      <c r="M9" s="346">
        <f t="shared" si="0"/>
        <v>2</v>
      </c>
      <c r="N9" s="346">
        <f t="shared" si="0"/>
        <v>3</v>
      </c>
      <c r="O9" s="346">
        <f t="shared" si="0"/>
        <v>2</v>
      </c>
      <c r="P9" s="346">
        <f t="shared" si="0"/>
        <v>4</v>
      </c>
      <c r="Q9" s="346">
        <f t="shared" si="0"/>
        <v>5</v>
      </c>
      <c r="R9" s="346">
        <f t="shared" si="0"/>
        <v>2</v>
      </c>
      <c r="S9" s="345">
        <f>SUM(D9:R9)</f>
        <v>37</v>
      </c>
    </row>
    <row r="10" spans="1:19" ht="15.6">
      <c r="A10" s="344" t="s">
        <v>405</v>
      </c>
      <c r="B10" s="345">
        <v>243100</v>
      </c>
      <c r="C10" s="344" t="s">
        <v>402</v>
      </c>
      <c r="D10" s="347">
        <f t="shared" ref="D10:R10" si="1">D8+D9</f>
        <v>144</v>
      </c>
      <c r="E10" s="347">
        <f t="shared" si="1"/>
        <v>139</v>
      </c>
      <c r="F10" s="347">
        <f>F8+F9</f>
        <v>92</v>
      </c>
      <c r="G10" s="347">
        <f t="shared" si="1"/>
        <v>116</v>
      </c>
      <c r="H10" s="347">
        <f t="shared" si="1"/>
        <v>145</v>
      </c>
      <c r="I10" s="347">
        <f t="shared" si="1"/>
        <v>87</v>
      </c>
      <c r="J10" s="347">
        <f t="shared" si="1"/>
        <v>140</v>
      </c>
      <c r="K10" s="347">
        <f t="shared" si="1"/>
        <v>103</v>
      </c>
      <c r="L10" s="347">
        <f t="shared" si="1"/>
        <v>47</v>
      </c>
      <c r="M10" s="347">
        <f t="shared" si="1"/>
        <v>50</v>
      </c>
      <c r="N10" s="347">
        <f t="shared" si="1"/>
        <v>56</v>
      </c>
      <c r="O10" s="347">
        <f t="shared" si="1"/>
        <v>102</v>
      </c>
      <c r="P10" s="347">
        <f t="shared" si="1"/>
        <v>90</v>
      </c>
      <c r="Q10" s="347">
        <f t="shared" si="1"/>
        <v>128</v>
      </c>
      <c r="R10" s="347">
        <f t="shared" si="1"/>
        <v>61</v>
      </c>
      <c r="S10" s="345">
        <f>SUM(D10:R10)</f>
        <v>1500</v>
      </c>
    </row>
    <row r="11" spans="1:19" ht="15.6">
      <c r="A11" s="344"/>
      <c r="B11" s="344"/>
      <c r="C11" s="344"/>
      <c r="D11" s="344"/>
      <c r="E11" s="344"/>
      <c r="F11" s="344"/>
      <c r="G11" s="344"/>
      <c r="H11" s="344"/>
      <c r="I11" s="344"/>
      <c r="J11" s="344"/>
      <c r="K11" s="344"/>
      <c r="L11" s="344"/>
      <c r="M11" s="344"/>
      <c r="N11" s="344"/>
      <c r="O11" s="344"/>
      <c r="P11" s="344"/>
      <c r="Q11" s="344"/>
      <c r="R11" s="344"/>
      <c r="S11" s="344"/>
    </row>
    <row r="12" spans="1:19" ht="15.6">
      <c r="A12" s="344"/>
      <c r="B12" s="344"/>
      <c r="C12" s="344"/>
      <c r="D12" s="344"/>
      <c r="E12" s="344"/>
      <c r="F12" s="344"/>
      <c r="G12" s="344"/>
      <c r="H12" s="344"/>
      <c r="I12" s="344"/>
      <c r="J12" s="344"/>
      <c r="K12" s="344"/>
      <c r="L12" s="344"/>
      <c r="M12" s="344"/>
      <c r="N12" s="344"/>
      <c r="O12" s="344"/>
      <c r="P12" s="344"/>
      <c r="Q12" s="344"/>
      <c r="R12" s="344"/>
      <c r="S12" s="344"/>
    </row>
    <row r="13" spans="1:19" ht="15.6">
      <c r="A13" s="344" t="s">
        <v>406</v>
      </c>
      <c r="B13" s="345">
        <v>172900</v>
      </c>
      <c r="C13" s="344" t="s">
        <v>402</v>
      </c>
      <c r="D13" s="344">
        <v>25</v>
      </c>
      <c r="E13" s="344">
        <v>26</v>
      </c>
      <c r="F13" s="344">
        <v>24</v>
      </c>
      <c r="G13" s="344">
        <v>20</v>
      </c>
      <c r="H13" s="344">
        <v>14</v>
      </c>
      <c r="I13" s="344">
        <v>20</v>
      </c>
      <c r="J13" s="344">
        <v>31</v>
      </c>
      <c r="K13" s="344">
        <v>28</v>
      </c>
      <c r="L13" s="344">
        <v>1</v>
      </c>
      <c r="M13" s="344">
        <v>13</v>
      </c>
      <c r="N13" s="344">
        <v>6</v>
      </c>
      <c r="O13" s="344">
        <v>8</v>
      </c>
      <c r="P13" s="344">
        <v>29</v>
      </c>
      <c r="Q13" s="344">
        <v>21</v>
      </c>
      <c r="R13" s="344">
        <v>20</v>
      </c>
      <c r="S13" s="345">
        <f>SUM(D13:R13)</f>
        <v>286</v>
      </c>
    </row>
    <row r="14" spans="1:19" ht="15.6">
      <c r="A14" s="344" t="s">
        <v>407</v>
      </c>
      <c r="B14" s="345">
        <v>85700</v>
      </c>
      <c r="C14" s="344" t="s">
        <v>402</v>
      </c>
      <c r="D14" s="344">
        <v>29</v>
      </c>
      <c r="E14" s="344">
        <v>26</v>
      </c>
      <c r="F14" s="344">
        <v>16</v>
      </c>
      <c r="G14" s="344">
        <v>8</v>
      </c>
      <c r="H14" s="344">
        <v>13</v>
      </c>
      <c r="I14" s="344">
        <v>15</v>
      </c>
      <c r="J14" s="344">
        <v>13</v>
      </c>
      <c r="K14" s="344">
        <v>16</v>
      </c>
      <c r="L14" s="344">
        <v>11</v>
      </c>
      <c r="M14" s="344">
        <v>6</v>
      </c>
      <c r="N14" s="344">
        <v>4</v>
      </c>
      <c r="O14" s="344">
        <v>4</v>
      </c>
      <c r="P14" s="344">
        <v>17</v>
      </c>
      <c r="Q14" s="344">
        <v>21</v>
      </c>
      <c r="R14" s="344">
        <v>10</v>
      </c>
      <c r="S14" s="345">
        <f>SUM(D14:R14)</f>
        <v>209</v>
      </c>
    </row>
    <row r="15" spans="1:19" ht="15.6">
      <c r="A15" s="344" t="s">
        <v>408</v>
      </c>
      <c r="B15" s="345">
        <v>70200</v>
      </c>
      <c r="C15" s="344" t="s">
        <v>402</v>
      </c>
      <c r="D15" s="344">
        <v>27</v>
      </c>
      <c r="E15" s="344">
        <v>28</v>
      </c>
      <c r="F15" s="344">
        <v>31</v>
      </c>
      <c r="G15" s="344">
        <v>17</v>
      </c>
      <c r="H15" s="344">
        <v>28</v>
      </c>
      <c r="I15" s="344">
        <v>23</v>
      </c>
      <c r="J15" s="344">
        <v>24</v>
      </c>
      <c r="K15" s="344">
        <v>27</v>
      </c>
      <c r="L15" s="344">
        <v>16</v>
      </c>
      <c r="M15" s="344">
        <v>11</v>
      </c>
      <c r="N15" s="344">
        <v>18</v>
      </c>
      <c r="O15" s="344">
        <v>18</v>
      </c>
      <c r="P15" s="344">
        <v>26</v>
      </c>
      <c r="Q15" s="344">
        <v>25</v>
      </c>
      <c r="R15" s="344">
        <v>15</v>
      </c>
      <c r="S15" s="345">
        <f>SUM(D15:R15)</f>
        <v>334</v>
      </c>
    </row>
    <row r="16" spans="1:19" ht="15.6">
      <c r="A16" s="348"/>
      <c r="B16" s="348"/>
      <c r="C16" s="348"/>
      <c r="D16" s="348"/>
      <c r="E16" s="348"/>
      <c r="F16" s="348"/>
      <c r="G16" s="348"/>
      <c r="H16" s="348"/>
      <c r="I16" s="348"/>
      <c r="J16" s="348"/>
      <c r="K16" s="348"/>
      <c r="L16" s="348"/>
      <c r="M16" s="348"/>
      <c r="N16" s="348"/>
      <c r="O16" s="348"/>
      <c r="P16" s="348"/>
      <c r="Q16" s="348"/>
      <c r="R16" s="348"/>
      <c r="S16" s="348"/>
    </row>
    <row r="17" spans="1:19" ht="15.6">
      <c r="A17" s="349" t="s">
        <v>409</v>
      </c>
      <c r="B17" s="349"/>
      <c r="C17" s="349" t="s">
        <v>410</v>
      </c>
      <c r="D17" s="350">
        <f t="shared" ref="D17:R17" si="2">0.9*(D10*$B$10+D13*$B$13+D14*$B$14+D15*$B$15)/1000</f>
        <v>39338.639999999999</v>
      </c>
      <c r="E17" s="350">
        <f t="shared" si="2"/>
        <v>38232.089999999997</v>
      </c>
      <c r="F17" s="350">
        <f t="shared" si="2"/>
        <v>27055.98</v>
      </c>
      <c r="G17" s="350">
        <f t="shared" si="2"/>
        <v>30182.94</v>
      </c>
      <c r="H17" s="350">
        <f t="shared" si="2"/>
        <v>36674.82</v>
      </c>
      <c r="I17" s="350">
        <f t="shared" si="2"/>
        <v>24757.02</v>
      </c>
      <c r="J17" s="350">
        <f t="shared" si="2"/>
        <v>37973.519999999997</v>
      </c>
      <c r="K17" s="350">
        <f t="shared" si="2"/>
        <v>29832.39</v>
      </c>
      <c r="L17" s="350">
        <f t="shared" si="2"/>
        <v>12298.05</v>
      </c>
      <c r="M17" s="350">
        <f t="shared" si="2"/>
        <v>14120.19</v>
      </c>
      <c r="N17" s="350">
        <f t="shared" si="2"/>
        <v>14631.66</v>
      </c>
      <c r="O17" s="350">
        <f t="shared" si="2"/>
        <v>25007.22</v>
      </c>
      <c r="P17" s="350">
        <f t="shared" si="2"/>
        <v>27157.68</v>
      </c>
      <c r="Q17" s="350">
        <f t="shared" si="2"/>
        <v>34472.160000000003</v>
      </c>
      <c r="R17" s="350">
        <f t="shared" si="2"/>
        <v>18177.39</v>
      </c>
      <c r="S17" s="350">
        <f>SUM(D17:R17)</f>
        <v>409911.74999999988</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topLeftCell="A50" zoomScale="70" zoomScaleNormal="70" workbookViewId="0">
      <selection activeCell="L89" sqref="L89"/>
    </sheetView>
  </sheetViews>
  <sheetFormatPr defaultColWidth="11.42578125" defaultRowHeight="14.4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8274"/>
  </sheetPr>
  <dimension ref="A1:M15"/>
  <sheetViews>
    <sheetView zoomScale="70" zoomScaleNormal="70" workbookViewId="0"/>
  </sheetViews>
  <sheetFormatPr defaultColWidth="11.42578125" defaultRowHeight="15.6"/>
  <cols>
    <col min="1" max="1" width="68.7109375" style="19" customWidth="1"/>
    <col min="2" max="2" width="16.42578125" style="19" customWidth="1"/>
    <col min="3" max="6" width="15.28515625" style="19" customWidth="1"/>
    <col min="7" max="7" width="18.7109375" style="19" customWidth="1"/>
    <col min="8" max="8" width="17.85546875" style="19" customWidth="1"/>
    <col min="9" max="16384" width="11.42578125" style="19"/>
  </cols>
  <sheetData>
    <row r="1" spans="1:13">
      <c r="A1" s="24" t="s">
        <v>1</v>
      </c>
    </row>
    <row r="2" spans="1:13" ht="16.149999999999999" thickBot="1">
      <c r="A2" s="19" t="s">
        <v>17</v>
      </c>
    </row>
    <row r="3" spans="1:13" ht="78">
      <c r="A3" s="25"/>
      <c r="B3" s="26" t="s">
        <v>411</v>
      </c>
      <c r="C3" s="26" t="s">
        <v>19</v>
      </c>
      <c r="D3" s="26" t="s">
        <v>20</v>
      </c>
      <c r="E3" s="26" t="s">
        <v>21</v>
      </c>
      <c r="F3" s="26" t="s">
        <v>22</v>
      </c>
      <c r="G3" s="26" t="s">
        <v>23</v>
      </c>
      <c r="H3" s="261"/>
    </row>
    <row r="4" spans="1:13">
      <c r="A4" s="27"/>
      <c r="B4" s="28" t="s">
        <v>24</v>
      </c>
      <c r="C4" s="28" t="s">
        <v>25</v>
      </c>
      <c r="D4" s="28" t="s">
        <v>26</v>
      </c>
      <c r="E4" s="28" t="s">
        <v>27</v>
      </c>
      <c r="F4" s="28" t="s">
        <v>28</v>
      </c>
      <c r="G4" s="28" t="s">
        <v>29</v>
      </c>
      <c r="H4" s="262"/>
    </row>
    <row r="5" spans="1:13">
      <c r="A5" s="18" t="s">
        <v>30</v>
      </c>
      <c r="B5" s="29">
        <f>E5-D5-C5</f>
        <v>167762.21100726712</v>
      </c>
      <c r="C5" s="29">
        <f>'Tabell 2.3 DOK32022'!S13</f>
        <v>13508.78684728716</v>
      </c>
      <c r="D5" s="29">
        <f>'Tabell 2.2 DOK32022'!S37</f>
        <v>5910.8871010938092</v>
      </c>
      <c r="E5" s="29">
        <v>187181.88495564807</v>
      </c>
      <c r="F5" s="29">
        <f>'Tabell 1.2 DOK32022'!B72</f>
        <v>33446</v>
      </c>
      <c r="G5" s="29">
        <f>F5+E5</f>
        <v>220627.88495564807</v>
      </c>
      <c r="H5" s="30"/>
      <c r="I5" s="316"/>
      <c r="K5" s="260"/>
      <c r="L5" s="259"/>
      <c r="M5" s="30"/>
    </row>
    <row r="6" spans="1:13">
      <c r="A6" s="18" t="s">
        <v>31</v>
      </c>
      <c r="B6" s="29">
        <f t="shared" ref="B6:B12" si="0">E6-D6-C6</f>
        <v>5817404.9036419652</v>
      </c>
      <c r="C6" s="29">
        <f>'Tabell 2.3 DOK32022'!S26</f>
        <v>1190940.6744442072</v>
      </c>
      <c r="D6" s="29">
        <f>'Tabell 2.2 DOK32022'!S52</f>
        <v>215094.96281034886</v>
      </c>
      <c r="E6" s="29">
        <v>7223440.5408965209</v>
      </c>
      <c r="F6" s="29">
        <f>'Tabell 1.2 DOK32022'!B21+'Tabell 1.2 DOK32022'!B36</f>
        <v>333413</v>
      </c>
      <c r="G6" s="29">
        <f t="shared" ref="G6:G13" si="1">F6+E6</f>
        <v>7556853.5408965209</v>
      </c>
      <c r="H6" s="30"/>
      <c r="I6" s="316"/>
      <c r="K6" s="260"/>
      <c r="L6" s="259"/>
      <c r="M6" s="30"/>
    </row>
    <row r="7" spans="1:13">
      <c r="A7" s="18" t="s">
        <v>32</v>
      </c>
      <c r="B7" s="29">
        <f t="shared" si="0"/>
        <v>2056961.4450905568</v>
      </c>
      <c r="C7" s="29">
        <f>'Tabell 2.3 DOK32022'!S32</f>
        <v>-2673.8638924432298</v>
      </c>
      <c r="D7" s="29">
        <f>'Tabell 2.2 DOK32022'!S70</f>
        <v>69590.259253925164</v>
      </c>
      <c r="E7" s="29">
        <v>2123877.8404520387</v>
      </c>
      <c r="F7" s="29">
        <f>SUM('Tabell 1.2 DOK32022'!B5:B9)</f>
        <v>49800</v>
      </c>
      <c r="G7" s="29">
        <f t="shared" si="1"/>
        <v>2173677.8404520387</v>
      </c>
      <c r="H7" s="30"/>
      <c r="I7" s="316"/>
      <c r="K7" s="260"/>
      <c r="L7" s="259"/>
      <c r="M7" s="30"/>
    </row>
    <row r="8" spans="1:13">
      <c r="A8" s="256" t="s">
        <v>33</v>
      </c>
      <c r="B8" s="29">
        <f>E8-D8-C8</f>
        <v>876987.49765747972</v>
      </c>
      <c r="C8" s="29">
        <f>'Tabell 2.3 DOK32022'!S51</f>
        <v>111659.79969367367</v>
      </c>
      <c r="D8" s="29">
        <f>'Tabell 2.2 DOK32022'!S88</f>
        <v>30653.216846579147</v>
      </c>
      <c r="E8" s="29">
        <v>1019300.5141977326</v>
      </c>
      <c r="F8" s="29">
        <f>'Tabell 1.2 DOK32022'!B12+SUM('Tabell 1.2 DOK32022'!B42:B48)</f>
        <v>113151</v>
      </c>
      <c r="G8" s="29">
        <f t="shared" si="1"/>
        <v>1132451.5141977326</v>
      </c>
      <c r="H8" s="30"/>
      <c r="I8" s="316"/>
      <c r="K8" s="260"/>
      <c r="L8" s="259"/>
      <c r="M8" s="30"/>
    </row>
    <row r="9" spans="1:13">
      <c r="A9" s="18" t="s">
        <v>34</v>
      </c>
      <c r="B9" s="29">
        <f t="shared" si="0"/>
        <v>11208797.803976273</v>
      </c>
      <c r="C9" s="29">
        <f>'Tabell 2.3 DOK32022'!S72</f>
        <v>186035.61610313668</v>
      </c>
      <c r="D9" s="29">
        <f>'Tabell 2.2 DOK32022'!S106</f>
        <v>379554.29018286872</v>
      </c>
      <c r="E9" s="29">
        <v>11774387.710262278</v>
      </c>
      <c r="F9" s="29">
        <f>'Tabell 1.2 DOK32022'!B86</f>
        <v>73300</v>
      </c>
      <c r="G9" s="29">
        <f t="shared" si="1"/>
        <v>11847687.710262278</v>
      </c>
      <c r="H9" s="30"/>
      <c r="I9" s="316"/>
      <c r="K9" s="260"/>
      <c r="L9" s="259"/>
      <c r="M9" s="30"/>
    </row>
    <row r="10" spans="1:13">
      <c r="A10" s="18" t="s">
        <v>35</v>
      </c>
      <c r="B10" s="29">
        <f t="shared" si="0"/>
        <v>1164956.5445754349</v>
      </c>
      <c r="C10" s="29">
        <f>'Tabell 2.3 DOK32022'!S85</f>
        <v>128941.90153879416</v>
      </c>
      <c r="D10" s="29">
        <f>'Tabell 2.2 DOK32022'!S124</f>
        <v>39979.187168556025</v>
      </c>
      <c r="E10" s="29">
        <v>1333877.6332827851</v>
      </c>
      <c r="F10" s="29">
        <f>'Tabell 1.2 DOK32022'!B51+'Tabell 1.2 DOK32022'!B53+'Tabell 1.2 DOK32022'!B54+'Tabell 1.2 DOK32022'!B55+'Tabell 1.2 DOK32022'!B56+'Tabell 1.2 DOK32022'!B57+'Tabell 1.2 DOK32022'!B58+'Tabell 1.2 DOK32022'!B59+'Tabell 1.2 DOK32022'!B60</f>
        <v>116772</v>
      </c>
      <c r="G10" s="29">
        <f t="shared" si="1"/>
        <v>1450649.6332827851</v>
      </c>
      <c r="H10" s="30"/>
      <c r="I10" s="316"/>
      <c r="K10" s="260"/>
      <c r="L10" s="259"/>
      <c r="M10" s="30"/>
    </row>
    <row r="11" spans="1:13">
      <c r="A11" s="18" t="s">
        <v>36</v>
      </c>
      <c r="B11" s="29">
        <f t="shared" si="0"/>
        <v>469878.20210487116</v>
      </c>
      <c r="C11" s="29">
        <f>'Tabell 2.3 DOK32022'!S89</f>
        <v>-1873.3740000446783</v>
      </c>
      <c r="D11" s="29">
        <f>'Tabell 2.2 DOK32022'!S142</f>
        <v>15967.196636628416</v>
      </c>
      <c r="E11" s="29">
        <v>483972.02474145492</v>
      </c>
      <c r="F11" s="29">
        <v>0</v>
      </c>
      <c r="G11" s="29">
        <f t="shared" si="1"/>
        <v>483972.02474145492</v>
      </c>
      <c r="H11" s="30"/>
      <c r="I11" s="316"/>
      <c r="K11" s="260"/>
      <c r="L11" s="259"/>
      <c r="M11" s="30"/>
    </row>
    <row r="12" spans="1:13">
      <c r="A12" s="18" t="s">
        <v>37</v>
      </c>
      <c r="B12" s="29">
        <f t="shared" si="0"/>
        <v>1380515.9998903319</v>
      </c>
      <c r="C12" s="29">
        <f>'Tabell 2.3 DOK32022'!S93</f>
        <v>3000</v>
      </c>
      <c r="D12" s="29">
        <f>'Tabell 2.2 DOK32022'!S160</f>
        <v>35528</v>
      </c>
      <c r="E12" s="29">
        <v>1419043.9998903319</v>
      </c>
      <c r="F12" s="29">
        <f>'Tabell 1.2 DOK32022'!B52</f>
        <v>13908</v>
      </c>
      <c r="G12" s="29">
        <f t="shared" si="1"/>
        <v>1432951.9998903319</v>
      </c>
      <c r="H12" s="30"/>
      <c r="I12" s="316"/>
      <c r="K12" s="260"/>
      <c r="L12" s="259"/>
      <c r="M12" s="30"/>
    </row>
    <row r="13" spans="1:13">
      <c r="A13" s="18" t="s">
        <v>38</v>
      </c>
      <c r="B13" s="29">
        <v>0</v>
      </c>
      <c r="C13" s="29">
        <f>'Tabell 2.3 DOK32022'!S97</f>
        <v>-23009</v>
      </c>
      <c r="D13" s="29">
        <v>0</v>
      </c>
      <c r="E13" s="29">
        <v>-23009</v>
      </c>
      <c r="F13" s="29">
        <v>0</v>
      </c>
      <c r="G13" s="29">
        <f t="shared" si="1"/>
        <v>-23009</v>
      </c>
      <c r="H13" s="30"/>
      <c r="I13" s="30"/>
      <c r="J13" s="30"/>
      <c r="K13" s="30"/>
      <c r="L13" s="30"/>
      <c r="M13" s="30"/>
    </row>
    <row r="14" spans="1:13" ht="16.149999999999999" thickBot="1">
      <c r="A14" s="32" t="s">
        <v>39</v>
      </c>
      <c r="B14" s="33">
        <f>SUM(B5:B13)</f>
        <v>23143264.607944179</v>
      </c>
      <c r="C14" s="33">
        <f t="shared" ref="C14:G14" si="2">SUM(C5:C13)</f>
        <v>1606530.5407346108</v>
      </c>
      <c r="D14" s="33">
        <f t="shared" si="2"/>
        <v>792278.00000000012</v>
      </c>
      <c r="E14" s="33">
        <f t="shared" si="2"/>
        <v>25542073.148678791</v>
      </c>
      <c r="F14" s="33">
        <f t="shared" si="2"/>
        <v>733790</v>
      </c>
      <c r="G14" s="33">
        <f t="shared" si="2"/>
        <v>26275863.148678791</v>
      </c>
      <c r="H14" s="30"/>
      <c r="I14" s="30"/>
      <c r="J14" s="30"/>
      <c r="K14" s="30"/>
      <c r="L14" s="30"/>
      <c r="M14" s="30"/>
    </row>
    <row r="15" spans="1:13">
      <c r="B15" s="31"/>
      <c r="C15" s="31"/>
      <c r="D15" s="31"/>
      <c r="E15" s="31"/>
      <c r="F15" s="31"/>
      <c r="G15" s="31"/>
      <c r="H15" s="31"/>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8274"/>
  </sheetPr>
  <dimension ref="A1:D87"/>
  <sheetViews>
    <sheetView zoomScale="70" zoomScaleNormal="70" workbookViewId="0">
      <selection activeCell="B14" sqref="B14"/>
    </sheetView>
  </sheetViews>
  <sheetFormatPr defaultColWidth="11.42578125" defaultRowHeight="15.6"/>
  <cols>
    <col min="1" max="1" width="74.85546875" style="18" customWidth="1"/>
    <col min="2" max="4" width="11.42578125" style="18"/>
    <col min="5" max="16384" width="11.42578125" style="19"/>
  </cols>
  <sheetData>
    <row r="1" spans="1:3">
      <c r="A1" s="35" t="s">
        <v>412</v>
      </c>
      <c r="C1" s="34"/>
    </row>
    <row r="3" spans="1:3">
      <c r="A3" s="36" t="s">
        <v>41</v>
      </c>
      <c r="B3" s="37"/>
    </row>
    <row r="4" spans="1:3">
      <c r="A4" s="38" t="s">
        <v>42</v>
      </c>
      <c r="B4" s="39"/>
    </row>
    <row r="5" spans="1:3">
      <c r="A5" s="34" t="s">
        <v>43</v>
      </c>
      <c r="B5" s="40">
        <v>30000</v>
      </c>
    </row>
    <row r="6" spans="1:3">
      <c r="A6" s="34" t="s">
        <v>44</v>
      </c>
      <c r="B6" s="40">
        <v>3800</v>
      </c>
    </row>
    <row r="7" spans="1:3">
      <c r="A7" s="34" t="s">
        <v>413</v>
      </c>
      <c r="B7" s="44">
        <v>10000</v>
      </c>
    </row>
    <row r="8" spans="1:3">
      <c r="A8" s="34" t="s">
        <v>45</v>
      </c>
      <c r="B8" s="44">
        <v>3000</v>
      </c>
    </row>
    <row r="9" spans="1:3">
      <c r="A9" s="34" t="s">
        <v>46</v>
      </c>
      <c r="B9" s="44">
        <v>3000</v>
      </c>
    </row>
    <row r="10" spans="1:3">
      <c r="A10" s="35"/>
      <c r="B10" s="44"/>
    </row>
    <row r="11" spans="1:3">
      <c r="A11" s="35" t="s">
        <v>48</v>
      </c>
      <c r="B11" s="44"/>
    </row>
    <row r="12" spans="1:3">
      <c r="A12" s="34" t="s">
        <v>414</v>
      </c>
      <c r="B12" s="44">
        <v>34201</v>
      </c>
    </row>
    <row r="13" spans="1:3">
      <c r="A13" s="284" t="s">
        <v>50</v>
      </c>
      <c r="B13" s="285">
        <f>SUM(B5:B12)</f>
        <v>84001</v>
      </c>
    </row>
    <row r="14" spans="1:3">
      <c r="B14" s="47"/>
    </row>
    <row r="15" spans="1:3">
      <c r="A15" s="36" t="s">
        <v>51</v>
      </c>
      <c r="B15" s="37"/>
    </row>
    <row r="16" spans="1:3">
      <c r="A16" s="38" t="s">
        <v>31</v>
      </c>
      <c r="B16" s="39"/>
    </row>
    <row r="17" spans="1:3">
      <c r="A17" s="34" t="s">
        <v>415</v>
      </c>
      <c r="B17" s="40">
        <v>20991</v>
      </c>
    </row>
    <row r="18" spans="1:3">
      <c r="A18" s="34" t="s">
        <v>416</v>
      </c>
      <c r="B18" s="40">
        <v>9420</v>
      </c>
    </row>
    <row r="19" spans="1:3">
      <c r="A19" s="34" t="s">
        <v>52</v>
      </c>
      <c r="B19" s="40">
        <v>12775</v>
      </c>
    </row>
    <row r="20" spans="1:3">
      <c r="A20" s="34" t="s">
        <v>53</v>
      </c>
      <c r="B20" s="40">
        <v>7242</v>
      </c>
    </row>
    <row r="21" spans="1:3" ht="16.149999999999999" thickBot="1">
      <c r="A21" s="45" t="s">
        <v>56</v>
      </c>
      <c r="B21" s="46">
        <f>SUM(B17:B20)</f>
        <v>50428</v>
      </c>
    </row>
    <row r="22" spans="1:3">
      <c r="A22" s="34"/>
      <c r="B22" s="47"/>
    </row>
    <row r="23" spans="1:3">
      <c r="A23" s="36" t="s">
        <v>57</v>
      </c>
      <c r="B23" s="37"/>
    </row>
    <row r="24" spans="1:3">
      <c r="A24" s="38" t="s">
        <v>31</v>
      </c>
      <c r="B24" s="39"/>
    </row>
    <row r="25" spans="1:3">
      <c r="A25" s="286" t="s">
        <v>58</v>
      </c>
      <c r="B25" s="287">
        <v>15000</v>
      </c>
    </row>
    <row r="26" spans="1:3">
      <c r="A26" s="49" t="s">
        <v>417</v>
      </c>
      <c r="B26" s="44">
        <v>24500</v>
      </c>
      <c r="C26" s="44"/>
    </row>
    <row r="27" spans="1:3">
      <c r="A27" s="49" t="s">
        <v>60</v>
      </c>
      <c r="B27" s="44">
        <v>3007</v>
      </c>
      <c r="C27" s="44"/>
    </row>
    <row r="28" spans="1:3">
      <c r="A28" s="49" t="s">
        <v>61</v>
      </c>
      <c r="B28" s="44">
        <v>2500</v>
      </c>
      <c r="C28" s="44"/>
    </row>
    <row r="29" spans="1:3">
      <c r="A29" s="49" t="s">
        <v>62</v>
      </c>
      <c r="B29" s="44">
        <f>38000-4000</f>
        <v>34000</v>
      </c>
      <c r="C29" s="44"/>
    </row>
    <row r="30" spans="1:3">
      <c r="A30" s="49" t="s">
        <v>63</v>
      </c>
      <c r="B30" s="44">
        <v>5500</v>
      </c>
      <c r="C30" s="44"/>
    </row>
    <row r="31" spans="1:3">
      <c r="A31" s="49" t="s">
        <v>418</v>
      </c>
      <c r="B31" s="44">
        <v>18700</v>
      </c>
      <c r="C31" s="44"/>
    </row>
    <row r="32" spans="1:3">
      <c r="A32" s="49" t="s">
        <v>65</v>
      </c>
      <c r="B32" s="44">
        <v>64000</v>
      </c>
      <c r="C32" s="44"/>
    </row>
    <row r="33" spans="1:3">
      <c r="A33" s="49" t="s">
        <v>66</v>
      </c>
      <c r="B33" s="44">
        <v>52475</v>
      </c>
      <c r="C33" s="44"/>
    </row>
    <row r="34" spans="1:3">
      <c r="A34" s="49" t="s">
        <v>67</v>
      </c>
      <c r="B34" s="44">
        <v>53303</v>
      </c>
      <c r="C34" s="44"/>
    </row>
    <row r="35" spans="1:3">
      <c r="A35" s="49" t="s">
        <v>68</v>
      </c>
      <c r="B35" s="44">
        <v>10000</v>
      </c>
      <c r="C35" s="44"/>
    </row>
    <row r="36" spans="1:3">
      <c r="A36" s="288" t="s">
        <v>69</v>
      </c>
      <c r="B36" s="285">
        <f>SUM(B25:B35)</f>
        <v>282985</v>
      </c>
    </row>
    <row r="37" spans="1:3">
      <c r="A37" s="289" t="s">
        <v>70</v>
      </c>
      <c r="B37" s="41">
        <v>-29000</v>
      </c>
    </row>
    <row r="38" spans="1:3">
      <c r="A38" s="35" t="s">
        <v>71</v>
      </c>
      <c r="B38" s="43">
        <f>SUM(B36:B37)</f>
        <v>253985</v>
      </c>
    </row>
    <row r="39" spans="1:3">
      <c r="A39" s="35"/>
      <c r="B39" s="43"/>
    </row>
    <row r="40" spans="1:3">
      <c r="A40" s="36" t="s">
        <v>72</v>
      </c>
      <c r="B40" s="290"/>
    </row>
    <row r="41" spans="1:3">
      <c r="A41" s="20" t="s">
        <v>48</v>
      </c>
    </row>
    <row r="42" spans="1:3">
      <c r="A42" s="18" t="s">
        <v>73</v>
      </c>
      <c r="B42" s="291">
        <v>23000</v>
      </c>
    </row>
    <row r="43" spans="1:3">
      <c r="A43" s="18" t="s">
        <v>419</v>
      </c>
      <c r="B43" s="291">
        <v>10000</v>
      </c>
    </row>
    <row r="44" spans="1:3">
      <c r="A44" s="18" t="s">
        <v>74</v>
      </c>
      <c r="B44" s="291">
        <v>10000</v>
      </c>
    </row>
    <row r="45" spans="1:3">
      <c r="A45" s="18" t="s">
        <v>420</v>
      </c>
      <c r="B45" s="291">
        <v>10000</v>
      </c>
    </row>
    <row r="46" spans="1:3">
      <c r="A46" s="18" t="s">
        <v>76</v>
      </c>
      <c r="B46" s="291">
        <v>7000</v>
      </c>
    </row>
    <row r="47" spans="1:3">
      <c r="A47" s="18" t="s">
        <v>421</v>
      </c>
      <c r="B47" s="291">
        <v>950</v>
      </c>
    </row>
    <row r="48" spans="1:3">
      <c r="A48" s="18" t="s">
        <v>422</v>
      </c>
      <c r="B48" s="291">
        <v>18000</v>
      </c>
    </row>
    <row r="49" spans="1:3">
      <c r="B49" s="291"/>
    </row>
    <row r="50" spans="1:3">
      <c r="A50" s="20" t="s">
        <v>77</v>
      </c>
      <c r="B50" s="291"/>
    </row>
    <row r="51" spans="1:3">
      <c r="A51" s="18" t="s">
        <v>78</v>
      </c>
      <c r="B51" s="291">
        <v>37332</v>
      </c>
      <c r="C51" s="29"/>
    </row>
    <row r="52" spans="1:3">
      <c r="A52" s="18" t="s">
        <v>79</v>
      </c>
      <c r="B52" s="291">
        <v>13908</v>
      </c>
      <c r="C52" s="29"/>
    </row>
    <row r="53" spans="1:3">
      <c r="A53" s="18" t="s">
        <v>81</v>
      </c>
      <c r="B53" s="291">
        <v>10000</v>
      </c>
      <c r="C53" s="29"/>
    </row>
    <row r="54" spans="1:3">
      <c r="A54" s="18" t="s">
        <v>423</v>
      </c>
      <c r="B54" s="291">
        <f>10000+25000</f>
        <v>35000</v>
      </c>
      <c r="C54" s="29"/>
    </row>
    <row r="55" spans="1:3">
      <c r="A55" s="18" t="s">
        <v>83</v>
      </c>
      <c r="B55" s="291">
        <v>4600</v>
      </c>
      <c r="C55" s="29"/>
    </row>
    <row r="56" spans="1:3">
      <c r="A56" s="18" t="s">
        <v>424</v>
      </c>
      <c r="B56" s="291">
        <v>2000</v>
      </c>
      <c r="C56" s="29"/>
    </row>
    <row r="57" spans="1:3">
      <c r="A57" s="18" t="s">
        <v>425</v>
      </c>
      <c r="B57" s="291">
        <v>10000</v>
      </c>
      <c r="C57" s="29"/>
    </row>
    <row r="58" spans="1:3">
      <c r="A58" s="18" t="s">
        <v>85</v>
      </c>
      <c r="B58" s="291">
        <v>9000</v>
      </c>
      <c r="C58" s="29"/>
    </row>
    <row r="59" spans="1:3">
      <c r="A59" s="18" t="s">
        <v>86</v>
      </c>
      <c r="B59" s="291">
        <v>7125</v>
      </c>
      <c r="C59" s="29"/>
    </row>
    <row r="60" spans="1:3">
      <c r="A60" s="18" t="s">
        <v>426</v>
      </c>
      <c r="B60" s="29">
        <v>1715</v>
      </c>
      <c r="C60" s="29"/>
    </row>
    <row r="61" spans="1:3" ht="16.149999999999999" thickBot="1">
      <c r="A61" s="45" t="s">
        <v>88</v>
      </c>
      <c r="B61" s="46">
        <f>SUM(B42:B60)</f>
        <v>209630</v>
      </c>
      <c r="C61" s="58"/>
    </row>
    <row r="62" spans="1:3">
      <c r="A62" s="35"/>
      <c r="B62" s="43"/>
    </row>
    <row r="64" spans="1:3">
      <c r="A64" s="36" t="s">
        <v>89</v>
      </c>
      <c r="B64" s="37"/>
    </row>
    <row r="65" spans="1:2">
      <c r="A65" s="35" t="s">
        <v>30</v>
      </c>
      <c r="B65" s="39"/>
    </row>
    <row r="66" spans="1:2">
      <c r="A66" s="18" t="s">
        <v>90</v>
      </c>
      <c r="B66" s="292">
        <f>3000-1000</f>
        <v>2000</v>
      </c>
    </row>
    <row r="67" spans="1:2">
      <c r="A67" s="18" t="s">
        <v>91</v>
      </c>
      <c r="B67" s="292">
        <v>2250</v>
      </c>
    </row>
    <row r="68" spans="1:2">
      <c r="A68" s="18" t="s">
        <v>92</v>
      </c>
      <c r="B68" s="47">
        <v>7000</v>
      </c>
    </row>
    <row r="69" spans="1:2">
      <c r="A69" s="18" t="s">
        <v>427</v>
      </c>
      <c r="B69" s="47">
        <v>17500</v>
      </c>
    </row>
    <row r="70" spans="1:2">
      <c r="A70" s="18" t="s">
        <v>428</v>
      </c>
      <c r="B70" s="47">
        <f>6000-2000</f>
        <v>4000</v>
      </c>
    </row>
    <row r="71" spans="1:2">
      <c r="A71" s="18" t="s">
        <v>429</v>
      </c>
      <c r="B71" s="44">
        <v>696</v>
      </c>
    </row>
    <row r="72" spans="1:2">
      <c r="A72" s="294" t="str">
        <f>CONCATENATE("Sum ",A65)</f>
        <v>Sum FO1 Administrasjon og fellestjenester</v>
      </c>
      <c r="B72" s="295">
        <f>SUM(B66:B71)</f>
        <v>33446</v>
      </c>
    </row>
    <row r="73" spans="1:2">
      <c r="A73" s="34"/>
      <c r="B73" s="44"/>
    </row>
    <row r="74" spans="1:2">
      <c r="B74" s="44"/>
    </row>
    <row r="75" spans="1:2">
      <c r="A75" s="35" t="s">
        <v>34</v>
      </c>
      <c r="B75" s="39"/>
    </row>
    <row r="76" spans="1:2">
      <c r="A76" s="48" t="s">
        <v>430</v>
      </c>
      <c r="B76" s="292">
        <v>2000</v>
      </c>
    </row>
    <row r="77" spans="1:2">
      <c r="A77" s="18" t="s">
        <v>95</v>
      </c>
      <c r="B77" s="292">
        <v>5600</v>
      </c>
    </row>
    <row r="78" spans="1:2">
      <c r="A78" s="293" t="s">
        <v>431</v>
      </c>
      <c r="B78" s="292">
        <v>10000</v>
      </c>
    </row>
    <row r="79" spans="1:2">
      <c r="A79" s="18" t="s">
        <v>97</v>
      </c>
      <c r="B79" s="292">
        <v>26400</v>
      </c>
    </row>
    <row r="80" spans="1:2">
      <c r="A80" s="48" t="s">
        <v>98</v>
      </c>
      <c r="B80" s="292">
        <v>9300</v>
      </c>
    </row>
    <row r="81" spans="1:2">
      <c r="A81" s="18" t="s">
        <v>432</v>
      </c>
      <c r="B81" s="292">
        <v>8000</v>
      </c>
    </row>
    <row r="82" spans="1:2">
      <c r="A82" s="18" t="s">
        <v>100</v>
      </c>
      <c r="B82" s="47">
        <v>4000</v>
      </c>
    </row>
    <row r="83" spans="1:2">
      <c r="A83" s="18" t="s">
        <v>433</v>
      </c>
      <c r="B83" s="47">
        <v>5000</v>
      </c>
    </row>
    <row r="84" spans="1:2">
      <c r="A84" s="18" t="s">
        <v>434</v>
      </c>
      <c r="B84" s="47">
        <v>1000</v>
      </c>
    </row>
    <row r="85" spans="1:2">
      <c r="A85" s="18" t="s">
        <v>102</v>
      </c>
      <c r="B85" s="292">
        <v>2000</v>
      </c>
    </row>
    <row r="86" spans="1:2">
      <c r="A86" s="294" t="str">
        <f>CONCATENATE("Sum ",A75)</f>
        <v>Sum FO3 Helse og omsorg</v>
      </c>
      <c r="B86" s="287">
        <f>SUM(B76:B85)</f>
        <v>73300</v>
      </c>
    </row>
    <row r="87" spans="1:2" ht="16.149999999999999" thickBot="1">
      <c r="A87" s="305" t="s">
        <v>103</v>
      </c>
      <c r="B87" s="306">
        <f>SUM(B72,B86)</f>
        <v>106746</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8274"/>
  </sheetPr>
  <dimension ref="A1:AK64"/>
  <sheetViews>
    <sheetView topLeftCell="A25" zoomScale="70" zoomScaleNormal="70" workbookViewId="0">
      <selection activeCell="E45" sqref="E45"/>
    </sheetView>
  </sheetViews>
  <sheetFormatPr defaultColWidth="11.42578125" defaultRowHeight="15.6"/>
  <cols>
    <col min="1" max="1" width="48.42578125" style="19" customWidth="1"/>
    <col min="2" max="2" width="24.85546875" style="19" customWidth="1"/>
    <col min="3" max="3" width="14" style="19" customWidth="1"/>
    <col min="4" max="4" width="31.42578125" style="19" bestFit="1" customWidth="1"/>
    <col min="5" max="5" width="25.7109375" style="19" bestFit="1" customWidth="1"/>
    <col min="6" max="18" width="13.28515625" style="19" customWidth="1"/>
    <col min="19" max="19" width="15.85546875" style="19" customWidth="1"/>
    <col min="20" max="20" width="12.5703125" style="19" bestFit="1" customWidth="1"/>
    <col min="21" max="16384" width="11.42578125" style="19"/>
  </cols>
  <sheetData>
    <row r="1" spans="1:37" ht="16.5" customHeight="1">
      <c r="A1" s="20" t="s">
        <v>104</v>
      </c>
      <c r="B1" s="18"/>
      <c r="C1" s="18"/>
      <c r="D1" s="18"/>
      <c r="E1" s="18"/>
      <c r="F1" s="18"/>
      <c r="G1" s="18"/>
      <c r="H1" s="18"/>
      <c r="I1" s="18"/>
      <c r="J1" s="18"/>
      <c r="K1" s="18"/>
      <c r="L1" s="18"/>
      <c r="M1" s="18"/>
      <c r="N1" s="18"/>
      <c r="O1" s="18"/>
      <c r="P1" s="18"/>
      <c r="Q1" s="18"/>
      <c r="R1" s="18"/>
      <c r="S1" s="18"/>
    </row>
    <row r="2" spans="1:37" ht="54.75" customHeight="1">
      <c r="A2" s="50"/>
      <c r="B2" s="50"/>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37" ht="16.5" customHeight="1" thickBot="1">
      <c r="A3" s="18"/>
      <c r="B3" s="18"/>
      <c r="C3" s="18"/>
      <c r="D3" s="18"/>
      <c r="E3" s="18"/>
      <c r="F3" s="18"/>
      <c r="G3" s="18"/>
      <c r="H3" s="18"/>
      <c r="I3" s="18"/>
      <c r="J3" s="18"/>
      <c r="K3" s="18"/>
      <c r="L3" s="18"/>
      <c r="M3" s="18"/>
      <c r="N3" s="18"/>
      <c r="O3" s="18"/>
      <c r="P3" s="18"/>
      <c r="Q3" s="18"/>
      <c r="R3" s="18"/>
      <c r="S3" s="18"/>
    </row>
    <row r="4" spans="1:37" ht="16.5" customHeight="1">
      <c r="A4" s="162" t="s">
        <v>121</v>
      </c>
      <c r="B4" s="163"/>
      <c r="C4" s="163"/>
      <c r="D4" s="164"/>
      <c r="E4" s="164"/>
      <c r="F4" s="164"/>
      <c r="G4" s="164"/>
      <c r="H4" s="164"/>
      <c r="I4" s="164"/>
      <c r="J4" s="164"/>
      <c r="K4" s="164"/>
      <c r="L4" s="164"/>
      <c r="M4" s="164"/>
      <c r="N4" s="164"/>
      <c r="O4" s="164"/>
      <c r="P4" s="164"/>
      <c r="Q4" s="164"/>
      <c r="R4" s="164"/>
      <c r="S4" s="164"/>
    </row>
    <row r="5" spans="1:37" ht="16.5" customHeight="1">
      <c r="A5" s="51" t="str">
        <f>A13</f>
        <v>Kriteriefordelt</v>
      </c>
      <c r="B5" s="52"/>
      <c r="C5" s="52"/>
      <c r="D5" s="53">
        <f>D13+D19+D25+D31+D37+D43+D49+D55</f>
        <v>1949563.0804587707</v>
      </c>
      <c r="E5" s="53">
        <f t="shared" ref="E5:S5" si="0">E13+E19+E25+E31+E37+E43+E49+E55</f>
        <v>1701378.6839261733</v>
      </c>
      <c r="F5" s="53">
        <f t="shared" si="0"/>
        <v>1373835.1359863468</v>
      </c>
      <c r="G5" s="53">
        <f t="shared" si="0"/>
        <v>1044127.2076053482</v>
      </c>
      <c r="H5" s="53">
        <f t="shared" si="0"/>
        <v>1589208.4781664296</v>
      </c>
      <c r="I5" s="53">
        <f t="shared" si="0"/>
        <v>1145193.9066189406</v>
      </c>
      <c r="J5" s="53">
        <f t="shared" si="0"/>
        <v>1538788.3294240702</v>
      </c>
      <c r="K5" s="53">
        <f t="shared" si="0"/>
        <v>1646254.936502229</v>
      </c>
      <c r="L5" s="53">
        <f t="shared" si="0"/>
        <v>1253666.1270588904</v>
      </c>
      <c r="M5" s="53">
        <f t="shared" si="0"/>
        <v>1184707.3671147129</v>
      </c>
      <c r="N5" s="53">
        <f t="shared" si="0"/>
        <v>1428946.9980934921</v>
      </c>
      <c r="O5" s="53">
        <f t="shared" si="0"/>
        <v>2055138.6723295455</v>
      </c>
      <c r="P5" s="53">
        <f t="shared" si="0"/>
        <v>1899192.0815719189</v>
      </c>
      <c r="Q5" s="53">
        <f t="shared" si="0"/>
        <v>1742246.1243039991</v>
      </c>
      <c r="R5" s="53">
        <f t="shared" si="0"/>
        <v>1591017.4787833125</v>
      </c>
      <c r="S5" s="53">
        <f t="shared" si="0"/>
        <v>23143264.607944179</v>
      </c>
      <c r="V5" s="30"/>
      <c r="W5" s="30"/>
      <c r="X5" s="30"/>
      <c r="Y5" s="30"/>
      <c r="Z5" s="30"/>
      <c r="AA5" s="30"/>
      <c r="AB5" s="30"/>
      <c r="AC5" s="30"/>
      <c r="AD5" s="30"/>
      <c r="AE5" s="30"/>
      <c r="AF5" s="30"/>
      <c r="AG5" s="30"/>
      <c r="AH5" s="30"/>
      <c r="AI5" s="30"/>
      <c r="AJ5" s="30"/>
      <c r="AK5" s="30"/>
    </row>
    <row r="6" spans="1:37" ht="16.5" customHeight="1">
      <c r="A6" s="51" t="str">
        <f>A14</f>
        <v>Særskilte tildelinger</v>
      </c>
      <c r="B6" s="52"/>
      <c r="C6" s="52"/>
      <c r="D6" s="53">
        <f>D14+D20+D26+D32+D38+D44+D50+D56+D63</f>
        <v>168192.76823818288</v>
      </c>
      <c r="E6" s="53">
        <f t="shared" ref="E6:S6" si="1">E14+E20+E26+E32+E38+E44+E50+E56+E63</f>
        <v>147039.67209613917</v>
      </c>
      <c r="F6" s="53">
        <f t="shared" si="1"/>
        <v>113668.19803353965</v>
      </c>
      <c r="G6" s="53">
        <f t="shared" si="1"/>
        <v>84817.185645088524</v>
      </c>
      <c r="H6" s="53">
        <f t="shared" si="1"/>
        <v>72623.276659360374</v>
      </c>
      <c r="I6" s="53">
        <f t="shared" si="1"/>
        <v>72361.795617136188</v>
      </c>
      <c r="J6" s="53">
        <f t="shared" si="1"/>
        <v>76582.081163822208</v>
      </c>
      <c r="K6" s="53">
        <f t="shared" si="1"/>
        <v>155350.09607809785</v>
      </c>
      <c r="L6" s="53">
        <f t="shared" si="1"/>
        <v>96736.985802790296</v>
      </c>
      <c r="M6" s="53">
        <f t="shared" si="1"/>
        <v>71485.102489810146</v>
      </c>
      <c r="N6" s="53">
        <f t="shared" si="1"/>
        <v>90441.828351229124</v>
      </c>
      <c r="O6" s="53">
        <f t="shared" si="1"/>
        <v>126770.88391791823</v>
      </c>
      <c r="P6" s="53">
        <f t="shared" si="1"/>
        <v>120220.08040968447</v>
      </c>
      <c r="Q6" s="53">
        <f t="shared" si="1"/>
        <v>112245.56927155773</v>
      </c>
      <c r="R6" s="53">
        <f t="shared" si="1"/>
        <v>97995.016960253881</v>
      </c>
      <c r="S6" s="53">
        <f t="shared" si="1"/>
        <v>1606530.5407346103</v>
      </c>
      <c r="V6" s="30"/>
      <c r="W6" s="30"/>
      <c r="X6" s="30"/>
      <c r="Y6" s="30"/>
      <c r="Z6" s="30"/>
      <c r="AA6" s="30"/>
      <c r="AB6" s="30"/>
      <c r="AC6" s="30"/>
      <c r="AD6" s="30"/>
      <c r="AE6" s="30"/>
      <c r="AF6" s="30"/>
      <c r="AG6" s="30"/>
      <c r="AH6" s="30"/>
      <c r="AI6" s="30"/>
      <c r="AJ6" s="30"/>
      <c r="AK6" s="30"/>
    </row>
    <row r="7" spans="1:37" ht="16.5" customHeight="1">
      <c r="A7" s="51" t="str">
        <f>A15</f>
        <v>Kompensasjon for forventet lønns- og prisutvikling</v>
      </c>
      <c r="B7" s="52"/>
      <c r="C7" s="52"/>
      <c r="D7" s="53">
        <f t="shared" ref="D7:S7" si="2">D15+D21+D27+D33+D39+D45+D51+D57</f>
        <v>66259.422195721912</v>
      </c>
      <c r="E7" s="53">
        <f t="shared" si="2"/>
        <v>57973.621726749188</v>
      </c>
      <c r="F7" s="53">
        <f t="shared" si="2"/>
        <v>46989.738759205</v>
      </c>
      <c r="G7" s="53">
        <f t="shared" si="2"/>
        <v>35724.244615368429</v>
      </c>
      <c r="H7" s="53">
        <f t="shared" si="2"/>
        <v>54328.545640175238</v>
      </c>
      <c r="I7" s="53">
        <f t="shared" si="2"/>
        <v>39676.973406989026</v>
      </c>
      <c r="J7" s="53">
        <f t="shared" si="2"/>
        <v>53417.901149914462</v>
      </c>
      <c r="K7" s="53">
        <f t="shared" si="2"/>
        <v>57232.536718794494</v>
      </c>
      <c r="L7" s="53">
        <f t="shared" si="2"/>
        <v>42804.928995292408</v>
      </c>
      <c r="M7" s="53">
        <f t="shared" si="2"/>
        <v>40151.283554157308</v>
      </c>
      <c r="N7" s="53">
        <f t="shared" si="2"/>
        <v>48324.613078798175</v>
      </c>
      <c r="O7" s="53">
        <f t="shared" si="2"/>
        <v>69934.051274245154</v>
      </c>
      <c r="P7" s="53">
        <f t="shared" si="2"/>
        <v>65231.985633169206</v>
      </c>
      <c r="Q7" s="53">
        <f t="shared" si="2"/>
        <v>60255.39100384037</v>
      </c>
      <c r="R7" s="53">
        <f t="shared" si="2"/>
        <v>53972.762247579776</v>
      </c>
      <c r="S7" s="53">
        <f t="shared" si="2"/>
        <v>792278.00000000023</v>
      </c>
      <c r="V7" s="30"/>
      <c r="W7" s="30"/>
      <c r="X7" s="30"/>
      <c r="Y7" s="30"/>
      <c r="Z7" s="30"/>
      <c r="AA7" s="30"/>
      <c r="AB7" s="30"/>
      <c r="AC7" s="30"/>
      <c r="AD7" s="30"/>
      <c r="AE7" s="30"/>
      <c r="AF7" s="30"/>
      <c r="AG7" s="30"/>
      <c r="AH7" s="30"/>
      <c r="AI7" s="30"/>
      <c r="AJ7" s="30"/>
      <c r="AK7" s="30"/>
    </row>
    <row r="8" spans="1:37" ht="16.5" customHeight="1" thickBot="1">
      <c r="A8" s="165" t="s">
        <v>122</v>
      </c>
      <c r="B8" s="166"/>
      <c r="C8" s="166"/>
      <c r="D8" s="166">
        <f>SUM(D5:D7)</f>
        <v>2184015.2708926755</v>
      </c>
      <c r="E8" s="166">
        <f t="shared" ref="E8:S8" si="3">SUM(E5:E7)</f>
        <v>1906391.9777490615</v>
      </c>
      <c r="F8" s="166">
        <f t="shared" si="3"/>
        <v>1534493.0727790913</v>
      </c>
      <c r="G8" s="166">
        <f t="shared" si="3"/>
        <v>1164668.6378658051</v>
      </c>
      <c r="H8" s="166">
        <f t="shared" si="3"/>
        <v>1716160.3004659652</v>
      </c>
      <c r="I8" s="166">
        <f t="shared" si="3"/>
        <v>1257232.6756430659</v>
      </c>
      <c r="J8" s="166">
        <f t="shared" si="3"/>
        <v>1668788.3117378068</v>
      </c>
      <c r="K8" s="166">
        <f t="shared" si="3"/>
        <v>1858837.5692991214</v>
      </c>
      <c r="L8" s="166">
        <f t="shared" si="3"/>
        <v>1393208.0418569732</v>
      </c>
      <c r="M8" s="166">
        <f t="shared" si="3"/>
        <v>1296343.7531586804</v>
      </c>
      <c r="N8" s="166">
        <f t="shared" si="3"/>
        <v>1567713.4395235195</v>
      </c>
      <c r="O8" s="166">
        <f t="shared" si="3"/>
        <v>2251843.6075217091</v>
      </c>
      <c r="P8" s="166">
        <f t="shared" si="3"/>
        <v>2084644.1476147727</v>
      </c>
      <c r="Q8" s="166">
        <f t="shared" si="3"/>
        <v>1914747.0845793972</v>
      </c>
      <c r="R8" s="166">
        <f t="shared" si="3"/>
        <v>1742985.2579911463</v>
      </c>
      <c r="S8" s="166">
        <f t="shared" si="3"/>
        <v>25542073.148678791</v>
      </c>
      <c r="T8" s="30"/>
      <c r="V8" s="30"/>
      <c r="W8" s="30"/>
      <c r="X8" s="30"/>
      <c r="Y8" s="30"/>
      <c r="Z8" s="30"/>
      <c r="AA8" s="30"/>
      <c r="AB8" s="30"/>
      <c r="AC8" s="30"/>
      <c r="AD8" s="30"/>
      <c r="AE8" s="30"/>
      <c r="AF8" s="30"/>
      <c r="AG8" s="30"/>
      <c r="AH8" s="30"/>
      <c r="AI8" s="30"/>
      <c r="AJ8" s="30"/>
      <c r="AK8" s="30"/>
    </row>
    <row r="9" spans="1:37" ht="16.5" customHeight="1">
      <c r="A9" s="54"/>
      <c r="B9" s="55"/>
      <c r="C9" s="55"/>
      <c r="D9" s="57"/>
      <c r="E9" s="57"/>
      <c r="F9" s="57"/>
      <c r="G9" s="57"/>
      <c r="H9" s="57"/>
      <c r="I9" s="57"/>
      <c r="J9" s="57"/>
      <c r="K9" s="57"/>
      <c r="L9" s="57"/>
      <c r="M9" s="57"/>
      <c r="N9" s="57"/>
      <c r="O9" s="57"/>
      <c r="P9" s="57"/>
      <c r="Q9" s="57"/>
      <c r="R9" s="57"/>
      <c r="S9" s="57"/>
      <c r="T9" s="30"/>
      <c r="V9" s="30"/>
      <c r="W9" s="30"/>
      <c r="X9" s="30"/>
      <c r="Y9" s="30"/>
      <c r="Z9" s="30"/>
      <c r="AA9" s="30"/>
      <c r="AB9" s="30"/>
      <c r="AC9" s="30"/>
      <c r="AD9" s="30"/>
      <c r="AE9" s="30"/>
      <c r="AF9" s="30"/>
      <c r="AG9" s="30"/>
      <c r="AH9" s="30"/>
      <c r="AI9" s="30"/>
      <c r="AJ9" s="30"/>
      <c r="AK9" s="30"/>
    </row>
    <row r="10" spans="1:37" ht="16.5" customHeight="1" thickBot="1">
      <c r="A10" s="165" t="s">
        <v>123</v>
      </c>
      <c r="B10" s="166"/>
      <c r="C10" s="166"/>
      <c r="D10" s="166">
        <f>ROUND(D8,0)</f>
        <v>2184015</v>
      </c>
      <c r="E10" s="166">
        <f t="shared" ref="E10:R10" si="4">ROUND(E8,0)</f>
        <v>1906392</v>
      </c>
      <c r="F10" s="166">
        <f t="shared" si="4"/>
        <v>1534493</v>
      </c>
      <c r="G10" s="166">
        <f t="shared" si="4"/>
        <v>1164669</v>
      </c>
      <c r="H10" s="166">
        <f t="shared" si="4"/>
        <v>1716160</v>
      </c>
      <c r="I10" s="166">
        <f>ROUND(I8,0)</f>
        <v>1257233</v>
      </c>
      <c r="J10" s="166">
        <f>ROUND(J8,0)</f>
        <v>1668788</v>
      </c>
      <c r="K10" s="166">
        <f t="shared" si="4"/>
        <v>1858838</v>
      </c>
      <c r="L10" s="166">
        <f t="shared" si="4"/>
        <v>1393208</v>
      </c>
      <c r="M10" s="166">
        <f t="shared" si="4"/>
        <v>1296344</v>
      </c>
      <c r="N10" s="166">
        <f t="shared" si="4"/>
        <v>1567713</v>
      </c>
      <c r="O10" s="166">
        <f t="shared" si="4"/>
        <v>2251844</v>
      </c>
      <c r="P10" s="166">
        <f t="shared" si="4"/>
        <v>2084644</v>
      </c>
      <c r="Q10" s="166">
        <f t="shared" si="4"/>
        <v>1914747</v>
      </c>
      <c r="R10" s="166">
        <f t="shared" si="4"/>
        <v>1742985</v>
      </c>
      <c r="S10" s="166">
        <f>SUM(D10:R10)</f>
        <v>25542073</v>
      </c>
      <c r="T10" s="30"/>
      <c r="U10" s="30"/>
      <c r="V10" s="30"/>
      <c r="W10" s="30"/>
      <c r="X10" s="30"/>
      <c r="Y10" s="30"/>
      <c r="Z10" s="30"/>
      <c r="AA10" s="30"/>
      <c r="AB10" s="30"/>
      <c r="AC10" s="30"/>
      <c r="AD10" s="30"/>
      <c r="AE10" s="30"/>
      <c r="AF10" s="30"/>
      <c r="AG10" s="30"/>
      <c r="AH10" s="30"/>
      <c r="AI10" s="30"/>
      <c r="AJ10" s="30"/>
      <c r="AK10" s="30"/>
    </row>
    <row r="11" spans="1:37" ht="16.5" customHeight="1" thickBot="1">
      <c r="A11" s="56"/>
      <c r="B11" s="56"/>
      <c r="C11" s="56"/>
      <c r="D11" s="56"/>
      <c r="E11" s="56"/>
      <c r="F11" s="56"/>
      <c r="G11" s="56"/>
      <c r="H11" s="56"/>
      <c r="I11" s="56"/>
      <c r="J11" s="56"/>
      <c r="K11" s="56"/>
      <c r="L11" s="56"/>
      <c r="M11" s="56"/>
      <c r="N11" s="56"/>
      <c r="O11" s="56"/>
      <c r="P11" s="56"/>
      <c r="Q11" s="56"/>
      <c r="R11" s="56"/>
      <c r="S11" s="56"/>
      <c r="T11" s="30"/>
      <c r="V11" s="30"/>
      <c r="W11" s="30"/>
      <c r="X11" s="30"/>
      <c r="Y11" s="30"/>
      <c r="Z11" s="30"/>
      <c r="AA11" s="30"/>
      <c r="AB11" s="30"/>
      <c r="AC11" s="30"/>
      <c r="AD11" s="30"/>
      <c r="AE11" s="30"/>
      <c r="AF11" s="30"/>
      <c r="AG11" s="30"/>
      <c r="AH11" s="30"/>
      <c r="AI11" s="30"/>
      <c r="AJ11" s="30"/>
      <c r="AK11" s="30"/>
    </row>
    <row r="12" spans="1:37" ht="16.5" customHeight="1">
      <c r="A12" s="167" t="str">
        <f>'Tabell 1.1 DOK32022'!A5</f>
        <v>FO1 Administrasjon og fellestjenester</v>
      </c>
      <c r="B12" s="168"/>
      <c r="C12" s="168"/>
      <c r="D12" s="169"/>
      <c r="E12" s="169"/>
      <c r="F12" s="169"/>
      <c r="G12" s="169"/>
      <c r="H12" s="169"/>
      <c r="I12" s="169"/>
      <c r="J12" s="169"/>
      <c r="K12" s="169"/>
      <c r="L12" s="169"/>
      <c r="M12" s="169"/>
      <c r="N12" s="169"/>
      <c r="O12" s="169"/>
      <c r="P12" s="169"/>
      <c r="Q12" s="169"/>
      <c r="R12" s="169"/>
      <c r="S12" s="169"/>
      <c r="T12" s="30"/>
      <c r="V12" s="30"/>
      <c r="W12" s="30"/>
      <c r="X12" s="30"/>
      <c r="Y12" s="30"/>
      <c r="Z12" s="30"/>
      <c r="AA12" s="30"/>
      <c r="AB12" s="30"/>
      <c r="AC12" s="30"/>
      <c r="AD12" s="30"/>
      <c r="AE12" s="30"/>
      <c r="AF12" s="30"/>
      <c r="AG12" s="30"/>
      <c r="AH12" s="30"/>
      <c r="AI12" s="30"/>
      <c r="AJ12" s="30"/>
      <c r="AK12" s="30"/>
    </row>
    <row r="13" spans="1:37" ht="16.5" customHeight="1">
      <c r="A13" s="51" t="s">
        <v>124</v>
      </c>
      <c r="B13" s="52"/>
      <c r="C13" s="52"/>
      <c r="D13" s="53">
        <f>'Tabell 1.1 DOK32022'!$B$5*'Tabell 3.1 DOK32022'!D7/100</f>
        <v>12828.56914322601</v>
      </c>
      <c r="E13" s="53">
        <f>'Tabell 1.1 DOK32022'!$B$5*'Tabell 3.1 DOK32022'!E7/100</f>
        <v>13250.95758540731</v>
      </c>
      <c r="F13" s="53">
        <f>'Tabell 1.1 DOK32022'!$B$5*'Tabell 3.1 DOK32022'!F7/100</f>
        <v>11100.385965670283</v>
      </c>
      <c r="G13" s="53">
        <f>'Tabell 1.1 DOK32022'!$B$5*'Tabell 3.1 DOK32022'!G7/100</f>
        <v>10444.168883161694</v>
      </c>
      <c r="H13" s="53">
        <f>'Tabell 1.1 DOK32022'!$B$5*'Tabell 3.1 DOK32022'!H7/100</f>
        <v>12721.131099916103</v>
      </c>
      <c r="I13" s="53">
        <f>'Tabell 1.1 DOK32022'!$B$5*'Tabell 3.1 DOK32022'!I7/100</f>
        <v>9796.8848514451638</v>
      </c>
      <c r="J13" s="53">
        <f>'Tabell 1.1 DOK32022'!$B$5*'Tabell 3.1 DOK32022'!J7/100</f>
        <v>11779.65997657459</v>
      </c>
      <c r="K13" s="53">
        <f>'Tabell 1.1 DOK32022'!$B$5*'Tabell 3.1 DOK32022'!K7/100</f>
        <v>12050.427989096068</v>
      </c>
      <c r="L13" s="53">
        <f>'Tabell 1.1 DOK32022'!$B$5*'Tabell 3.1 DOK32022'!L7/100</f>
        <v>9704.1742702519005</v>
      </c>
      <c r="M13" s="53">
        <f>'Tabell 1.1 DOK32022'!$B$5*'Tabell 3.1 DOK32022'!M7/100</f>
        <v>8898.147511622421</v>
      </c>
      <c r="N13" s="53">
        <f>'Tabell 1.1 DOK32022'!$B$5*'Tabell 3.1 DOK32022'!N7/100</f>
        <v>9604.8242594158874</v>
      </c>
      <c r="O13" s="53">
        <f>'Tabell 1.1 DOK32022'!$B$5*'Tabell 3.1 DOK32022'!O7/100</f>
        <v>11578.424899948061</v>
      </c>
      <c r="P13" s="53">
        <f>'Tabell 1.1 DOK32022'!$B$5*'Tabell 3.1 DOK32022'!P7/100</f>
        <v>11736.08117473765</v>
      </c>
      <c r="Q13" s="53">
        <f>'Tabell 1.1 DOK32022'!$B$5*'Tabell 3.1 DOK32022'!Q7/100</f>
        <v>11951.319412065246</v>
      </c>
      <c r="R13" s="53">
        <f>'Tabell 1.1 DOK32022'!$B$5*'Tabell 3.1 DOK32022'!R7/100</f>
        <v>10317.05398472874</v>
      </c>
      <c r="S13" s="53">
        <f>SUM(D13:R13)</f>
        <v>167762.21100726709</v>
      </c>
      <c r="T13" s="30"/>
      <c r="V13" s="30"/>
      <c r="W13" s="30"/>
      <c r="X13" s="30"/>
      <c r="Y13" s="30"/>
      <c r="Z13" s="30"/>
      <c r="AA13" s="30"/>
      <c r="AB13" s="30"/>
      <c r="AC13" s="30"/>
      <c r="AD13" s="30"/>
      <c r="AE13" s="30"/>
      <c r="AF13" s="30"/>
      <c r="AG13" s="30"/>
      <c r="AH13" s="30"/>
      <c r="AI13" s="30"/>
      <c r="AJ13" s="30"/>
      <c r="AK13" s="30"/>
    </row>
    <row r="14" spans="1:37" ht="16.5" customHeight="1">
      <c r="A14" s="51" t="s">
        <v>125</v>
      </c>
      <c r="B14" s="52"/>
      <c r="C14" s="52"/>
      <c r="D14" s="53">
        <f>'Tabell 2.3 DOK32022'!D13</f>
        <v>2593.2380436544186</v>
      </c>
      <c r="E14" s="53">
        <f>'Tabell 2.3 DOK32022'!E13</f>
        <v>2542.4199438337064</v>
      </c>
      <c r="F14" s="53">
        <f>'Tabell 2.3 DOK32022'!F13</f>
        <v>2069.1220438367845</v>
      </c>
      <c r="G14" s="53">
        <f>'Tabell 2.3 DOK32022'!G13</f>
        <v>1806.9780215030285</v>
      </c>
      <c r="H14" s="53">
        <f>'Tabell 2.3 DOK32022'!H13</f>
        <v>480.91955401092525</v>
      </c>
      <c r="I14" s="53">
        <f>'Tabell 2.3 DOK32022'!I13</f>
        <v>115.22800281341139</v>
      </c>
      <c r="J14" s="53">
        <f>'Tabell 2.3 DOK32022'!J13</f>
        <v>370.07336306851886</v>
      </c>
      <c r="K14" s="53">
        <f>'Tabell 2.3 DOK32022'!K13</f>
        <v>338.69208496704982</v>
      </c>
      <c r="L14" s="53">
        <f>'Tabell 2.3 DOK32022'!L13</f>
        <v>202.76980669469225</v>
      </c>
      <c r="M14" s="53">
        <f>'Tabell 2.3 DOK32022'!M13</f>
        <v>2392.5013174841361</v>
      </c>
      <c r="N14" s="53">
        <f>'Tabell 2.3 DOK32022'!N13</f>
        <v>167.34600196782554</v>
      </c>
      <c r="O14" s="53">
        <f>'Tabell 2.3 DOK32022'!O13</f>
        <v>133.63790426335765</v>
      </c>
      <c r="P14" s="53">
        <f>'Tabell 2.3 DOK32022'!P13</f>
        <v>162.42754538045025</v>
      </c>
      <c r="Q14" s="53">
        <f>'Tabell 2.3 DOK32022'!Q13</f>
        <v>173.57737956209155</v>
      </c>
      <c r="R14" s="53">
        <f>'Tabell 2.3 DOK32022'!R13</f>
        <v>-40.144165753233708</v>
      </c>
      <c r="S14" s="53">
        <f t="shared" ref="S14:S15" si="5">SUM(D14:R14)</f>
        <v>13508.786847287161</v>
      </c>
      <c r="T14" s="30"/>
      <c r="V14" s="30"/>
      <c r="W14" s="30"/>
      <c r="X14" s="30"/>
      <c r="Y14" s="30"/>
      <c r="Z14" s="30"/>
      <c r="AA14" s="30"/>
      <c r="AB14" s="30"/>
      <c r="AC14" s="30"/>
      <c r="AD14" s="30"/>
      <c r="AE14" s="30"/>
      <c r="AF14" s="30"/>
      <c r="AG14" s="30"/>
      <c r="AH14" s="30"/>
      <c r="AI14" s="30"/>
      <c r="AJ14" s="30"/>
      <c r="AK14" s="30"/>
    </row>
    <row r="15" spans="1:37" ht="16.5" customHeight="1">
      <c r="A15" s="51" t="s">
        <v>20</v>
      </c>
      <c r="B15" s="52"/>
      <c r="C15" s="52"/>
      <c r="D15" s="53">
        <f>'Tabell 2.2 DOK32022'!D37</f>
        <v>451.99823857173624</v>
      </c>
      <c r="E15" s="53">
        <f>'Tabell 2.2 DOK32022'!E37</f>
        <v>466.8805555103965</v>
      </c>
      <c r="F15" s="53">
        <f>'Tabell 2.2 DOK32022'!F37</f>
        <v>391.10791296617441</v>
      </c>
      <c r="G15" s="53">
        <f>'Tabell 2.2 DOK32022'!G37</f>
        <v>367.98694272366009</v>
      </c>
      <c r="H15" s="53">
        <f>'Tabell 2.2 DOK32022'!H37</f>
        <v>448.21279642386321</v>
      </c>
      <c r="I15" s="53">
        <f>'Tabell 2.2 DOK32022'!I37</f>
        <v>345.18071710917121</v>
      </c>
      <c r="J15" s="53">
        <f>'Tabell 2.2 DOK32022'!J37</f>
        <v>415.04126461345697</v>
      </c>
      <c r="K15" s="53">
        <f>'Tabell 2.2 DOK32022'!K37</f>
        <v>424.58142948725367</v>
      </c>
      <c r="L15" s="53">
        <f>'Tabell 2.2 DOK32022'!L37</f>
        <v>341.91417826696176</v>
      </c>
      <c r="M15" s="53">
        <f>'Tabell 2.2 DOK32022'!M37</f>
        <v>313.51485554634587</v>
      </c>
      <c r="N15" s="53">
        <f>'Tabell 2.2 DOK32022'!N37</f>
        <v>338.41370760662522</v>
      </c>
      <c r="O15" s="53">
        <f>'Tabell 2.2 DOK32022'!O37</f>
        <v>407.9510038713172</v>
      </c>
      <c r="P15" s="53">
        <f>'Tabell 2.2 DOK32022'!P37</f>
        <v>413.50582122538702</v>
      </c>
      <c r="Q15" s="53">
        <f>'Tabell 2.2 DOK32022'!Q37</f>
        <v>421.08946543848549</v>
      </c>
      <c r="R15" s="53">
        <f>'Tabell 2.2 DOK32022'!R37</f>
        <v>363.50821173297447</v>
      </c>
      <c r="S15" s="53">
        <f t="shared" si="5"/>
        <v>5910.8871010938101</v>
      </c>
      <c r="V15" s="30"/>
      <c r="W15" s="30"/>
      <c r="X15" s="30"/>
      <c r="Y15" s="30"/>
      <c r="Z15" s="30"/>
      <c r="AA15" s="30"/>
      <c r="AB15" s="30"/>
      <c r="AC15" s="30"/>
      <c r="AD15" s="30"/>
      <c r="AE15" s="30"/>
      <c r="AF15" s="30"/>
      <c r="AG15" s="30"/>
      <c r="AH15" s="30"/>
      <c r="AI15" s="30"/>
      <c r="AJ15" s="30"/>
      <c r="AK15" s="30"/>
    </row>
    <row r="16" spans="1:37" ht="16.5" customHeight="1" thickBot="1">
      <c r="A16" s="170" t="s">
        <v>122</v>
      </c>
      <c r="B16" s="171"/>
      <c r="C16" s="171"/>
      <c r="D16" s="172">
        <f>SUM(D13:D15)</f>
        <v>15873.805425452165</v>
      </c>
      <c r="E16" s="172">
        <f>SUM(E13:E15)</f>
        <v>16260.258084751415</v>
      </c>
      <c r="F16" s="172">
        <f t="shared" ref="F16:S16" si="6">SUM(F13:F15)</f>
        <v>13560.61592247324</v>
      </c>
      <c r="G16" s="172">
        <f t="shared" si="6"/>
        <v>12619.133847388382</v>
      </c>
      <c r="H16" s="172">
        <f t="shared" si="6"/>
        <v>13650.263450350891</v>
      </c>
      <c r="I16" s="172">
        <f t="shared" si="6"/>
        <v>10257.293571367747</v>
      </c>
      <c r="J16" s="172">
        <f t="shared" si="6"/>
        <v>12564.774604256567</v>
      </c>
      <c r="K16" s="172">
        <f t="shared" si="6"/>
        <v>12813.701503550372</v>
      </c>
      <c r="L16" s="172">
        <f t="shared" si="6"/>
        <v>10248.858255213554</v>
      </c>
      <c r="M16" s="172">
        <f t="shared" si="6"/>
        <v>11604.163684652904</v>
      </c>
      <c r="N16" s="172">
        <f t="shared" si="6"/>
        <v>10110.583968990339</v>
      </c>
      <c r="O16" s="172">
        <f t="shared" si="6"/>
        <v>12120.013808082736</v>
      </c>
      <c r="P16" s="172">
        <f t="shared" si="6"/>
        <v>12312.014541343486</v>
      </c>
      <c r="Q16" s="172">
        <f t="shared" si="6"/>
        <v>12545.986257065822</v>
      </c>
      <c r="R16" s="172">
        <f t="shared" si="6"/>
        <v>10640.418030708481</v>
      </c>
      <c r="S16" s="172">
        <f t="shared" si="6"/>
        <v>187181.88495564804</v>
      </c>
      <c r="V16" s="30"/>
      <c r="W16" s="30"/>
      <c r="X16" s="30"/>
      <c r="Y16" s="30"/>
      <c r="Z16" s="30"/>
      <c r="AA16" s="30"/>
      <c r="AB16" s="30"/>
      <c r="AC16" s="30"/>
      <c r="AD16" s="30"/>
      <c r="AE16" s="30"/>
      <c r="AF16" s="30"/>
      <c r="AG16" s="30"/>
      <c r="AH16" s="30"/>
      <c r="AI16" s="30"/>
      <c r="AJ16" s="30"/>
      <c r="AK16" s="30"/>
    </row>
    <row r="17" spans="1:37" ht="16.5" customHeight="1" thickBot="1">
      <c r="A17" s="57"/>
      <c r="B17" s="57"/>
      <c r="C17" s="57"/>
      <c r="D17" s="57"/>
      <c r="E17" s="57"/>
      <c r="F17" s="57"/>
      <c r="G17" s="57"/>
      <c r="H17" s="57"/>
      <c r="I17" s="57"/>
      <c r="J17" s="57"/>
      <c r="K17" s="57"/>
      <c r="L17" s="57"/>
      <c r="M17" s="57"/>
      <c r="N17" s="57"/>
      <c r="O17" s="57"/>
      <c r="P17" s="57"/>
      <c r="Q17" s="57"/>
      <c r="R17" s="57"/>
      <c r="S17" s="57"/>
      <c r="V17" s="30"/>
      <c r="W17" s="30"/>
      <c r="X17" s="30"/>
      <c r="Y17" s="30"/>
      <c r="Z17" s="30"/>
      <c r="AA17" s="30"/>
      <c r="AB17" s="30"/>
      <c r="AC17" s="30"/>
      <c r="AD17" s="30"/>
      <c r="AE17" s="30"/>
      <c r="AF17" s="30"/>
      <c r="AG17" s="30"/>
      <c r="AH17" s="30"/>
      <c r="AI17" s="30"/>
      <c r="AJ17" s="30"/>
      <c r="AK17" s="30"/>
    </row>
    <row r="18" spans="1:37" ht="16.5" customHeight="1">
      <c r="A18" s="173" t="str">
        <f>'Tabell 1.1 DOK32022'!A6</f>
        <v>FO2A Barnehager</v>
      </c>
      <c r="B18" s="173"/>
      <c r="C18" s="174"/>
      <c r="D18" s="175"/>
      <c r="E18" s="175"/>
      <c r="F18" s="175"/>
      <c r="G18" s="175"/>
      <c r="H18" s="175"/>
      <c r="I18" s="175"/>
      <c r="J18" s="175"/>
      <c r="K18" s="175"/>
      <c r="L18" s="175"/>
      <c r="M18" s="175"/>
      <c r="N18" s="175"/>
      <c r="O18" s="175"/>
      <c r="P18" s="175"/>
      <c r="Q18" s="175"/>
      <c r="R18" s="175"/>
      <c r="S18" s="175"/>
      <c r="V18" s="30"/>
      <c r="W18" s="30"/>
      <c r="X18" s="30"/>
      <c r="Y18" s="30"/>
      <c r="Z18" s="30"/>
      <c r="AA18" s="30"/>
      <c r="AB18" s="30"/>
      <c r="AC18" s="30"/>
      <c r="AD18" s="30"/>
      <c r="AE18" s="30"/>
      <c r="AF18" s="30"/>
      <c r="AG18" s="30"/>
      <c r="AH18" s="30"/>
      <c r="AI18" s="30"/>
      <c r="AJ18" s="30"/>
      <c r="AK18" s="30"/>
    </row>
    <row r="19" spans="1:37" ht="16.5" customHeight="1">
      <c r="A19" s="51" t="str">
        <f>A13</f>
        <v>Kriteriefordelt</v>
      </c>
      <c r="B19" s="52"/>
      <c r="C19" s="52"/>
      <c r="D19" s="53">
        <f>'Tabell 1.1 DOK32022'!$B$6*'Tabell 3.1 DOK32022'!D21/100</f>
        <v>512579.85426305921</v>
      </c>
      <c r="E19" s="53">
        <f>'Tabell 1.1 DOK32022'!$B$6*'Tabell 3.1 DOK32022'!E21/100</f>
        <v>494698.85836641339</v>
      </c>
      <c r="F19" s="53">
        <f>'Tabell 1.1 DOK32022'!$B$6*'Tabell 3.1 DOK32022'!F21/100</f>
        <v>406014.92537457345</v>
      </c>
      <c r="G19" s="53">
        <f>'Tabell 1.1 DOK32022'!$B$6*'Tabell 3.1 DOK32022'!G21/100</f>
        <v>318403.3457283043</v>
      </c>
      <c r="H19" s="53">
        <f>'Tabell 1.1 DOK32022'!$B$6*'Tabell 3.1 DOK32022'!H21/100</f>
        <v>376283.30366576801</v>
      </c>
      <c r="I19" s="53">
        <f>'Tabell 1.1 DOK32022'!$B$6*'Tabell 3.1 DOK32022'!I21/100</f>
        <v>332187.71399148175</v>
      </c>
      <c r="J19" s="53">
        <f>'Tabell 1.1 DOK32022'!$B$6*'Tabell 3.1 DOK32022'!J21/100</f>
        <v>471897.20382525702</v>
      </c>
      <c r="K19" s="53">
        <f>'Tabell 1.1 DOK32022'!$B$6*'Tabell 3.1 DOK32022'!K21/100</f>
        <v>562814.03819380898</v>
      </c>
      <c r="L19" s="53">
        <f>'Tabell 1.1 DOK32022'!$B$6*'Tabell 3.1 DOK32022'!L21/100</f>
        <v>305831.94169992657</v>
      </c>
      <c r="M19" s="53">
        <f>'Tabell 1.1 DOK32022'!$B$6*'Tabell 3.1 DOK32022'!M21/100</f>
        <v>190995.13893597948</v>
      </c>
      <c r="N19" s="53">
        <f>'Tabell 1.1 DOK32022'!$B$6*'Tabell 3.1 DOK32022'!N21/100</f>
        <v>219579.88428924445</v>
      </c>
      <c r="O19" s="53">
        <f>'Tabell 1.1 DOK32022'!$B$6*'Tabell 3.1 DOK32022'!O21/100</f>
        <v>401141.43499490549</v>
      </c>
      <c r="P19" s="53">
        <f>'Tabell 1.1 DOK32022'!$B$6*'Tabell 3.1 DOK32022'!P21/100</f>
        <v>432222.55332007416</v>
      </c>
      <c r="Q19" s="53">
        <f>'Tabell 1.1 DOK32022'!$B$6*'Tabell 3.1 DOK32022'!Q21/100</f>
        <v>479744.5322427901</v>
      </c>
      <c r="R19" s="53">
        <f>'Tabell 1.1 DOK32022'!$B$6*'Tabell 3.1 DOK32022'!R21/100</f>
        <v>313010.17475037894</v>
      </c>
      <c r="S19" s="53">
        <f>SUM(D19:R19)</f>
        <v>5817404.9036419662</v>
      </c>
      <c r="V19" s="30"/>
      <c r="W19" s="30"/>
      <c r="X19" s="30"/>
      <c r="Y19" s="30"/>
      <c r="Z19" s="30"/>
      <c r="AA19" s="30"/>
      <c r="AB19" s="30"/>
      <c r="AC19" s="30"/>
      <c r="AD19" s="30"/>
      <c r="AE19" s="30"/>
      <c r="AF19" s="30"/>
      <c r="AG19" s="30"/>
      <c r="AH19" s="30"/>
      <c r="AI19" s="30"/>
      <c r="AJ19" s="30"/>
      <c r="AK19" s="30"/>
    </row>
    <row r="20" spans="1:37" ht="16.5" customHeight="1">
      <c r="A20" s="51" t="str">
        <f>A14</f>
        <v>Særskilte tildelinger</v>
      </c>
      <c r="B20" s="52"/>
      <c r="C20" s="52"/>
      <c r="D20" s="53">
        <f>'Tabell 2.3 DOK32022'!D26</f>
        <v>112294.94110449811</v>
      </c>
      <c r="E20" s="53">
        <f>'Tabell 2.3 DOK32022'!E26</f>
        <v>102067.35867159712</v>
      </c>
      <c r="F20" s="53">
        <f>'Tabell 2.3 DOK32022'!F26</f>
        <v>89530.286724993275</v>
      </c>
      <c r="G20" s="53">
        <f>'Tabell 2.3 DOK32022'!G26</f>
        <v>45128.97379037764</v>
      </c>
      <c r="H20" s="53">
        <f>'Tabell 2.3 DOK32022'!H26</f>
        <v>47102.973275296667</v>
      </c>
      <c r="I20" s="53">
        <f>'Tabell 2.3 DOK32022'!I26</f>
        <v>59611.211841823373</v>
      </c>
      <c r="J20" s="53">
        <f>'Tabell 2.3 DOK32022'!J26</f>
        <v>76278.720216641916</v>
      </c>
      <c r="K20" s="53">
        <f>'Tabell 2.3 DOK32022'!K26</f>
        <v>134779.23112341124</v>
      </c>
      <c r="L20" s="53">
        <f>'Tabell 2.3 DOK32022'!L26</f>
        <v>74707.149498150626</v>
      </c>
      <c r="M20" s="53">
        <f>'Tabell 2.3 DOK32022'!M26</f>
        <v>51230.16682255557</v>
      </c>
      <c r="N20" s="53">
        <f>'Tabell 2.3 DOK32022'!N26</f>
        <v>61151.496979094722</v>
      </c>
      <c r="O20" s="53">
        <f>'Tabell 2.3 DOK32022'!O26</f>
        <v>89422.016285543723</v>
      </c>
      <c r="P20" s="53">
        <f>'Tabell 2.3 DOK32022'!P26</f>
        <v>90401.123877649297</v>
      </c>
      <c r="Q20" s="53">
        <f>'Tabell 2.3 DOK32022'!Q26</f>
        <v>94177.770205101275</v>
      </c>
      <c r="R20" s="53">
        <f>'Tabell 2.3 DOK32022'!R26</f>
        <v>63057.254027472452</v>
      </c>
      <c r="S20" s="53">
        <f t="shared" ref="S20:S21" si="7">SUM(D20:R20)</f>
        <v>1190940.6744442068</v>
      </c>
      <c r="V20" s="30"/>
      <c r="W20" s="30"/>
      <c r="X20" s="30"/>
      <c r="Y20" s="30"/>
      <c r="Z20" s="30"/>
      <c r="AA20" s="30"/>
      <c r="AB20" s="30"/>
      <c r="AC20" s="30"/>
      <c r="AD20" s="30"/>
      <c r="AE20" s="30"/>
      <c r="AF20" s="30"/>
      <c r="AG20" s="30"/>
      <c r="AH20" s="30"/>
      <c r="AI20" s="30"/>
      <c r="AJ20" s="30"/>
      <c r="AK20" s="30"/>
    </row>
    <row r="21" spans="1:37" ht="16.5" customHeight="1">
      <c r="A21" s="51" t="str">
        <f>A15</f>
        <v>Kompensasjon for forventet lønns- og prisutvikling</v>
      </c>
      <c r="B21" s="52"/>
      <c r="C21" s="52"/>
      <c r="D21" s="53">
        <f>'Tabell 2.2 DOK32022'!D52</f>
        <v>18952.324363914064</v>
      </c>
      <c r="E21" s="53">
        <f>'Tabell 2.2 DOK32022'!E52</f>
        <v>18291.185555268788</v>
      </c>
      <c r="F21" s="53">
        <f>'Tabell 2.2 DOK32022'!F52</f>
        <v>15012.151761899317</v>
      </c>
      <c r="G21" s="53">
        <f>'Tabell 2.2 DOK32022'!G52</f>
        <v>11772.767572916277</v>
      </c>
      <c r="H21" s="53">
        <f>'Tabell 2.2 DOK32022'!H52</f>
        <v>13912.843363794991</v>
      </c>
      <c r="I21" s="53">
        <f>'Tabell 2.2 DOK32022'!I52</f>
        <v>12282.436098322873</v>
      </c>
      <c r="J21" s="53">
        <f>'Tabell 2.2 DOK32022'!J52</f>
        <v>17448.108424351874</v>
      </c>
      <c r="K21" s="53">
        <f>'Tabell 2.2 DOK32022'!K52</f>
        <v>20809.702370665553</v>
      </c>
      <c r="L21" s="53">
        <f>'Tabell 2.2 DOK32022'!L52</f>
        <v>11307.947652909519</v>
      </c>
      <c r="M21" s="53">
        <f>'Tabell 2.2 DOK32022'!M52</f>
        <v>7061.9276097960155</v>
      </c>
      <c r="N21" s="53">
        <f>'Tabell 2.2 DOK32022'!N52</f>
        <v>8118.8309611261966</v>
      </c>
      <c r="O21" s="53">
        <f>'Tabell 2.2 DOK32022'!O52</f>
        <v>14831.957457164743</v>
      </c>
      <c r="P21" s="53">
        <f>'Tabell 2.2 DOK32022'!P52</f>
        <v>15981.162661373724</v>
      </c>
      <c r="Q21" s="53">
        <f>'Tabell 2.2 DOK32022'!Q52</f>
        <v>17738.258558662306</v>
      </c>
      <c r="R21" s="53">
        <f>'Tabell 2.2 DOK32022'!R52</f>
        <v>11573.35839818263</v>
      </c>
      <c r="S21" s="53">
        <f t="shared" si="7"/>
        <v>215094.96281034889</v>
      </c>
      <c r="V21" s="30"/>
      <c r="W21" s="30"/>
      <c r="X21" s="30"/>
      <c r="Y21" s="30"/>
      <c r="Z21" s="30"/>
      <c r="AA21" s="30"/>
      <c r="AB21" s="30"/>
      <c r="AC21" s="30"/>
      <c r="AD21" s="30"/>
      <c r="AE21" s="30"/>
      <c r="AF21" s="30"/>
      <c r="AG21" s="30"/>
      <c r="AH21" s="30"/>
      <c r="AI21" s="30"/>
      <c r="AJ21" s="30"/>
      <c r="AK21" s="30"/>
    </row>
    <row r="22" spans="1:37" ht="16.5" customHeight="1" thickBot="1">
      <c r="A22" s="176" t="str">
        <f>A16</f>
        <v xml:space="preserve">Bydelsfordelt budsjett </v>
      </c>
      <c r="B22" s="176"/>
      <c r="C22" s="177"/>
      <c r="D22" s="178">
        <f>SUM(D19:D21)</f>
        <v>643827.11973147141</v>
      </c>
      <c r="E22" s="178">
        <f t="shared" ref="E22:S22" si="8">SUM(E19:E21)</f>
        <v>615057.40259327926</v>
      </c>
      <c r="F22" s="178">
        <f t="shared" si="8"/>
        <v>510557.363861466</v>
      </c>
      <c r="G22" s="178">
        <f t="shared" si="8"/>
        <v>375305.08709159825</v>
      </c>
      <c r="H22" s="178">
        <f t="shared" si="8"/>
        <v>437299.12030485965</v>
      </c>
      <c r="I22" s="178">
        <f t="shared" si="8"/>
        <v>404081.36193162797</v>
      </c>
      <c r="J22" s="178">
        <f t="shared" si="8"/>
        <v>565624.03246625082</v>
      </c>
      <c r="K22" s="178">
        <f t="shared" si="8"/>
        <v>718402.9716878857</v>
      </c>
      <c r="L22" s="178">
        <f t="shared" si="8"/>
        <v>391847.03885098669</v>
      </c>
      <c r="M22" s="178">
        <f t="shared" si="8"/>
        <v>249287.23336833107</v>
      </c>
      <c r="N22" s="178">
        <f t="shared" si="8"/>
        <v>288850.21222946537</v>
      </c>
      <c r="O22" s="178">
        <f t="shared" si="8"/>
        <v>505395.40873761399</v>
      </c>
      <c r="P22" s="178">
        <f t="shared" si="8"/>
        <v>538604.83985909715</v>
      </c>
      <c r="Q22" s="178">
        <f t="shared" si="8"/>
        <v>591660.56100655359</v>
      </c>
      <c r="R22" s="178">
        <f t="shared" si="8"/>
        <v>387640.78717603401</v>
      </c>
      <c r="S22" s="178">
        <f t="shared" si="8"/>
        <v>7223440.5408965219</v>
      </c>
      <c r="V22" s="30"/>
      <c r="W22" s="30"/>
      <c r="X22" s="30"/>
      <c r="Y22" s="30"/>
      <c r="Z22" s="30"/>
      <c r="AA22" s="30"/>
      <c r="AB22" s="30"/>
      <c r="AC22" s="30"/>
      <c r="AD22" s="30"/>
      <c r="AE22" s="30"/>
      <c r="AF22" s="30"/>
      <c r="AG22" s="30"/>
      <c r="AH22" s="30"/>
      <c r="AI22" s="30"/>
      <c r="AJ22" s="30"/>
      <c r="AK22" s="30"/>
    </row>
    <row r="23" spans="1:37" ht="16.5" customHeight="1" thickBot="1">
      <c r="A23" s="20"/>
      <c r="B23" s="18"/>
      <c r="C23" s="18"/>
      <c r="D23" s="58"/>
      <c r="E23" s="58"/>
      <c r="F23" s="58"/>
      <c r="G23" s="58"/>
      <c r="H23" s="58"/>
      <c r="I23" s="58"/>
      <c r="J23" s="58"/>
      <c r="K23" s="58"/>
      <c r="L23" s="58"/>
      <c r="M23" s="58"/>
      <c r="N23" s="58"/>
      <c r="O23" s="58"/>
      <c r="P23" s="58"/>
      <c r="Q23" s="58"/>
      <c r="R23" s="58"/>
      <c r="S23" s="58"/>
      <c r="V23" s="30"/>
      <c r="W23" s="30"/>
      <c r="X23" s="30"/>
      <c r="Y23" s="30"/>
      <c r="Z23" s="30"/>
      <c r="AA23" s="30"/>
      <c r="AB23" s="30"/>
      <c r="AC23" s="30"/>
      <c r="AD23" s="30"/>
      <c r="AE23" s="30"/>
      <c r="AF23" s="30"/>
      <c r="AG23" s="30"/>
      <c r="AH23" s="30"/>
      <c r="AI23" s="30"/>
      <c r="AJ23" s="30"/>
      <c r="AK23" s="30"/>
    </row>
    <row r="24" spans="1:37" ht="16.5" customHeight="1">
      <c r="A24" s="179" t="str">
        <f>'Tabell 1.1 DOK32022'!A7</f>
        <v xml:space="preserve">FO2B  Barnevern </v>
      </c>
      <c r="B24" s="179"/>
      <c r="C24" s="180"/>
      <c r="D24" s="181"/>
      <c r="E24" s="181"/>
      <c r="F24" s="181"/>
      <c r="G24" s="181"/>
      <c r="H24" s="181"/>
      <c r="I24" s="181"/>
      <c r="J24" s="181"/>
      <c r="K24" s="181"/>
      <c r="L24" s="181"/>
      <c r="M24" s="181"/>
      <c r="N24" s="181"/>
      <c r="O24" s="181"/>
      <c r="P24" s="181"/>
      <c r="Q24" s="181"/>
      <c r="R24" s="181"/>
      <c r="S24" s="181"/>
      <c r="V24" s="30"/>
      <c r="W24" s="30"/>
      <c r="X24" s="30"/>
      <c r="Y24" s="30"/>
      <c r="Z24" s="30"/>
      <c r="AA24" s="30"/>
      <c r="AB24" s="30"/>
      <c r="AC24" s="30"/>
      <c r="AD24" s="30"/>
      <c r="AE24" s="30"/>
      <c r="AF24" s="30"/>
      <c r="AG24" s="30"/>
      <c r="AH24" s="30"/>
      <c r="AI24" s="30"/>
      <c r="AJ24" s="30"/>
      <c r="AK24" s="30"/>
    </row>
    <row r="25" spans="1:37" ht="16.5" customHeight="1">
      <c r="A25" s="51" t="str">
        <f>A19</f>
        <v>Kriteriefordelt</v>
      </c>
      <c r="B25" s="52"/>
      <c r="C25" s="52"/>
      <c r="D25" s="53">
        <f>'Tabell 1.1 DOK32022'!$B$7*'Tabell 3.1 DOK32022'!D39/100</f>
        <v>225615.03154888799</v>
      </c>
      <c r="E25" s="53">
        <f>'Tabell 1.1 DOK32022'!$B$7*'Tabell 3.1 DOK32022'!E39/100</f>
        <v>164139.72765260597</v>
      </c>
      <c r="F25" s="53">
        <f>'Tabell 1.1 DOK32022'!$B$7*'Tabell 3.1 DOK32022'!F39/100</f>
        <v>134285.35549605807</v>
      </c>
      <c r="G25" s="53">
        <f>'Tabell 1.1 DOK32022'!$B$7*'Tabell 3.1 DOK32022'!G39/100</f>
        <v>71012.639794860617</v>
      </c>
      <c r="H25" s="53">
        <f>'Tabell 1.1 DOK32022'!$B$7*'Tabell 3.1 DOK32022'!H39/100</f>
        <v>87064.758422154337</v>
      </c>
      <c r="I25" s="53">
        <f>'Tabell 1.1 DOK32022'!$B$7*'Tabell 3.1 DOK32022'!I39/100</f>
        <v>48958.394704638209</v>
      </c>
      <c r="J25" s="53">
        <f>'Tabell 1.1 DOK32022'!$B$7*'Tabell 3.1 DOK32022'!J39/100</f>
        <v>67989.02736781229</v>
      </c>
      <c r="K25" s="53">
        <f>'Tabell 1.1 DOK32022'!$B$7*'Tabell 3.1 DOK32022'!K39/100</f>
        <v>78221.740755494277</v>
      </c>
      <c r="L25" s="53">
        <f>'Tabell 1.1 DOK32022'!$B$7*'Tabell 3.1 DOK32022'!L39/100</f>
        <v>126883.36472829011</v>
      </c>
      <c r="M25" s="53">
        <f>'Tabell 1.1 DOK32022'!$B$7*'Tabell 3.1 DOK32022'!M39/100</f>
        <v>140874.16231888809</v>
      </c>
      <c r="N25" s="53">
        <f>'Tabell 1.1 DOK32022'!$B$7*'Tabell 3.1 DOK32022'!N39/100</f>
        <v>189793.61633519671</v>
      </c>
      <c r="O25" s="53">
        <f>'Tabell 1.1 DOK32022'!$B$7*'Tabell 3.1 DOK32022'!O39/100</f>
        <v>249833.17284105654</v>
      </c>
      <c r="P25" s="53">
        <f>'Tabell 1.1 DOK32022'!$B$7*'Tabell 3.1 DOK32022'!P39/100</f>
        <v>143483.24325490606</v>
      </c>
      <c r="Q25" s="53">
        <f>'Tabell 1.1 DOK32022'!$B$7*'Tabell 3.1 DOK32022'!Q39/100</f>
        <v>95884.412802589868</v>
      </c>
      <c r="R25" s="53">
        <f>'Tabell 1.1 DOK32022'!$B$7*'Tabell 3.1 DOK32022'!R39/100</f>
        <v>232922.79706711796</v>
      </c>
      <c r="S25" s="53">
        <f>SUM(D25:R25)</f>
        <v>2056961.4450905568</v>
      </c>
      <c r="V25" s="30"/>
      <c r="W25" s="30"/>
      <c r="X25" s="30"/>
      <c r="Y25" s="30"/>
      <c r="Z25" s="30"/>
      <c r="AA25" s="30"/>
      <c r="AB25" s="30"/>
      <c r="AC25" s="30"/>
      <c r="AD25" s="30"/>
      <c r="AE25" s="30"/>
      <c r="AF25" s="30"/>
      <c r="AG25" s="30"/>
      <c r="AH25" s="30"/>
      <c r="AI25" s="30"/>
      <c r="AJ25" s="30"/>
      <c r="AK25" s="30"/>
    </row>
    <row r="26" spans="1:37" ht="16.5" customHeight="1">
      <c r="A26" s="51" t="str">
        <f t="shared" ref="A26:A27" si="9">A20</f>
        <v>Særskilte tildelinger</v>
      </c>
      <c r="B26" s="52"/>
      <c r="C26" s="52"/>
      <c r="D26" s="53">
        <f>'Tabell 2.3 DOK32022'!D32</f>
        <v>-106.21698333083395</v>
      </c>
      <c r="E26" s="53">
        <f>'Tabell 2.3 DOK32022'!E32</f>
        <v>-728.05112984552625</v>
      </c>
      <c r="F26" s="53">
        <f>'Tabell 2.3 DOK32022'!F32</f>
        <v>-535.40575363956532</v>
      </c>
      <c r="G26" s="53">
        <f>'Tabell 2.3 DOK32022'!G32</f>
        <v>4277.3793818140784</v>
      </c>
      <c r="H26" s="53">
        <f>'Tabell 2.3 DOK32022'!H32</f>
        <v>-292.88812740738638</v>
      </c>
      <c r="I26" s="53">
        <f>'Tabell 2.3 DOK32022'!I32</f>
        <v>-122.59178086307369</v>
      </c>
      <c r="J26" s="53">
        <f>'Tabell 2.3 DOK32022'!J32</f>
        <v>-283.42561934896753</v>
      </c>
      <c r="K26" s="53">
        <f>'Tabell 2.3 DOK32022'!K32</f>
        <v>-236.8190067162181</v>
      </c>
      <c r="L26" s="53">
        <f>'Tabell 2.3 DOK32022'!L32</f>
        <v>-630.90624873053355</v>
      </c>
      <c r="M26" s="53">
        <f>'Tabell 2.3 DOK32022'!M32</f>
        <v>-584.93556461771323</v>
      </c>
      <c r="N26" s="53">
        <f>'Tabell 2.3 DOK32022'!N32</f>
        <v>-900.47738143002482</v>
      </c>
      <c r="O26" s="53">
        <f>'Tabell 2.3 DOK32022'!O32</f>
        <v>-891.01659504768804</v>
      </c>
      <c r="P26" s="53">
        <f>'Tabell 2.3 DOK32022'!P32</f>
        <v>-417.97136841799551</v>
      </c>
      <c r="Q26" s="53">
        <f>'Tabell 2.3 DOK32022'!Q32</f>
        <v>-300.78386039301785</v>
      </c>
      <c r="R26" s="53">
        <f>'Tabell 2.3 DOK32022'!R32</f>
        <v>-919.75385446876419</v>
      </c>
      <c r="S26" s="53">
        <f t="shared" ref="S26:S27" si="10">SUM(D26:R26)</f>
        <v>-2673.8638924432307</v>
      </c>
      <c r="V26" s="30"/>
      <c r="W26" s="30"/>
      <c r="X26" s="30"/>
      <c r="Y26" s="30"/>
      <c r="Z26" s="30"/>
      <c r="AA26" s="30"/>
      <c r="AB26" s="30"/>
      <c r="AC26" s="30"/>
      <c r="AD26" s="30"/>
      <c r="AE26" s="30"/>
      <c r="AF26" s="30"/>
      <c r="AG26" s="30"/>
      <c r="AH26" s="30"/>
      <c r="AI26" s="30"/>
      <c r="AJ26" s="30"/>
      <c r="AK26" s="30"/>
    </row>
    <row r="27" spans="1:37" ht="16.5" customHeight="1">
      <c r="A27" s="51" t="str">
        <f t="shared" si="9"/>
        <v>Kompensasjon for forventet lønns- og prisutvikling</v>
      </c>
      <c r="B27" s="52"/>
      <c r="C27" s="52"/>
      <c r="D27" s="53">
        <f>'Tabell 2.2 DOK32022'!D70</f>
        <v>7632.9133803372806</v>
      </c>
      <c r="E27" s="53">
        <f>'Tabell 2.2 DOK32022'!E70</f>
        <v>5553.1066119280849</v>
      </c>
      <c r="F27" s="53">
        <f>'Tabell 2.2 DOK32022'!F70</f>
        <v>4543.085980187042</v>
      </c>
      <c r="G27" s="53">
        <f>'Tabell 2.2 DOK32022'!G70</f>
        <v>2402.4699273896176</v>
      </c>
      <c r="H27" s="53">
        <f>'Tabell 2.2 DOK32022'!H70</f>
        <v>2945.5384907378984</v>
      </c>
      <c r="I27" s="53">
        <f>'Tabell 2.2 DOK32022'!I70</f>
        <v>1656.3399320310436</v>
      </c>
      <c r="J27" s="53">
        <f>'Tabell 2.2 DOK32022'!J70</f>
        <v>2300.1763364310277</v>
      </c>
      <c r="K27" s="53">
        <f>'Tabell 2.2 DOK32022'!K70</f>
        <v>2646.3652157702572</v>
      </c>
      <c r="L27" s="53">
        <f>'Tabell 2.2 DOK32022'!L70</f>
        <v>4292.6649245306207</v>
      </c>
      <c r="M27" s="53">
        <f>'Tabell 2.2 DOK32022'!M70</f>
        <v>4765.995736745258</v>
      </c>
      <c r="N27" s="53">
        <f>'Tabell 2.2 DOK32022'!N70</f>
        <v>6421.0182436962878</v>
      </c>
      <c r="O27" s="53">
        <f>'Tabell 2.2 DOK32022'!O70</f>
        <v>8452.2514069165809</v>
      </c>
      <c r="P27" s="53">
        <f>'Tabell 2.2 DOK32022'!P70</f>
        <v>4854.2650716836042</v>
      </c>
      <c r="Q27" s="53">
        <f>'Tabell 2.2 DOK32022'!Q70</f>
        <v>3243.9213487780526</v>
      </c>
      <c r="R27" s="53">
        <f>'Tabell 2.2 DOK32022'!R70</f>
        <v>7880.1466467625196</v>
      </c>
      <c r="S27" s="53">
        <f t="shared" si="10"/>
        <v>69590.259253925164</v>
      </c>
      <c r="V27" s="30"/>
      <c r="W27" s="30"/>
      <c r="X27" s="30"/>
      <c r="Y27" s="30"/>
      <c r="Z27" s="30"/>
      <c r="AA27" s="30"/>
      <c r="AB27" s="30"/>
      <c r="AC27" s="30"/>
      <c r="AD27" s="30"/>
      <c r="AE27" s="30"/>
      <c r="AF27" s="30"/>
      <c r="AG27" s="30"/>
      <c r="AH27" s="30"/>
      <c r="AI27" s="30"/>
      <c r="AJ27" s="30"/>
      <c r="AK27" s="30"/>
    </row>
    <row r="28" spans="1:37" ht="16.5" customHeight="1" thickBot="1">
      <c r="A28" s="182" t="str">
        <f>A22</f>
        <v xml:space="preserve">Bydelsfordelt budsjett </v>
      </c>
      <c r="B28" s="183"/>
      <c r="C28" s="184"/>
      <c r="D28" s="185">
        <f>SUM(D25:D27)</f>
        <v>233141.72794589441</v>
      </c>
      <c r="E28" s="185">
        <f t="shared" ref="E28:S28" si="11">SUM(E25:E27)</f>
        <v>168964.78313468854</v>
      </c>
      <c r="F28" s="185">
        <f t="shared" si="11"/>
        <v>138293.03572260556</v>
      </c>
      <c r="G28" s="185">
        <f t="shared" si="11"/>
        <v>77692.489104064312</v>
      </c>
      <c r="H28" s="185">
        <f t="shared" si="11"/>
        <v>89717.408785484862</v>
      </c>
      <c r="I28" s="185">
        <f t="shared" si="11"/>
        <v>50492.142855806174</v>
      </c>
      <c r="J28" s="185">
        <f t="shared" si="11"/>
        <v>70005.778084894351</v>
      </c>
      <c r="K28" s="185">
        <f t="shared" si="11"/>
        <v>80631.286964548315</v>
      </c>
      <c r="L28" s="185">
        <f t="shared" si="11"/>
        <v>130545.12340409019</v>
      </c>
      <c r="M28" s="185">
        <f t="shared" si="11"/>
        <v>145055.22249101562</v>
      </c>
      <c r="N28" s="185">
        <f t="shared" si="11"/>
        <v>195314.15719746298</v>
      </c>
      <c r="O28" s="185">
        <f t="shared" si="11"/>
        <v>257394.40765292544</v>
      </c>
      <c r="P28" s="185">
        <f t="shared" si="11"/>
        <v>147919.53695817167</v>
      </c>
      <c r="Q28" s="185">
        <f t="shared" si="11"/>
        <v>98827.550290974905</v>
      </c>
      <c r="R28" s="185">
        <f t="shared" si="11"/>
        <v>239883.18985941174</v>
      </c>
      <c r="S28" s="185">
        <f t="shared" si="11"/>
        <v>2123877.8404520387</v>
      </c>
      <c r="V28" s="30"/>
      <c r="W28" s="30"/>
      <c r="X28" s="30"/>
      <c r="Y28" s="30"/>
      <c r="Z28" s="30"/>
      <c r="AA28" s="30"/>
      <c r="AB28" s="30"/>
      <c r="AC28" s="30"/>
      <c r="AD28" s="30"/>
      <c r="AE28" s="30"/>
      <c r="AF28" s="30"/>
      <c r="AG28" s="30"/>
      <c r="AH28" s="30"/>
      <c r="AI28" s="30"/>
      <c r="AJ28" s="30"/>
      <c r="AK28" s="30"/>
    </row>
    <row r="29" spans="1:37" ht="16.5" customHeight="1" thickBot="1">
      <c r="A29" s="59"/>
      <c r="B29" s="59"/>
      <c r="C29" s="59"/>
      <c r="D29" s="58"/>
      <c r="E29" s="58"/>
      <c r="F29" s="58"/>
      <c r="G29" s="58"/>
      <c r="H29" s="58"/>
      <c r="I29" s="58"/>
      <c r="J29" s="58"/>
      <c r="K29" s="58"/>
      <c r="L29" s="58"/>
      <c r="M29" s="58"/>
      <c r="N29" s="58"/>
      <c r="O29" s="58"/>
      <c r="P29" s="58"/>
      <c r="Q29" s="58"/>
      <c r="R29" s="58"/>
      <c r="S29" s="58"/>
      <c r="V29" s="30"/>
      <c r="W29" s="30"/>
      <c r="X29" s="30"/>
      <c r="Y29" s="30"/>
      <c r="Z29" s="30"/>
      <c r="AA29" s="30"/>
      <c r="AB29" s="30"/>
      <c r="AC29" s="30"/>
      <c r="AD29" s="30"/>
      <c r="AE29" s="30"/>
      <c r="AF29" s="30"/>
      <c r="AG29" s="30"/>
      <c r="AH29" s="30"/>
      <c r="AI29" s="30"/>
      <c r="AJ29" s="30"/>
      <c r="AK29" s="30"/>
    </row>
    <row r="30" spans="1:37" ht="16.5" customHeight="1">
      <c r="A30" s="179" t="str">
        <f>'Tabell 1.1 DOK32022'!A8</f>
        <v>FO2C Aktivitetstilbud for barn og unge, helsestasjon og skolehelsetjeneste</v>
      </c>
      <c r="B30" s="179"/>
      <c r="C30" s="180"/>
      <c r="D30" s="181"/>
      <c r="E30" s="181"/>
      <c r="F30" s="181"/>
      <c r="G30" s="181"/>
      <c r="H30" s="181"/>
      <c r="I30" s="181"/>
      <c r="J30" s="181"/>
      <c r="K30" s="181"/>
      <c r="L30" s="181"/>
      <c r="M30" s="181"/>
      <c r="N30" s="181"/>
      <c r="O30" s="181"/>
      <c r="P30" s="181"/>
      <c r="Q30" s="181"/>
      <c r="R30" s="181"/>
      <c r="S30" s="181"/>
      <c r="V30" s="30"/>
      <c r="W30" s="30"/>
      <c r="X30" s="30"/>
      <c r="Y30" s="30"/>
      <c r="Z30" s="30"/>
      <c r="AA30" s="30"/>
      <c r="AB30" s="30"/>
      <c r="AC30" s="30"/>
      <c r="AD30" s="30"/>
      <c r="AE30" s="30"/>
      <c r="AF30" s="30"/>
      <c r="AG30" s="30"/>
      <c r="AH30" s="30"/>
      <c r="AI30" s="30"/>
      <c r="AJ30" s="30"/>
      <c r="AK30" s="30"/>
    </row>
    <row r="31" spans="1:37" ht="16.5" customHeight="1">
      <c r="A31" s="51" t="str">
        <f>A25</f>
        <v>Kriteriefordelt</v>
      </c>
      <c r="B31" s="52"/>
      <c r="C31" s="52"/>
      <c r="D31" s="53">
        <f>'Tabell 1.1 DOK32022'!$B$8*'Tabell 3.1 DOK32022'!D50/100</f>
        <v>73286.73159268887</v>
      </c>
      <c r="E31" s="53">
        <f>'Tabell 1.1 DOK32022'!$B$8*'Tabell 3.1 DOK32022'!E50/100</f>
        <v>68024.163730146887</v>
      </c>
      <c r="F31" s="53">
        <f>'Tabell 1.1 DOK32022'!$B$8*'Tabell 3.1 DOK32022'!F50/100</f>
        <v>48297.830376337079</v>
      </c>
      <c r="G31" s="53">
        <f>'Tabell 1.1 DOK32022'!$B$8*'Tabell 3.1 DOK32022'!G50/100</f>
        <v>34790.718806983954</v>
      </c>
      <c r="H31" s="53">
        <f>'Tabell 1.1 DOK32022'!$B$8*'Tabell 3.1 DOK32022'!H50/100</f>
        <v>47789.530530393582</v>
      </c>
      <c r="I31" s="53">
        <f>'Tabell 1.1 DOK32022'!$B$8*'Tabell 3.1 DOK32022'!I50/100</f>
        <v>43035.925337506502</v>
      </c>
      <c r="J31" s="53">
        <f>'Tabell 1.1 DOK32022'!$B$8*'Tabell 3.1 DOK32022'!J50/100</f>
        <v>67694.737814339824</v>
      </c>
      <c r="K31" s="53">
        <f>'Tabell 1.1 DOK32022'!$B$8*'Tabell 3.1 DOK32022'!K50/100</f>
        <v>67732.103642259754</v>
      </c>
      <c r="L31" s="53">
        <f>'Tabell 1.1 DOK32022'!$B$8*'Tabell 3.1 DOK32022'!L50/100</f>
        <v>52159.518861705947</v>
      </c>
      <c r="M31" s="53">
        <f>'Tabell 1.1 DOK32022'!$B$8*'Tabell 3.1 DOK32022'!M50/100</f>
        <v>40027.629775933434</v>
      </c>
      <c r="N31" s="53">
        <f>'Tabell 1.1 DOK32022'!$B$8*'Tabell 3.1 DOK32022'!N50/100</f>
        <v>54761.735772642984</v>
      </c>
      <c r="O31" s="53">
        <f>'Tabell 1.1 DOK32022'!$B$8*'Tabell 3.1 DOK32022'!O50/100</f>
        <v>75497.078943629342</v>
      </c>
      <c r="P31" s="53">
        <f>'Tabell 1.1 DOK32022'!$B$8*'Tabell 3.1 DOK32022'!P50/100</f>
        <v>68467.009726135497</v>
      </c>
      <c r="Q31" s="53">
        <f>'Tabell 1.1 DOK32022'!$B$8*'Tabell 3.1 DOK32022'!Q50/100</f>
        <v>67659.095729293898</v>
      </c>
      <c r="R31" s="53">
        <f>'Tabell 1.1 DOK32022'!$B$8*'Tabell 3.1 DOK32022'!R50/100</f>
        <v>67763.687017482123</v>
      </c>
      <c r="S31" s="53">
        <f>SUM(D31:R31)</f>
        <v>876987.49765747972</v>
      </c>
      <c r="V31" s="30"/>
      <c r="W31" s="30"/>
      <c r="X31" s="30"/>
      <c r="Y31" s="30"/>
      <c r="Z31" s="30"/>
      <c r="AA31" s="30"/>
      <c r="AB31" s="30"/>
      <c r="AC31" s="30"/>
      <c r="AD31" s="30"/>
      <c r="AE31" s="30"/>
      <c r="AF31" s="30"/>
      <c r="AG31" s="30"/>
      <c r="AH31" s="30"/>
      <c r="AI31" s="30"/>
      <c r="AJ31" s="30"/>
      <c r="AK31" s="30"/>
    </row>
    <row r="32" spans="1:37" ht="16.5" customHeight="1">
      <c r="A32" s="51" t="str">
        <f t="shared" ref="A32:A33" si="12">A26</f>
        <v>Særskilte tildelinger</v>
      </c>
      <c r="B32" s="52"/>
      <c r="C32" s="52"/>
      <c r="D32" s="53">
        <f>'Tabell 2.3 DOK32022'!D51</f>
        <v>18164.446008513067</v>
      </c>
      <c r="E32" s="53">
        <f>'Tabell 2.3 DOK32022'!E51</f>
        <v>11958.408984661153</v>
      </c>
      <c r="F32" s="53">
        <f>'Tabell 2.3 DOK32022'!F51</f>
        <v>5588.0772978222421</v>
      </c>
      <c r="G32" s="53">
        <f>'Tabell 2.3 DOK32022'!G51</f>
        <v>5865.9539259844578</v>
      </c>
      <c r="H32" s="53">
        <f>'Tabell 2.3 DOK32022'!H51</f>
        <v>8699.6456241198412</v>
      </c>
      <c r="I32" s="53">
        <f>'Tabell 2.3 DOK32022'!I51</f>
        <v>3351.2314192797744</v>
      </c>
      <c r="J32" s="53">
        <f>'Tabell 2.3 DOK32022'!J51</f>
        <v>5678.0967252538376</v>
      </c>
      <c r="K32" s="53">
        <f>'Tabell 2.3 DOK32022'!K51</f>
        <v>6213.0812628224221</v>
      </c>
      <c r="L32" s="53">
        <f>'Tabell 2.3 DOK32022'!L51</f>
        <v>6014.926455576795</v>
      </c>
      <c r="M32" s="53">
        <f>'Tabell 2.3 DOK32022'!M51</f>
        <v>3484.6175852552369</v>
      </c>
      <c r="N32" s="53">
        <f>'Tabell 2.3 DOK32022'!N51</f>
        <v>9985.3969584152073</v>
      </c>
      <c r="O32" s="53">
        <f>'Tabell 2.3 DOK32022'!O51</f>
        <v>5997.0056524619004</v>
      </c>
      <c r="P32" s="53">
        <f>'Tabell 2.3 DOK32022'!P51</f>
        <v>4132.1151915894407</v>
      </c>
      <c r="Q32" s="53">
        <f>'Tabell 2.3 DOK32022'!Q51</f>
        <v>4912.4472492487148</v>
      </c>
      <c r="R32" s="53">
        <f>'Tabell 2.3 DOK32022'!R51</f>
        <v>11614.349352669595</v>
      </c>
      <c r="S32" s="53">
        <f t="shared" ref="S32:S33" si="13">SUM(D32:R32)</f>
        <v>111659.79969367369</v>
      </c>
      <c r="V32" s="30"/>
      <c r="W32" s="30"/>
      <c r="X32" s="30"/>
      <c r="Y32" s="30"/>
      <c r="Z32" s="30"/>
      <c r="AA32" s="30"/>
      <c r="AB32" s="30"/>
      <c r="AC32" s="30"/>
      <c r="AD32" s="30"/>
      <c r="AE32" s="30"/>
      <c r="AF32" s="30"/>
      <c r="AG32" s="30"/>
      <c r="AH32" s="30"/>
      <c r="AI32" s="30"/>
      <c r="AJ32" s="30"/>
      <c r="AK32" s="30"/>
    </row>
    <row r="33" spans="1:37" ht="16.5" customHeight="1">
      <c r="A33" s="51" t="str">
        <f t="shared" si="12"/>
        <v>Kompensasjon for forventet lønns- og prisutvikling</v>
      </c>
      <c r="B33" s="52"/>
      <c r="C33" s="52"/>
      <c r="D33" s="53">
        <f>'Tabell 2.2 DOK32022'!D88</f>
        <v>2561.5805031295076</v>
      </c>
      <c r="E33" s="53">
        <f>'Tabell 2.2 DOK32022'!E88</f>
        <v>2377.6387316775485</v>
      </c>
      <c r="F33" s="53">
        <f>'Tabell 2.2 DOK32022'!F88</f>
        <v>1688.1470621869487</v>
      </c>
      <c r="G33" s="53">
        <f>'Tabell 2.2 DOK32022'!G88</f>
        <v>1216.0349499706952</v>
      </c>
      <c r="H33" s="53">
        <f>'Tabell 2.2 DOK32022'!H88</f>
        <v>1670.3805313727612</v>
      </c>
      <c r="I33" s="53">
        <f>'Tabell 2.2 DOK32022'!I88</f>
        <v>1504.2284583160676</v>
      </c>
      <c r="J33" s="53">
        <f>'Tabell 2.2 DOK32022'!J88</f>
        <v>2366.124355407545</v>
      </c>
      <c r="K33" s="53">
        <f>'Tabell 2.2 DOK32022'!K88</f>
        <v>2367.4303977729614</v>
      </c>
      <c r="L33" s="53">
        <f>'Tabell 2.2 DOK32022'!L88</f>
        <v>1823.1240998894657</v>
      </c>
      <c r="M33" s="53">
        <f>'Tabell 2.2 DOK32022'!M88</f>
        <v>1399.0799397410444</v>
      </c>
      <c r="N33" s="53">
        <f>'Tabell 2.2 DOK32022'!N88</f>
        <v>1914.0790102682936</v>
      </c>
      <c r="O33" s="53">
        <f>'Tabell 2.2 DOK32022'!O88</f>
        <v>2638.8384535970094</v>
      </c>
      <c r="P33" s="53">
        <f>'Tabell 2.2 DOK32022'!P88</f>
        <v>2393.1174635647612</v>
      </c>
      <c r="Q33" s="53">
        <f>'Tabell 2.2 DOK32022'!Q88</f>
        <v>2364.8785627768684</v>
      </c>
      <c r="R33" s="53">
        <f>'Tabell 2.2 DOK32022'!R88</f>
        <v>2368.5343269076693</v>
      </c>
      <c r="S33" s="53">
        <f t="shared" si="13"/>
        <v>30653.216846579147</v>
      </c>
      <c r="V33" s="30"/>
      <c r="W33" s="30"/>
      <c r="X33" s="30"/>
      <c r="Y33" s="30"/>
      <c r="Z33" s="30"/>
      <c r="AA33" s="30"/>
      <c r="AB33" s="30"/>
      <c r="AC33" s="30"/>
      <c r="AD33" s="30"/>
      <c r="AE33" s="30"/>
      <c r="AF33" s="30"/>
      <c r="AG33" s="30"/>
      <c r="AH33" s="30"/>
      <c r="AI33" s="30"/>
      <c r="AJ33" s="30"/>
      <c r="AK33" s="30"/>
    </row>
    <row r="34" spans="1:37" ht="16.5" customHeight="1" thickBot="1">
      <c r="A34" s="182" t="str">
        <f>A28</f>
        <v xml:space="preserve">Bydelsfordelt budsjett </v>
      </c>
      <c r="B34" s="183"/>
      <c r="C34" s="184"/>
      <c r="D34" s="185">
        <f>SUM(D31:D33)</f>
        <v>94012.758104331442</v>
      </c>
      <c r="E34" s="185">
        <f t="shared" ref="E34:S34" si="14">SUM(E31:E33)</f>
        <v>82360.211446485599</v>
      </c>
      <c r="F34" s="185">
        <f t="shared" si="14"/>
        <v>55574.054736346276</v>
      </c>
      <c r="G34" s="185">
        <f t="shared" si="14"/>
        <v>41872.707682939108</v>
      </c>
      <c r="H34" s="185">
        <f t="shared" si="14"/>
        <v>58159.556685886186</v>
      </c>
      <c r="I34" s="185">
        <f t="shared" si="14"/>
        <v>47891.385215102338</v>
      </c>
      <c r="J34" s="185">
        <f t="shared" si="14"/>
        <v>75738.958895001211</v>
      </c>
      <c r="K34" s="185">
        <f t="shared" si="14"/>
        <v>76312.615302855134</v>
      </c>
      <c r="L34" s="185">
        <f t="shared" si="14"/>
        <v>59997.569417172206</v>
      </c>
      <c r="M34" s="185">
        <f t="shared" si="14"/>
        <v>44911.327300929712</v>
      </c>
      <c r="N34" s="185">
        <f t="shared" si="14"/>
        <v>66661.211741326479</v>
      </c>
      <c r="O34" s="185">
        <f t="shared" si="14"/>
        <v>84132.923049688252</v>
      </c>
      <c r="P34" s="185">
        <f t="shared" si="14"/>
        <v>74992.242381289703</v>
      </c>
      <c r="Q34" s="185">
        <f t="shared" si="14"/>
        <v>74936.421541319476</v>
      </c>
      <c r="R34" s="185">
        <f t="shared" si="14"/>
        <v>81746.570697059389</v>
      </c>
      <c r="S34" s="185">
        <f t="shared" si="14"/>
        <v>1019300.5141977326</v>
      </c>
      <c r="V34" s="30"/>
      <c r="W34" s="30"/>
      <c r="X34" s="30"/>
      <c r="Y34" s="30"/>
      <c r="Z34" s="30"/>
      <c r="AA34" s="30"/>
      <c r="AB34" s="30"/>
      <c r="AC34" s="30"/>
      <c r="AD34" s="30"/>
      <c r="AE34" s="30"/>
      <c r="AF34" s="30"/>
      <c r="AG34" s="30"/>
      <c r="AH34" s="30"/>
      <c r="AI34" s="30"/>
      <c r="AJ34" s="30"/>
      <c r="AK34" s="30"/>
    </row>
    <row r="35" spans="1:37" ht="16.5" customHeight="1" thickBot="1">
      <c r="A35" s="57"/>
      <c r="B35" s="57"/>
      <c r="C35" s="57"/>
      <c r="D35" s="57"/>
      <c r="E35" s="57"/>
      <c r="F35" s="57"/>
      <c r="G35" s="57"/>
      <c r="H35" s="57"/>
      <c r="I35" s="57"/>
      <c r="J35" s="57"/>
      <c r="K35" s="57"/>
      <c r="L35" s="57"/>
      <c r="M35" s="57"/>
      <c r="N35" s="57"/>
      <c r="O35" s="57"/>
      <c r="P35" s="57"/>
      <c r="Q35" s="57"/>
      <c r="R35" s="57"/>
      <c r="S35" s="57"/>
      <c r="V35" s="30"/>
      <c r="W35" s="30"/>
      <c r="X35" s="30"/>
      <c r="Y35" s="30"/>
      <c r="Z35" s="30"/>
      <c r="AA35" s="30"/>
      <c r="AB35" s="30"/>
      <c r="AC35" s="30"/>
      <c r="AD35" s="30"/>
      <c r="AE35" s="30"/>
      <c r="AF35" s="30"/>
      <c r="AG35" s="30"/>
      <c r="AH35" s="30"/>
      <c r="AI35" s="30"/>
      <c r="AJ35" s="30"/>
      <c r="AK35" s="30"/>
    </row>
    <row r="36" spans="1:37" ht="16.5" customHeight="1">
      <c r="A36" s="186" t="str">
        <f>'Tabell 1.1 DOK32022'!A9</f>
        <v>FO3 Helse og omsorg</v>
      </c>
      <c r="B36" s="187"/>
      <c r="C36" s="187"/>
      <c r="D36" s="188"/>
      <c r="E36" s="188"/>
      <c r="F36" s="188"/>
      <c r="G36" s="188"/>
      <c r="H36" s="188"/>
      <c r="I36" s="188"/>
      <c r="J36" s="188"/>
      <c r="K36" s="188"/>
      <c r="L36" s="188"/>
      <c r="M36" s="188"/>
      <c r="N36" s="188"/>
      <c r="O36" s="188"/>
      <c r="P36" s="188"/>
      <c r="Q36" s="188"/>
      <c r="R36" s="188"/>
      <c r="S36" s="188"/>
      <c r="V36" s="30"/>
      <c r="W36" s="30"/>
      <c r="X36" s="30"/>
      <c r="Y36" s="30"/>
      <c r="Z36" s="30"/>
      <c r="AA36" s="30"/>
      <c r="AB36" s="30"/>
      <c r="AC36" s="30"/>
      <c r="AD36" s="30"/>
      <c r="AE36" s="30"/>
      <c r="AF36" s="30"/>
      <c r="AG36" s="30"/>
      <c r="AH36" s="30"/>
      <c r="AI36" s="30"/>
      <c r="AJ36" s="30"/>
      <c r="AK36" s="30"/>
    </row>
    <row r="37" spans="1:37" ht="16.5" customHeight="1">
      <c r="A37" s="51" t="str">
        <f>A31</f>
        <v>Kriteriefordelt</v>
      </c>
      <c r="B37" s="52"/>
      <c r="C37" s="52"/>
      <c r="D37" s="53">
        <f>'Tabell 1.1 DOK32022'!$B$9*'Tabell 3.1 DOK32022'!D68/100</f>
        <v>733911.35897159274</v>
      </c>
      <c r="E37" s="53">
        <f>'Tabell 1.1 DOK32022'!$B$9*'Tabell 3.1 DOK32022'!E68/100</f>
        <v>622427.55011348345</v>
      </c>
      <c r="F37" s="53">
        <f>'Tabell 1.1 DOK32022'!$B$9*'Tabell 3.1 DOK32022'!F68/100</f>
        <v>553513.98542747414</v>
      </c>
      <c r="G37" s="53">
        <f>'Tabell 1.1 DOK32022'!$B$9*'Tabell 3.1 DOK32022'!G68/100</f>
        <v>433021.38778146729</v>
      </c>
      <c r="H37" s="53">
        <f>'Tabell 1.1 DOK32022'!$B$9*'Tabell 3.1 DOK32022'!H68/100</f>
        <v>861637.47849767352</v>
      </c>
      <c r="I37" s="53">
        <f>'Tabell 1.1 DOK32022'!$B$9*'Tabell 3.1 DOK32022'!I68/100</f>
        <v>649748.87145712867</v>
      </c>
      <c r="J37" s="53">
        <f>'Tabell 1.1 DOK32022'!$B$9*'Tabell 3.1 DOK32022'!J68/100</f>
        <v>835903.27763561858</v>
      </c>
      <c r="K37" s="53">
        <f>'Tabell 1.1 DOK32022'!$B$9*'Tabell 3.1 DOK32022'!K68/100</f>
        <v>812665.15511375945</v>
      </c>
      <c r="L37" s="53">
        <f>'Tabell 1.1 DOK32022'!$B$9*'Tabell 3.1 DOK32022'!L68/100</f>
        <v>569121.62134878326</v>
      </c>
      <c r="M37" s="53">
        <f>'Tabell 1.1 DOK32022'!$B$9*'Tabell 3.1 DOK32022'!M68/100</f>
        <v>630724.31280950853</v>
      </c>
      <c r="N37" s="53">
        <f>'Tabell 1.1 DOK32022'!$B$9*'Tabell 3.1 DOK32022'!N68/100</f>
        <v>713657.14579399268</v>
      </c>
      <c r="O37" s="53">
        <f>'Tabell 1.1 DOK32022'!$B$9*'Tabell 3.1 DOK32022'!O68/100</f>
        <v>1026042.8980146056</v>
      </c>
      <c r="P37" s="53">
        <f>'Tabell 1.1 DOK32022'!$B$9*'Tabell 3.1 DOK32022'!P68/100</f>
        <v>1091360.8334230885</v>
      </c>
      <c r="Q37" s="53">
        <f>'Tabell 1.1 DOK32022'!$B$9*'Tabell 3.1 DOK32022'!Q68/100</f>
        <v>982311.40807611356</v>
      </c>
      <c r="R37" s="53">
        <f>'Tabell 1.1 DOK32022'!$B$9*'Tabell 3.1 DOK32022'!R68/100</f>
        <v>692750.51951198291</v>
      </c>
      <c r="S37" s="53">
        <f>SUM(D37:R37)</f>
        <v>11208797.803976273</v>
      </c>
      <c r="V37" s="30"/>
      <c r="W37" s="30"/>
      <c r="X37" s="30"/>
      <c r="Y37" s="30"/>
      <c r="Z37" s="30"/>
      <c r="AA37" s="30"/>
      <c r="AB37" s="30"/>
      <c r="AC37" s="30"/>
      <c r="AD37" s="30"/>
      <c r="AE37" s="30"/>
      <c r="AF37" s="30"/>
      <c r="AG37" s="30"/>
      <c r="AH37" s="30"/>
      <c r="AI37" s="30"/>
      <c r="AJ37" s="30"/>
      <c r="AK37" s="30"/>
    </row>
    <row r="38" spans="1:37" ht="16.5" customHeight="1">
      <c r="A38" s="51" t="str">
        <f t="shared" ref="A38:A39" si="15">A32</f>
        <v>Særskilte tildelinger</v>
      </c>
      <c r="B38" s="52"/>
      <c r="C38" s="52"/>
      <c r="D38" s="53">
        <f>'Tabell 2.3 DOK32022'!D72</f>
        <v>21204.840789334274</v>
      </c>
      <c r="E38" s="53">
        <f>'Tabell 2.3 DOK32022'!E72</f>
        <v>10303.871670642417</v>
      </c>
      <c r="F38" s="53">
        <f>'Tabell 2.3 DOK32022'!F72</f>
        <v>8092.3401091777851</v>
      </c>
      <c r="G38" s="53">
        <f>'Tabell 2.3 DOK32022'!G72</f>
        <v>21860.588211643328</v>
      </c>
      <c r="H38" s="53">
        <f>'Tabell 2.3 DOK32022'!H72</f>
        <v>9107.9241351264482</v>
      </c>
      <c r="I38" s="53">
        <f>'Tabell 2.3 DOK32022'!I72</f>
        <v>6005.6816396413869</v>
      </c>
      <c r="J38" s="53">
        <f>'Tabell 2.3 DOK32022'!J72</f>
        <v>12594.871048875788</v>
      </c>
      <c r="K38" s="53">
        <f>'Tabell 2.3 DOK32022'!K72</f>
        <v>9088.0293655948371</v>
      </c>
      <c r="L38" s="53">
        <f>'Tabell 2.3 DOK32022'!L72</f>
        <v>9345.0782222803282</v>
      </c>
      <c r="M38" s="53">
        <f>'Tabell 2.3 DOK32022'!M72</f>
        <v>8417.9061017950007</v>
      </c>
      <c r="N38" s="53">
        <f>'Tabell 2.3 DOK32022'!N72</f>
        <v>9261.6170230817625</v>
      </c>
      <c r="O38" s="53">
        <f>'Tabell 2.3 DOK32022'!O72</f>
        <v>20203.276168115703</v>
      </c>
      <c r="P38" s="53">
        <f>'Tabell 2.3 DOK32022'!P72</f>
        <v>18792.082388530758</v>
      </c>
      <c r="Q38" s="53">
        <f>'Tabell 2.3 DOK32022'!Q72</f>
        <v>8414.893118926153</v>
      </c>
      <c r="R38" s="53">
        <f>'Tabell 2.3 DOK32022'!R72</f>
        <v>13342.616110370709</v>
      </c>
      <c r="S38" s="53">
        <f t="shared" ref="S38" si="16">SUM(D38:R38)</f>
        <v>186035.61610313665</v>
      </c>
      <c r="V38" s="30"/>
      <c r="W38" s="30"/>
      <c r="X38" s="30"/>
      <c r="Y38" s="30"/>
      <c r="Z38" s="30"/>
      <c r="AA38" s="30"/>
      <c r="AB38" s="30"/>
      <c r="AC38" s="30"/>
      <c r="AD38" s="30"/>
      <c r="AE38" s="30"/>
      <c r="AF38" s="30"/>
      <c r="AG38" s="30"/>
      <c r="AH38" s="30"/>
      <c r="AI38" s="30"/>
      <c r="AJ38" s="30"/>
      <c r="AK38" s="30"/>
    </row>
    <row r="39" spans="1:37" ht="16.5" customHeight="1">
      <c r="A39" s="51" t="str">
        <f t="shared" si="15"/>
        <v>Kompensasjon for forventet lønns- og prisutvikling</v>
      </c>
      <c r="B39" s="52"/>
      <c r="C39" s="52"/>
      <c r="D39" s="53">
        <f>'Tabell 2.2 DOK32022'!D106</f>
        <v>24851.836011600615</v>
      </c>
      <c r="E39" s="53">
        <f>'Tabell 2.2 DOK32022'!E106</f>
        <v>21076.751593268837</v>
      </c>
      <c r="F39" s="53">
        <f>'Tabell 2.2 DOK32022'!F106</f>
        <v>18743.188298988462</v>
      </c>
      <c r="G39" s="53">
        <f>'Tabell 2.2 DOK32022'!G106</f>
        <v>14663.046684194023</v>
      </c>
      <c r="H39" s="53">
        <f>'Tabell 2.2 DOK32022'!H106</f>
        <v>29176.920421396659</v>
      </c>
      <c r="I39" s="53">
        <f>'Tabell 2.2 DOK32022'!I106</f>
        <v>22001.911000263106</v>
      </c>
      <c r="J39" s="53">
        <f>'Tabell 2.2 DOK32022'!J106</f>
        <v>28305.504368360558</v>
      </c>
      <c r="K39" s="53">
        <f>'Tabell 2.2 DOK32022'!K106</f>
        <v>27518.610960769798</v>
      </c>
      <c r="L39" s="53">
        <f>'Tabell 2.2 DOK32022'!L106</f>
        <v>19271.69682212764</v>
      </c>
      <c r="M39" s="53">
        <f>'Tabell 2.2 DOK32022'!M106</f>
        <v>21357.69803649831</v>
      </c>
      <c r="N39" s="53">
        <f>'Tabell 2.2 DOK32022'!N106</f>
        <v>24165.984269042699</v>
      </c>
      <c r="O39" s="53">
        <f>'Tabell 2.2 DOK32022'!O106</f>
        <v>34744.045763315975</v>
      </c>
      <c r="P39" s="53">
        <f>'Tabell 2.2 DOK32022'!P106</f>
        <v>36955.853224182341</v>
      </c>
      <c r="Q39" s="53">
        <f>'Tabell 2.2 DOK32022'!Q106</f>
        <v>33263.202330101805</v>
      </c>
      <c r="R39" s="53">
        <f>'Tabell 2.2 DOK32022'!R106</f>
        <v>23458.040398757901</v>
      </c>
      <c r="S39" s="53">
        <f>SUM(D39:R39)</f>
        <v>379554.29018286872</v>
      </c>
      <c r="V39" s="30"/>
      <c r="W39" s="30"/>
      <c r="X39" s="30"/>
      <c r="Y39" s="30"/>
      <c r="Z39" s="30"/>
      <c r="AA39" s="30"/>
      <c r="AB39" s="30"/>
      <c r="AC39" s="30"/>
      <c r="AD39" s="30"/>
      <c r="AE39" s="30"/>
      <c r="AF39" s="30"/>
      <c r="AG39" s="30"/>
      <c r="AH39" s="30"/>
      <c r="AI39" s="30"/>
      <c r="AJ39" s="30"/>
      <c r="AK39" s="30"/>
    </row>
    <row r="40" spans="1:37" ht="16.5" customHeight="1" thickBot="1">
      <c r="A40" s="189" t="str">
        <f>A34</f>
        <v xml:space="preserve">Bydelsfordelt budsjett </v>
      </c>
      <c r="B40" s="190"/>
      <c r="C40" s="190"/>
      <c r="D40" s="191">
        <f>SUM(D37:D39)</f>
        <v>779968.03577252757</v>
      </c>
      <c r="E40" s="191">
        <f t="shared" ref="E40:S40" si="17">SUM(E37:E39)</f>
        <v>653808.17337739468</v>
      </c>
      <c r="F40" s="191">
        <f t="shared" si="17"/>
        <v>580349.51383564039</v>
      </c>
      <c r="G40" s="191">
        <f t="shared" si="17"/>
        <v>469545.02267730463</v>
      </c>
      <c r="H40" s="191">
        <f t="shared" si="17"/>
        <v>899922.32305419655</v>
      </c>
      <c r="I40" s="191">
        <f t="shared" si="17"/>
        <v>677756.46409703314</v>
      </c>
      <c r="J40" s="191">
        <f t="shared" si="17"/>
        <v>876803.65305285482</v>
      </c>
      <c r="K40" s="191">
        <f t="shared" si="17"/>
        <v>849271.79544012411</v>
      </c>
      <c r="L40" s="191">
        <f t="shared" si="17"/>
        <v>597738.3963931913</v>
      </c>
      <c r="M40" s="191">
        <f t="shared" si="17"/>
        <v>660499.91694780183</v>
      </c>
      <c r="N40" s="191">
        <f t="shared" si="17"/>
        <v>747084.74708611716</v>
      </c>
      <c r="O40" s="191">
        <f t="shared" si="17"/>
        <v>1080990.2199460373</v>
      </c>
      <c r="P40" s="191">
        <f t="shared" si="17"/>
        <v>1147108.7690358015</v>
      </c>
      <c r="Q40" s="191">
        <f t="shared" si="17"/>
        <v>1023989.5035251416</v>
      </c>
      <c r="R40" s="191">
        <f t="shared" si="17"/>
        <v>729551.17602111155</v>
      </c>
      <c r="S40" s="191">
        <f t="shared" si="17"/>
        <v>11774387.710262278</v>
      </c>
      <c r="V40" s="30"/>
      <c r="W40" s="30"/>
      <c r="X40" s="30"/>
      <c r="Y40" s="30"/>
      <c r="Z40" s="30"/>
      <c r="AA40" s="30"/>
      <c r="AB40" s="30"/>
      <c r="AC40" s="30"/>
      <c r="AD40" s="30"/>
      <c r="AE40" s="30"/>
      <c r="AF40" s="30"/>
      <c r="AG40" s="30"/>
      <c r="AH40" s="30"/>
      <c r="AI40" s="30"/>
      <c r="AJ40" s="30"/>
      <c r="AK40" s="30"/>
    </row>
    <row r="41" spans="1:37" ht="16.5" customHeight="1" thickBot="1">
      <c r="A41" s="57"/>
      <c r="B41" s="57"/>
      <c r="C41" s="57"/>
      <c r="D41" s="57"/>
      <c r="E41" s="57"/>
      <c r="F41" s="57"/>
      <c r="G41" s="57"/>
      <c r="H41" s="57"/>
      <c r="I41" s="57"/>
      <c r="J41" s="57"/>
      <c r="K41" s="57"/>
      <c r="L41" s="57"/>
      <c r="M41" s="57"/>
      <c r="N41" s="57"/>
      <c r="O41" s="57"/>
      <c r="P41" s="57"/>
      <c r="Q41" s="57"/>
      <c r="R41" s="57"/>
      <c r="S41" s="57"/>
      <c r="V41" s="30"/>
      <c r="W41" s="30"/>
      <c r="X41" s="30"/>
      <c r="Y41" s="30"/>
      <c r="Z41" s="30"/>
      <c r="AA41" s="30"/>
      <c r="AB41" s="30"/>
      <c r="AC41" s="30"/>
      <c r="AD41" s="30"/>
      <c r="AE41" s="30"/>
      <c r="AF41" s="30"/>
      <c r="AG41" s="30"/>
      <c r="AH41" s="30"/>
      <c r="AI41" s="30"/>
      <c r="AJ41" s="30"/>
      <c r="AK41" s="30"/>
    </row>
    <row r="42" spans="1:37" ht="16.5" customHeight="1">
      <c r="A42" s="192" t="str">
        <f>'Tabell 1.1 DOK32022'!A10</f>
        <v>FO4A Sosiale tjenester</v>
      </c>
      <c r="B42" s="192"/>
      <c r="C42" s="192"/>
      <c r="D42" s="193"/>
      <c r="E42" s="193"/>
      <c r="F42" s="193"/>
      <c r="G42" s="193"/>
      <c r="H42" s="193"/>
      <c r="I42" s="193"/>
      <c r="J42" s="193"/>
      <c r="K42" s="193"/>
      <c r="L42" s="193"/>
      <c r="M42" s="193"/>
      <c r="N42" s="193"/>
      <c r="O42" s="193"/>
      <c r="P42" s="193"/>
      <c r="Q42" s="193"/>
      <c r="R42" s="193"/>
      <c r="S42" s="193"/>
      <c r="V42" s="30"/>
      <c r="W42" s="30"/>
      <c r="X42" s="30"/>
      <c r="Y42" s="30"/>
      <c r="Z42" s="30"/>
      <c r="AA42" s="30"/>
      <c r="AB42" s="30"/>
      <c r="AC42" s="30"/>
      <c r="AD42" s="30"/>
      <c r="AE42" s="30"/>
      <c r="AF42" s="30"/>
      <c r="AG42" s="30"/>
      <c r="AH42" s="30"/>
      <c r="AI42" s="30"/>
      <c r="AJ42" s="30"/>
      <c r="AK42" s="30"/>
    </row>
    <row r="43" spans="1:37" ht="16.5" customHeight="1">
      <c r="A43" s="51" t="str">
        <f>A37</f>
        <v>Kriteriefordelt</v>
      </c>
      <c r="B43" s="52"/>
      <c r="C43" s="52"/>
      <c r="D43" s="53">
        <f>'Tabell 1.1 DOK32022'!$B$10*'Tabell 3.1 DOK32022'!D83/100</f>
        <v>141707.30366327878</v>
      </c>
      <c r="E43" s="53">
        <f>'Tabell 1.1 DOK32022'!$B$10*'Tabell 3.1 DOK32022'!E83/100</f>
        <v>120301.70066945645</v>
      </c>
      <c r="F43" s="53">
        <f>'Tabell 1.1 DOK32022'!$B$10*'Tabell 3.1 DOK32022'!F83/100</f>
        <v>74304.643406213596</v>
      </c>
      <c r="G43" s="53">
        <f>'Tabell 1.1 DOK32022'!$B$10*'Tabell 3.1 DOK32022'!G83/100</f>
        <v>60007.743357613122</v>
      </c>
      <c r="H43" s="53">
        <f>'Tabell 1.1 DOK32022'!$B$10*'Tabell 3.1 DOK32022'!H83/100</f>
        <v>77173.897845038955</v>
      </c>
      <c r="I43" s="53">
        <f>'Tabell 1.1 DOK32022'!$B$10*'Tabell 3.1 DOK32022'!I83/100</f>
        <v>27940.140284496025</v>
      </c>
      <c r="J43" s="53">
        <f>'Tabell 1.1 DOK32022'!$B$10*'Tabell 3.1 DOK32022'!J83/100</f>
        <v>40057.467965787531</v>
      </c>
      <c r="K43" s="53">
        <f>'Tabell 1.1 DOK32022'!$B$10*'Tabell 3.1 DOK32022'!K83/100</f>
        <v>50727.409832056932</v>
      </c>
      <c r="L43" s="53">
        <f>'Tabell 1.1 DOK32022'!$B$10*'Tabell 3.1 DOK32022'!L83/100</f>
        <v>74357.979388282751</v>
      </c>
      <c r="M43" s="53">
        <f>'Tabell 1.1 DOK32022'!$B$10*'Tabell 3.1 DOK32022'!M83/100</f>
        <v>67186.997184720793</v>
      </c>
      <c r="N43" s="53">
        <f>'Tabell 1.1 DOK32022'!$B$10*'Tabell 3.1 DOK32022'!N83/100</f>
        <v>97014.384008982015</v>
      </c>
      <c r="O43" s="53">
        <f>'Tabell 1.1 DOK32022'!$B$10*'Tabell 3.1 DOK32022'!O83/100</f>
        <v>116586.20143479545</v>
      </c>
      <c r="P43" s="53">
        <f>'Tabell 1.1 DOK32022'!$B$10*'Tabell 3.1 DOK32022'!P83/100</f>
        <v>63348.271590898388</v>
      </c>
      <c r="Q43" s="53">
        <f>'Tabell 1.1 DOK32022'!$B$10*'Tabell 3.1 DOK32022'!Q83/100</f>
        <v>47538.287521163096</v>
      </c>
      <c r="R43" s="53">
        <f>'Tabell 1.1 DOK32022'!$B$10*'Tabell 3.1 DOK32022'!R83/100</f>
        <v>106704.11642265096</v>
      </c>
      <c r="S43" s="53">
        <f>SUM(D43:R43)</f>
        <v>1164956.5445754349</v>
      </c>
      <c r="V43" s="30"/>
      <c r="W43" s="30"/>
      <c r="X43" s="30"/>
      <c r="Y43" s="30"/>
      <c r="Z43" s="30"/>
      <c r="AA43" s="30"/>
      <c r="AB43" s="30"/>
      <c r="AC43" s="30"/>
      <c r="AD43" s="30"/>
      <c r="AE43" s="30"/>
      <c r="AF43" s="30"/>
      <c r="AG43" s="30"/>
      <c r="AH43" s="30"/>
      <c r="AI43" s="30"/>
      <c r="AJ43" s="30"/>
      <c r="AK43" s="30"/>
    </row>
    <row r="44" spans="1:37" ht="16.5" customHeight="1">
      <c r="A44" s="51" t="str">
        <f t="shared" ref="A44:A45" si="18">A38</f>
        <v>Særskilte tildelinger</v>
      </c>
      <c r="B44" s="52"/>
      <c r="C44" s="52"/>
      <c r="D44" s="60">
        <f>'Tabell 2.3 DOK32022'!D85</f>
        <v>14299.005837703851</v>
      </c>
      <c r="E44" s="60">
        <f>'Tabell 2.3 DOK32022'!E85</f>
        <v>18141.331991051287</v>
      </c>
      <c r="F44" s="60">
        <f>'Tabell 2.3 DOK32022'!F85</f>
        <v>9067.5503350000599</v>
      </c>
      <c r="G44" s="60">
        <f>'Tabell 2.3 DOK32022'!G85</f>
        <v>6000.905071946936</v>
      </c>
      <c r="H44" s="60">
        <f>'Tabell 2.3 DOK32022'!H85</f>
        <v>7635.0275694184838</v>
      </c>
      <c r="I44" s="60">
        <f>'Tabell 2.3 DOK32022'!I85</f>
        <v>3420.8951131274816</v>
      </c>
      <c r="J44" s="60">
        <f>'Tabell 2.3 DOK32022'!J85</f>
        <v>4998.174567445797</v>
      </c>
      <c r="K44" s="60">
        <f>'Tabell 2.3 DOK32022'!K85</f>
        <v>5215.1005902161833</v>
      </c>
      <c r="L44" s="60">
        <f>'Tabell 2.3 DOK32022'!L85</f>
        <v>7243.4287615092899</v>
      </c>
      <c r="M44" s="60">
        <f>'Tabell 2.3 DOK32022'!M85</f>
        <v>6655.6137492733787</v>
      </c>
      <c r="N44" s="60">
        <f>'Tabell 2.3 DOK32022'!N85</f>
        <v>10959.505505443256</v>
      </c>
      <c r="O44" s="60">
        <f>'Tabell 2.3 DOK32022'!O85</f>
        <v>12065.664537703244</v>
      </c>
      <c r="P44" s="60">
        <f>'Tabell 2.3 DOK32022'!P85</f>
        <v>7214.2820738076844</v>
      </c>
      <c r="Q44" s="60">
        <f>'Tabell 2.3 DOK32022'!Q85</f>
        <v>4914.0759859569243</v>
      </c>
      <c r="R44" s="60">
        <f>'Tabell 2.3 DOK32022'!R85</f>
        <v>11111.339849190314</v>
      </c>
      <c r="S44" s="53">
        <f t="shared" ref="S44:S45" si="19">SUM(D44:R44)</f>
        <v>128941.90153879416</v>
      </c>
      <c r="V44" s="30"/>
      <c r="W44" s="30"/>
      <c r="X44" s="30"/>
      <c r="Y44" s="30"/>
      <c r="Z44" s="30"/>
      <c r="AA44" s="30"/>
      <c r="AB44" s="30"/>
      <c r="AC44" s="30"/>
      <c r="AD44" s="30"/>
      <c r="AE44" s="30"/>
      <c r="AF44" s="30"/>
      <c r="AG44" s="30"/>
      <c r="AH44" s="30"/>
      <c r="AI44" s="30"/>
      <c r="AJ44" s="30"/>
      <c r="AK44" s="30"/>
    </row>
    <row r="45" spans="1:37" ht="16.5" customHeight="1">
      <c r="A45" s="51" t="str">
        <f t="shared" si="18"/>
        <v>Kompensasjon for forventet lønns- og prisutvikling</v>
      </c>
      <c r="B45" s="52"/>
      <c r="C45" s="52"/>
      <c r="D45" s="53">
        <f>'Tabell 2.2 DOK32022'!D124</f>
        <v>4863.1366059841703</v>
      </c>
      <c r="E45" s="53">
        <f>'Tabell 2.2 DOK32022'!E124</f>
        <v>4128.535291857288</v>
      </c>
      <c r="F45" s="53">
        <f>'Tabell 2.2 DOK32022'!F124</f>
        <v>2550.0000494116857</v>
      </c>
      <c r="G45" s="53">
        <f>'Tabell 2.2 DOK32022'!G124</f>
        <v>2059.3564750786654</v>
      </c>
      <c r="H45" s="53">
        <f>'Tabell 2.2 DOK32022'!H124</f>
        <v>2648.4676367033771</v>
      </c>
      <c r="I45" s="53">
        <f>'Tabell 2.2 DOK32022'!I124</f>
        <v>958.85473423961503</v>
      </c>
      <c r="J45" s="53">
        <f>'Tabell 2.2 DOK32022'!J124</f>
        <v>1374.6993540315329</v>
      </c>
      <c r="K45" s="53">
        <f>'Tabell 2.2 DOK32022'!K124</f>
        <v>1740.8723284102985</v>
      </c>
      <c r="L45" s="53">
        <f>'Tabell 2.2 DOK32022'!L124</f>
        <v>2551.8304431889392</v>
      </c>
      <c r="M45" s="53">
        <f>'Tabell 2.2 DOK32022'!M124</f>
        <v>2305.7353926623368</v>
      </c>
      <c r="N45" s="53">
        <f>'Tabell 2.2 DOK32022'!N124</f>
        <v>3329.356991380987</v>
      </c>
      <c r="O45" s="53">
        <f>'Tabell 2.2 DOK32022'!O124</f>
        <v>4001.0261242245379</v>
      </c>
      <c r="P45" s="53">
        <f>'Tabell 2.2 DOK32022'!P124</f>
        <v>2173.9973207842277</v>
      </c>
      <c r="Q45" s="53">
        <f>'Tabell 2.2 DOK32022'!Q124</f>
        <v>1631.4274582438247</v>
      </c>
      <c r="R45" s="53">
        <f>'Tabell 2.2 DOK32022'!R124</f>
        <v>3661.8909623545374</v>
      </c>
      <c r="S45" s="53">
        <f t="shared" si="19"/>
        <v>39979.187168556025</v>
      </c>
      <c r="V45" s="30"/>
      <c r="W45" s="30"/>
      <c r="X45" s="30"/>
      <c r="Y45" s="30"/>
      <c r="Z45" s="30"/>
      <c r="AA45" s="30"/>
      <c r="AB45" s="30"/>
      <c r="AC45" s="30"/>
      <c r="AD45" s="30"/>
      <c r="AE45" s="30"/>
      <c r="AF45" s="30"/>
      <c r="AG45" s="30"/>
      <c r="AH45" s="30"/>
      <c r="AI45" s="30"/>
      <c r="AJ45" s="30"/>
      <c r="AK45" s="30"/>
    </row>
    <row r="46" spans="1:37" ht="16.5" customHeight="1" thickBot="1">
      <c r="A46" s="194" t="str">
        <f>A40</f>
        <v xml:space="preserve">Bydelsfordelt budsjett </v>
      </c>
      <c r="B46" s="195"/>
      <c r="C46" s="195"/>
      <c r="D46" s="196">
        <f>SUM(D43:D45)</f>
        <v>160869.44610696682</v>
      </c>
      <c r="E46" s="196">
        <f t="shared" ref="E46:S46" si="20">SUM(E43:E45)</f>
        <v>142571.56795236503</v>
      </c>
      <c r="F46" s="196">
        <f t="shared" si="20"/>
        <v>85922.193790625344</v>
      </c>
      <c r="G46" s="196">
        <f t="shared" si="20"/>
        <v>68068.004904638714</v>
      </c>
      <c r="H46" s="196">
        <f t="shared" si="20"/>
        <v>87457.39305116082</v>
      </c>
      <c r="I46" s="196">
        <f t="shared" si="20"/>
        <v>32319.890131863121</v>
      </c>
      <c r="J46" s="196">
        <f t="shared" si="20"/>
        <v>46430.341887264862</v>
      </c>
      <c r="K46" s="196">
        <f t="shared" si="20"/>
        <v>57683.382750683413</v>
      </c>
      <c r="L46" s="196">
        <f t="shared" si="20"/>
        <v>84153.238592980983</v>
      </c>
      <c r="M46" s="196">
        <f t="shared" si="20"/>
        <v>76148.346326656509</v>
      </c>
      <c r="N46" s="196">
        <f t="shared" si="20"/>
        <v>111303.24650580627</v>
      </c>
      <c r="O46" s="196">
        <f t="shared" si="20"/>
        <v>132652.89209672323</v>
      </c>
      <c r="P46" s="196">
        <f t="shared" si="20"/>
        <v>72736.550985490292</v>
      </c>
      <c r="Q46" s="196">
        <f t="shared" si="20"/>
        <v>54083.790965363842</v>
      </c>
      <c r="R46" s="196">
        <f t="shared" si="20"/>
        <v>121477.34723419581</v>
      </c>
      <c r="S46" s="196">
        <f t="shared" si="20"/>
        <v>1333877.6332827851</v>
      </c>
      <c r="V46" s="30"/>
      <c r="W46" s="30"/>
      <c r="X46" s="30"/>
      <c r="Y46" s="30"/>
      <c r="Z46" s="30"/>
      <c r="AA46" s="30"/>
      <c r="AB46" s="30"/>
      <c r="AC46" s="30"/>
      <c r="AD46" s="30"/>
      <c r="AE46" s="30"/>
      <c r="AF46" s="30"/>
      <c r="AG46" s="30"/>
      <c r="AH46" s="30"/>
      <c r="AI46" s="30"/>
      <c r="AJ46" s="30"/>
      <c r="AK46" s="30"/>
    </row>
    <row r="47" spans="1:37" ht="16.5" customHeight="1" thickBot="1">
      <c r="A47" s="57"/>
      <c r="B47" s="57"/>
      <c r="C47" s="57"/>
      <c r="D47" s="57"/>
      <c r="E47" s="57"/>
      <c r="F47" s="57"/>
      <c r="G47" s="57"/>
      <c r="H47" s="57"/>
      <c r="I47" s="57"/>
      <c r="J47" s="57"/>
      <c r="K47" s="57"/>
      <c r="L47" s="57"/>
      <c r="M47" s="57"/>
      <c r="N47" s="57"/>
      <c r="O47" s="57"/>
      <c r="P47" s="57"/>
      <c r="Q47" s="57"/>
      <c r="R47" s="57"/>
      <c r="S47" s="57"/>
      <c r="V47" s="30"/>
      <c r="W47" s="30"/>
      <c r="X47" s="30"/>
      <c r="Y47" s="30"/>
      <c r="Z47" s="30"/>
      <c r="AA47" s="30"/>
      <c r="AB47" s="30"/>
      <c r="AC47" s="30"/>
      <c r="AD47" s="30"/>
      <c r="AE47" s="30"/>
      <c r="AF47" s="30"/>
      <c r="AG47" s="30"/>
      <c r="AH47" s="30"/>
      <c r="AI47" s="30"/>
      <c r="AJ47" s="30"/>
      <c r="AK47" s="30"/>
    </row>
    <row r="48" spans="1:37" ht="16.5" customHeight="1">
      <c r="A48" s="192" t="str">
        <f>'Tabell 1.1 DOK32022'!A11</f>
        <v>FO4B Kvalifiseringsprogram (KVP)</v>
      </c>
      <c r="B48" s="192"/>
      <c r="C48" s="192"/>
      <c r="D48" s="193"/>
      <c r="E48" s="193"/>
      <c r="F48" s="193"/>
      <c r="G48" s="193"/>
      <c r="H48" s="193"/>
      <c r="I48" s="193"/>
      <c r="J48" s="193"/>
      <c r="K48" s="193"/>
      <c r="L48" s="193"/>
      <c r="M48" s="193"/>
      <c r="N48" s="193"/>
      <c r="O48" s="193"/>
      <c r="P48" s="193"/>
      <c r="Q48" s="193"/>
      <c r="R48" s="193"/>
      <c r="S48" s="193"/>
      <c r="V48" s="30"/>
      <c r="W48" s="30"/>
      <c r="X48" s="30"/>
      <c r="Y48" s="30"/>
      <c r="Z48" s="30"/>
      <c r="AA48" s="30"/>
      <c r="AB48" s="30"/>
      <c r="AC48" s="30"/>
      <c r="AD48" s="30"/>
      <c r="AE48" s="30"/>
      <c r="AF48" s="30"/>
      <c r="AG48" s="30"/>
      <c r="AH48" s="30"/>
      <c r="AI48" s="30"/>
      <c r="AJ48" s="30"/>
      <c r="AK48" s="30"/>
    </row>
    <row r="49" spans="1:37" ht="16.5" customHeight="1">
      <c r="A49" s="51" t="str">
        <f>A43</f>
        <v>Kriteriefordelt</v>
      </c>
      <c r="B49" s="52"/>
      <c r="C49" s="52"/>
      <c r="D49" s="53">
        <f>'Tabell 1.1 DOK32022'!$B$11*'Tabell 3.1 DOK32022'!D95/100</f>
        <v>63206.842666493627</v>
      </c>
      <c r="E49" s="53">
        <f>'Tabell 1.1 DOK32022'!$B$11*'Tabell 3.1 DOK32022'!E95/100</f>
        <v>55229.870380680877</v>
      </c>
      <c r="F49" s="53">
        <f>'Tabell 1.1 DOK32022'!$B$11*'Tabell 3.1 DOK32022'!F95/100</f>
        <v>35958.011053414884</v>
      </c>
      <c r="G49" s="53">
        <f>'Tabell 1.1 DOK32022'!$B$11*'Tabell 3.1 DOK32022'!G95/100</f>
        <v>29804.759084280624</v>
      </c>
      <c r="H49" s="53">
        <f>'Tabell 1.1 DOK32022'!$B$11*'Tabell 3.1 DOK32022'!H95/100</f>
        <v>32703.148880112662</v>
      </c>
      <c r="I49" s="53">
        <f>'Tabell 1.1 DOK32022'!$B$11*'Tabell 3.1 DOK32022'!I95/100</f>
        <v>7909.1922241957463</v>
      </c>
      <c r="J49" s="53">
        <f>'Tabell 1.1 DOK32022'!$B$11*'Tabell 3.1 DOK32022'!J95/100</f>
        <v>10866.952370189847</v>
      </c>
      <c r="K49" s="53">
        <f>'Tabell 1.1 DOK32022'!$B$11*'Tabell 3.1 DOK32022'!K95/100</f>
        <v>15552.649912124552</v>
      </c>
      <c r="L49" s="53">
        <f>'Tabell 1.1 DOK32022'!$B$11*'Tabell 3.1 DOK32022'!L95/100</f>
        <v>29171.519506709785</v>
      </c>
      <c r="M49" s="53">
        <f>'Tabell 1.1 DOK32022'!$B$11*'Tabell 3.1 DOK32022'!M95/100</f>
        <v>26601.694461372288</v>
      </c>
      <c r="N49" s="53">
        <f>'Tabell 1.1 DOK32022'!$B$11*'Tabell 3.1 DOK32022'!N95/100</f>
        <v>38474.062612919377</v>
      </c>
      <c r="O49" s="53">
        <f>'Tabell 1.1 DOK32022'!$B$11*'Tabell 3.1 DOK32022'!O95/100</f>
        <v>44652.200327982486</v>
      </c>
      <c r="P49" s="53">
        <f>'Tabell 1.1 DOK32022'!$B$11*'Tabell 3.1 DOK32022'!P95/100</f>
        <v>21901.18785169175</v>
      </c>
      <c r="Q49" s="53">
        <f>'Tabell 1.1 DOK32022'!$B$11*'Tabell 3.1 DOK32022'!Q95/100</f>
        <v>14753.197108030738</v>
      </c>
      <c r="R49" s="53">
        <f>'Tabell 1.1 DOK32022'!$B$11*'Tabell 3.1 DOK32022'!R95/100</f>
        <v>43092.913664671934</v>
      </c>
      <c r="S49" s="53">
        <f>SUM(D49:R49)</f>
        <v>469878.20210487116</v>
      </c>
      <c r="V49" s="30"/>
      <c r="W49" s="30"/>
      <c r="X49" s="30"/>
      <c r="Y49" s="30"/>
      <c r="Z49" s="30"/>
      <c r="AA49" s="30"/>
      <c r="AB49" s="30"/>
      <c r="AC49" s="30"/>
      <c r="AD49" s="30"/>
      <c r="AE49" s="30"/>
      <c r="AF49" s="30"/>
      <c r="AG49" s="30"/>
      <c r="AH49" s="30"/>
      <c r="AI49" s="30"/>
      <c r="AJ49" s="30"/>
      <c r="AK49" s="30"/>
    </row>
    <row r="50" spans="1:37" ht="16.5" customHeight="1">
      <c r="A50" s="51" t="str">
        <f t="shared" ref="A50:A51" si="21">A44</f>
        <v>Særskilte tildelinger</v>
      </c>
      <c r="B50" s="52"/>
      <c r="C50" s="52"/>
      <c r="D50" s="53">
        <f>'Tabell 2.3 DOK32022'!D89</f>
        <v>-257.48656219000173</v>
      </c>
      <c r="E50" s="53">
        <f>'Tabell 2.3 DOK32022'!E89</f>
        <v>-245.66803580096499</v>
      </c>
      <c r="F50" s="53">
        <f>'Tabell 2.3 DOK32022'!F89</f>
        <v>-143.7727236509273</v>
      </c>
      <c r="G50" s="53">
        <f>'Tabell 2.3 DOK32022'!G89</f>
        <v>-123.59275818094616</v>
      </c>
      <c r="H50" s="53">
        <f>'Tabell 2.3 DOK32022'!H89</f>
        <v>-110.32537120461733</v>
      </c>
      <c r="I50" s="53">
        <f>'Tabell 2.3 DOK32022'!I89</f>
        <v>-19.860618686158471</v>
      </c>
      <c r="J50" s="53">
        <f>'Tabell 2.3 DOK32022'!J89</f>
        <v>-45.429138114675325</v>
      </c>
      <c r="K50" s="53">
        <f>'Tabell 2.3 DOK32022'!K89</f>
        <v>-47.219342197639747</v>
      </c>
      <c r="L50" s="53">
        <f>'Tabell 2.3 DOK32022'!L89</f>
        <v>-145.46069269089011</v>
      </c>
      <c r="M50" s="53">
        <f>'Tabell 2.3 DOK32022'!M89</f>
        <v>-110.76752193547868</v>
      </c>
      <c r="N50" s="53">
        <f>'Tabell 2.3 DOK32022'!N89</f>
        <v>-183.05673534362091</v>
      </c>
      <c r="O50" s="53">
        <f>'Tabell 2.3 DOK32022'!O89</f>
        <v>-159.70003512200722</v>
      </c>
      <c r="P50" s="53">
        <f>'Tabell 2.3 DOK32022'!P89</f>
        <v>-63.979298855162739</v>
      </c>
      <c r="Q50" s="53">
        <f>'Tabell 2.3 DOK32022'!Q89</f>
        <v>-46.41080684440265</v>
      </c>
      <c r="R50" s="53">
        <f>'Tabell 2.3 DOK32022'!R89</f>
        <v>-170.64435922718476</v>
      </c>
      <c r="S50" s="53">
        <f t="shared" ref="S50:S51" si="22">SUM(D50:R50)</f>
        <v>-1873.3740000446783</v>
      </c>
      <c r="V50" s="30"/>
      <c r="W50" s="30"/>
      <c r="X50" s="30"/>
      <c r="Y50" s="30"/>
      <c r="Z50" s="30"/>
      <c r="AA50" s="30"/>
      <c r="AB50" s="30"/>
      <c r="AC50" s="30"/>
      <c r="AD50" s="30"/>
      <c r="AE50" s="30"/>
      <c r="AF50" s="30"/>
      <c r="AG50" s="30"/>
      <c r="AH50" s="30"/>
      <c r="AI50" s="30"/>
      <c r="AJ50" s="30"/>
      <c r="AK50" s="30"/>
    </row>
    <row r="51" spans="1:37" ht="16.5" customHeight="1">
      <c r="A51" s="51" t="str">
        <f t="shared" si="21"/>
        <v>Kompensasjon for forventet lønns- og prisutvikling</v>
      </c>
      <c r="B51" s="52"/>
      <c r="C51" s="52"/>
      <c r="D51" s="53">
        <f>'Tabell 2.2 DOK32022'!D142</f>
        <v>2147.867428442848</v>
      </c>
      <c r="E51" s="53">
        <f>'Tabell 2.2 DOK32022'!E142</f>
        <v>1876.7974267233812</v>
      </c>
      <c r="F51" s="53">
        <f>'Tabell 2.2 DOK32022'!F142</f>
        <v>1221.9094875650146</v>
      </c>
      <c r="G51" s="53">
        <f>'Tabell 2.2 DOK32022'!G142</f>
        <v>1012.8123562110485</v>
      </c>
      <c r="H51" s="53">
        <f>'Tabell 2.2 DOK32022'!H142</f>
        <v>1111.3041772666643</v>
      </c>
      <c r="I51" s="53">
        <f>'Tabell 2.2 DOK32022'!I142</f>
        <v>268.76672915429276</v>
      </c>
      <c r="J51" s="53">
        <f>'Tabell 2.2 DOK32022'!J142</f>
        <v>369.2760476191873</v>
      </c>
      <c r="K51" s="53">
        <f>'Tabell 2.2 DOK32022'!K142</f>
        <v>528.50338290881098</v>
      </c>
      <c r="L51" s="53">
        <f>'Tabell 2.2 DOK32022'!L142</f>
        <v>991.29388438606168</v>
      </c>
      <c r="M51" s="53">
        <f>'Tabell 2.2 DOK32022'!M142</f>
        <v>903.96720773491063</v>
      </c>
      <c r="N51" s="53">
        <f>'Tabell 2.2 DOK32022'!N142</f>
        <v>1307.4088570155207</v>
      </c>
      <c r="O51" s="53">
        <f>'Tabell 2.2 DOK32022'!O142</f>
        <v>1517.3516449607375</v>
      </c>
      <c r="P51" s="53">
        <f>'Tabell 2.2 DOK32022'!P142</f>
        <v>744.23663714804684</v>
      </c>
      <c r="Q51" s="53">
        <f>'Tabell 2.2 DOK32022'!Q142</f>
        <v>501.33672553358565</v>
      </c>
      <c r="R51" s="53">
        <f>'Tabell 2.2 DOK32022'!R142</f>
        <v>1464.3646439583056</v>
      </c>
      <c r="S51" s="53">
        <f t="shared" si="22"/>
        <v>15967.196636628418</v>
      </c>
      <c r="V51" s="30"/>
      <c r="W51" s="30"/>
      <c r="X51" s="30"/>
      <c r="Y51" s="30"/>
      <c r="Z51" s="30"/>
      <c r="AA51" s="30"/>
      <c r="AB51" s="30"/>
      <c r="AC51" s="30"/>
      <c r="AD51" s="30"/>
      <c r="AE51" s="30"/>
      <c r="AF51" s="30"/>
      <c r="AG51" s="30"/>
      <c r="AH51" s="30"/>
      <c r="AI51" s="30"/>
      <c r="AJ51" s="30"/>
      <c r="AK51" s="30"/>
    </row>
    <row r="52" spans="1:37" ht="16.5" customHeight="1" thickBot="1">
      <c r="A52" s="194" t="str">
        <f>A46</f>
        <v xml:space="preserve">Bydelsfordelt budsjett </v>
      </c>
      <c r="B52" s="195"/>
      <c r="C52" s="195"/>
      <c r="D52" s="196">
        <f>SUM(D49:D51)</f>
        <v>65097.223532746473</v>
      </c>
      <c r="E52" s="196">
        <f t="shared" ref="E52:S52" si="23">SUM(E49:E51)</f>
        <v>56860.999771603296</v>
      </c>
      <c r="F52" s="196">
        <f t="shared" si="23"/>
        <v>37036.147817328965</v>
      </c>
      <c r="G52" s="196">
        <f t="shared" si="23"/>
        <v>30693.978682310728</v>
      </c>
      <c r="H52" s="196">
        <f t="shared" si="23"/>
        <v>33704.12768617471</v>
      </c>
      <c r="I52" s="196">
        <f t="shared" si="23"/>
        <v>8158.0983346638805</v>
      </c>
      <c r="J52" s="196">
        <f t="shared" si="23"/>
        <v>11190.799279694358</v>
      </c>
      <c r="K52" s="196">
        <f t="shared" si="23"/>
        <v>16033.933952835725</v>
      </c>
      <c r="L52" s="196">
        <f t="shared" si="23"/>
        <v>30017.352698404957</v>
      </c>
      <c r="M52" s="196">
        <f t="shared" si="23"/>
        <v>27394.894147171719</v>
      </c>
      <c r="N52" s="196">
        <f t="shared" si="23"/>
        <v>39598.414734591279</v>
      </c>
      <c r="O52" s="196">
        <f t="shared" si="23"/>
        <v>46009.851937821215</v>
      </c>
      <c r="P52" s="196">
        <f t="shared" si="23"/>
        <v>22581.445189984632</v>
      </c>
      <c r="Q52" s="196">
        <f t="shared" si="23"/>
        <v>15208.123026719921</v>
      </c>
      <c r="R52" s="196">
        <f t="shared" si="23"/>
        <v>44386.633949403054</v>
      </c>
      <c r="S52" s="196">
        <f t="shared" si="23"/>
        <v>483972.02474145492</v>
      </c>
      <c r="V52" s="30"/>
      <c r="W52" s="30"/>
      <c r="X52" s="30"/>
      <c r="Y52" s="30"/>
      <c r="Z52" s="30"/>
      <c r="AA52" s="30"/>
      <c r="AB52" s="30"/>
      <c r="AC52" s="30"/>
      <c r="AD52" s="30"/>
      <c r="AE52" s="30"/>
      <c r="AF52" s="30"/>
      <c r="AG52" s="30"/>
      <c r="AH52" s="30"/>
      <c r="AI52" s="30"/>
      <c r="AJ52" s="30"/>
      <c r="AK52" s="30"/>
    </row>
    <row r="53" spans="1:37" ht="16.5" customHeight="1" thickBot="1">
      <c r="A53" s="57"/>
      <c r="B53" s="57"/>
      <c r="C53" s="57"/>
      <c r="D53" s="58"/>
      <c r="E53" s="58"/>
      <c r="F53" s="58"/>
      <c r="G53" s="58"/>
      <c r="H53" s="58"/>
      <c r="I53" s="58"/>
      <c r="J53" s="58"/>
      <c r="K53" s="58"/>
      <c r="L53" s="58"/>
      <c r="M53" s="58"/>
      <c r="N53" s="58"/>
      <c r="O53" s="58"/>
      <c r="P53" s="58"/>
      <c r="Q53" s="58"/>
      <c r="R53" s="58"/>
      <c r="S53" s="58"/>
      <c r="V53" s="30"/>
      <c r="W53" s="30"/>
      <c r="X53" s="30"/>
      <c r="Y53" s="30"/>
      <c r="Z53" s="30"/>
      <c r="AA53" s="30"/>
      <c r="AB53" s="30"/>
      <c r="AC53" s="30"/>
      <c r="AD53" s="30"/>
      <c r="AE53" s="30"/>
      <c r="AF53" s="30"/>
      <c r="AG53" s="30"/>
      <c r="AH53" s="30"/>
      <c r="AI53" s="30"/>
      <c r="AJ53" s="30"/>
      <c r="AK53" s="30"/>
    </row>
    <row r="54" spans="1:37" ht="16.5" customHeight="1">
      <c r="A54" s="192" t="str">
        <f>'Tabell 1.1 DOK32022'!A12</f>
        <v>FO4C Økonomisk sosialhjelp</v>
      </c>
      <c r="B54" s="192"/>
      <c r="C54" s="192"/>
      <c r="D54" s="193"/>
      <c r="E54" s="193"/>
      <c r="F54" s="193"/>
      <c r="G54" s="193"/>
      <c r="H54" s="193"/>
      <c r="I54" s="193"/>
      <c r="J54" s="193"/>
      <c r="K54" s="193"/>
      <c r="L54" s="193"/>
      <c r="M54" s="193"/>
      <c r="N54" s="193"/>
      <c r="O54" s="193"/>
      <c r="P54" s="193"/>
      <c r="Q54" s="193"/>
      <c r="R54" s="193"/>
      <c r="S54" s="193"/>
      <c r="V54" s="30"/>
      <c r="W54" s="30"/>
      <c r="X54" s="30"/>
      <c r="Y54" s="30"/>
      <c r="Z54" s="30"/>
      <c r="AA54" s="30"/>
      <c r="AB54" s="30"/>
      <c r="AC54" s="30"/>
      <c r="AD54" s="30"/>
      <c r="AE54" s="30"/>
      <c r="AF54" s="30"/>
      <c r="AG54" s="30"/>
      <c r="AH54" s="30"/>
      <c r="AI54" s="30"/>
      <c r="AJ54" s="30"/>
      <c r="AK54" s="30"/>
    </row>
    <row r="55" spans="1:37" ht="16.5" customHeight="1">
      <c r="A55" s="51" t="str">
        <f>A49</f>
        <v>Kriteriefordelt</v>
      </c>
      <c r="B55" s="52"/>
      <c r="C55" s="52"/>
      <c r="D55" s="53">
        <f>'Tabell 1.1 DOK32022'!$B$12*'Tabell 3.1 DOK32022'!D99/100</f>
        <v>186427.38860954347</v>
      </c>
      <c r="E55" s="53">
        <f>'Tabell 1.1 DOK32022'!$B$12*'Tabell 3.1 DOK32022'!E99/100</f>
        <v>163305.85542797885</v>
      </c>
      <c r="F55" s="53">
        <f>'Tabell 1.1 DOK32022'!$B$12*'Tabell 3.1 DOK32022'!F99/100</f>
        <v>110359.99888660545</v>
      </c>
      <c r="G55" s="53">
        <f>'Tabell 1.1 DOK32022'!$B$12*'Tabell 3.1 DOK32022'!G99/100</f>
        <v>86642.44416867668</v>
      </c>
      <c r="H55" s="53">
        <f>'Tabell 1.1 DOK32022'!$B$12*'Tabell 3.1 DOK32022'!H99/100</f>
        <v>93835.229225372444</v>
      </c>
      <c r="I55" s="53">
        <f>'Tabell 1.1 DOK32022'!$B$12*'Tabell 3.1 DOK32022'!I99/100</f>
        <v>25616.783768048499</v>
      </c>
      <c r="J55" s="53">
        <f>'Tabell 1.1 DOK32022'!$B$12*'Tabell 3.1 DOK32022'!J99/100</f>
        <v>32600.002468490624</v>
      </c>
      <c r="K55" s="53">
        <f>'Tabell 1.1 DOK32022'!$B$12*'Tabell 3.1 DOK32022'!K99/100</f>
        <v>46491.411063629181</v>
      </c>
      <c r="L55" s="53">
        <f>'Tabell 1.1 DOK32022'!$B$12*'Tabell 3.1 DOK32022'!L99/100</f>
        <v>86436.007254939977</v>
      </c>
      <c r="M55" s="53">
        <f>'Tabell 1.1 DOK32022'!$B$12*'Tabell 3.1 DOK32022'!M99/100</f>
        <v>79399.284116688053</v>
      </c>
      <c r="N55" s="53">
        <f>'Tabell 1.1 DOK32022'!$B$12*'Tabell 3.1 DOK32022'!N99/100</f>
        <v>106061.34502109807</v>
      </c>
      <c r="O55" s="53">
        <f>'Tabell 1.1 DOK32022'!$B$12*'Tabell 3.1 DOK32022'!O99/100</f>
        <v>129807.2608726225</v>
      </c>
      <c r="P55" s="53">
        <f>'Tabell 1.1 DOK32022'!$B$12*'Tabell 3.1 DOK32022'!P99/100</f>
        <v>66672.901230386589</v>
      </c>
      <c r="Q55" s="53">
        <f>'Tabell 1.1 DOK32022'!$B$12*'Tabell 3.1 DOK32022'!Q99/100</f>
        <v>42403.871411952765</v>
      </c>
      <c r="R55" s="53">
        <f>'Tabell 1.1 DOK32022'!$B$12*'Tabell 3.1 DOK32022'!R99/100</f>
        <v>124456.21636429886</v>
      </c>
      <c r="S55" s="53">
        <f>SUM(D55:R55)</f>
        <v>1380515.9998903321</v>
      </c>
      <c r="V55" s="30"/>
      <c r="W55" s="30"/>
      <c r="X55" s="30"/>
      <c r="Y55" s="30"/>
      <c r="Z55" s="30"/>
      <c r="AA55" s="30"/>
      <c r="AB55" s="30"/>
      <c r="AC55" s="30"/>
      <c r="AD55" s="30"/>
      <c r="AE55" s="30"/>
      <c r="AF55" s="30"/>
      <c r="AG55" s="30"/>
      <c r="AH55" s="30"/>
      <c r="AI55" s="30"/>
      <c r="AJ55" s="30"/>
      <c r="AK55" s="30"/>
    </row>
    <row r="56" spans="1:37" ht="16.5" customHeight="1">
      <c r="A56" s="51" t="str">
        <f t="shared" ref="A56:A57" si="24">A50</f>
        <v>Særskilte tildelinger</v>
      </c>
      <c r="B56" s="52"/>
      <c r="C56" s="52"/>
      <c r="D56" s="53">
        <f>'Tabell 2.3 DOK32022'!D93</f>
        <v>0</v>
      </c>
      <c r="E56" s="53">
        <f>'Tabell 2.3 DOK32022'!E93</f>
        <v>3000</v>
      </c>
      <c r="F56" s="53">
        <f>'Tabell 2.3 DOK32022'!F93</f>
        <v>0</v>
      </c>
      <c r="G56" s="53">
        <f>'Tabell 2.3 DOK32022'!G93</f>
        <v>0</v>
      </c>
      <c r="H56" s="53">
        <f>'Tabell 2.3 DOK32022'!H93</f>
        <v>0</v>
      </c>
      <c r="I56" s="53">
        <f>'Tabell 2.3 DOK32022'!I93</f>
        <v>0</v>
      </c>
      <c r="J56" s="53">
        <f>'Tabell 2.3 DOK32022'!J93</f>
        <v>0</v>
      </c>
      <c r="K56" s="53">
        <f>'Tabell 2.3 DOK32022'!K93</f>
        <v>0</v>
      </c>
      <c r="L56" s="53">
        <f>'Tabell 2.3 DOK32022'!L93</f>
        <v>0</v>
      </c>
      <c r="M56" s="53">
        <f>'Tabell 2.3 DOK32022'!M93</f>
        <v>0</v>
      </c>
      <c r="N56" s="53">
        <f>'Tabell 2.3 DOK32022'!N93</f>
        <v>0</v>
      </c>
      <c r="O56" s="53">
        <f>'Tabell 2.3 DOK32022'!O93</f>
        <v>0</v>
      </c>
      <c r="P56" s="53">
        <f>'Tabell 2.3 DOK32022'!P93</f>
        <v>0</v>
      </c>
      <c r="Q56" s="53">
        <f>'Tabell 2.3 DOK32022'!Q93</f>
        <v>0</v>
      </c>
      <c r="R56" s="53">
        <f>'Tabell 2.3 DOK32022'!R93</f>
        <v>0</v>
      </c>
      <c r="S56" s="53">
        <f t="shared" ref="S56:S57" si="25">SUM(D56:R56)</f>
        <v>3000</v>
      </c>
      <c r="V56" s="30"/>
      <c r="W56" s="30"/>
      <c r="X56" s="30"/>
      <c r="Y56" s="30"/>
      <c r="Z56" s="30"/>
      <c r="AA56" s="30"/>
      <c r="AB56" s="30"/>
      <c r="AC56" s="30"/>
      <c r="AD56" s="30"/>
      <c r="AE56" s="30"/>
      <c r="AF56" s="30"/>
      <c r="AG56" s="30"/>
      <c r="AH56" s="30"/>
      <c r="AI56" s="30"/>
      <c r="AJ56" s="30"/>
      <c r="AK56" s="30"/>
    </row>
    <row r="57" spans="1:37" ht="16.5" customHeight="1">
      <c r="A57" s="51" t="str">
        <f t="shared" si="24"/>
        <v>Kompensasjon for forventet lønns- og prisutvikling</v>
      </c>
      <c r="B57" s="52"/>
      <c r="C57" s="52"/>
      <c r="D57" s="53">
        <f>'Tabell 2.2 DOK32022'!D160</f>
        <v>4797.7656637416894</v>
      </c>
      <c r="E57" s="53">
        <f>'Tabell 2.2 DOK32022'!E160</f>
        <v>4202.7259605148638</v>
      </c>
      <c r="F57" s="53">
        <f>'Tabell 2.2 DOK32022'!F160</f>
        <v>2840.1482060003596</v>
      </c>
      <c r="G57" s="53">
        <f>'Tabell 2.2 DOK32022'!G160</f>
        <v>2229.76970688444</v>
      </c>
      <c r="H57" s="53">
        <f>'Tabell 2.2 DOK32022'!H160</f>
        <v>2414.8782224790348</v>
      </c>
      <c r="I57" s="53">
        <f>'Tabell 2.2 DOK32022'!I160</f>
        <v>659.25573755286177</v>
      </c>
      <c r="J57" s="53">
        <f>'Tabell 2.2 DOK32022'!J160</f>
        <v>838.97099909928113</v>
      </c>
      <c r="K57" s="53">
        <f>'Tabell 2.2 DOK32022'!K160</f>
        <v>1196.4706330095648</v>
      </c>
      <c r="L57" s="53">
        <f>'Tabell 2.2 DOK32022'!L160</f>
        <v>2224.4569899932048</v>
      </c>
      <c r="M57" s="53">
        <f>'Tabell 2.2 DOK32022'!M160</f>
        <v>2043.364775433088</v>
      </c>
      <c r="N57" s="53">
        <f>'Tabell 2.2 DOK32022'!N160</f>
        <v>2729.5210386615681</v>
      </c>
      <c r="O57" s="53">
        <f>'Tabell 2.2 DOK32022'!O160</f>
        <v>3340.6294201942555</v>
      </c>
      <c r="P57" s="53">
        <f>'Tabell 2.2 DOK32022'!P160</f>
        <v>1715.8474332071114</v>
      </c>
      <c r="Q57" s="53">
        <f>'Tabell 2.2 DOK32022'!Q160</f>
        <v>1091.2765543054454</v>
      </c>
      <c r="R57" s="53">
        <f>'Tabell 2.2 DOK32022'!R160</f>
        <v>3202.9186589232345</v>
      </c>
      <c r="S57" s="53">
        <f t="shared" si="25"/>
        <v>35528.000000000007</v>
      </c>
      <c r="V57" s="30"/>
      <c r="W57" s="30"/>
      <c r="X57" s="30"/>
      <c r="Y57" s="30"/>
      <c r="Z57" s="30"/>
      <c r="AA57" s="30"/>
      <c r="AB57" s="30"/>
      <c r="AC57" s="30"/>
      <c r="AD57" s="30"/>
      <c r="AE57" s="30"/>
      <c r="AF57" s="30"/>
      <c r="AG57" s="30"/>
      <c r="AH57" s="30"/>
      <c r="AI57" s="30"/>
      <c r="AJ57" s="30"/>
      <c r="AK57" s="30"/>
    </row>
    <row r="58" spans="1:37" ht="16.5" customHeight="1" thickBot="1">
      <c r="A58" s="194" t="str">
        <f>A52</f>
        <v xml:space="preserve">Bydelsfordelt budsjett </v>
      </c>
      <c r="B58" s="195"/>
      <c r="C58" s="195"/>
      <c r="D58" s="196">
        <f>SUM(D55:D57)</f>
        <v>191225.15427328515</v>
      </c>
      <c r="E58" s="196">
        <f t="shared" ref="E58:S58" si="26">SUM(E55:E57)</f>
        <v>170508.58138849371</v>
      </c>
      <c r="F58" s="196">
        <f t="shared" si="26"/>
        <v>113200.14709260581</v>
      </c>
      <c r="G58" s="196">
        <f t="shared" si="26"/>
        <v>88872.213875561123</v>
      </c>
      <c r="H58" s="196">
        <f t="shared" si="26"/>
        <v>96250.107447851478</v>
      </c>
      <c r="I58" s="196">
        <f t="shared" si="26"/>
        <v>26276.039505601362</v>
      </c>
      <c r="J58" s="196">
        <f t="shared" si="26"/>
        <v>33438.973467589902</v>
      </c>
      <c r="K58" s="196">
        <f t="shared" si="26"/>
        <v>47687.881696638746</v>
      </c>
      <c r="L58" s="196">
        <f t="shared" si="26"/>
        <v>88660.464244933188</v>
      </c>
      <c r="M58" s="196">
        <f t="shared" si="26"/>
        <v>81442.648892121142</v>
      </c>
      <c r="N58" s="196">
        <f t="shared" si="26"/>
        <v>108790.86605975963</v>
      </c>
      <c r="O58" s="196">
        <f t="shared" si="26"/>
        <v>133147.89029281677</v>
      </c>
      <c r="P58" s="196">
        <f t="shared" si="26"/>
        <v>68388.748663593695</v>
      </c>
      <c r="Q58" s="196">
        <f t="shared" si="26"/>
        <v>43495.147966258213</v>
      </c>
      <c r="R58" s="196">
        <f t="shared" si="26"/>
        <v>127659.1350232221</v>
      </c>
      <c r="S58" s="196">
        <f t="shared" si="26"/>
        <v>1419043.9998903321</v>
      </c>
      <c r="V58" s="30"/>
      <c r="W58" s="30"/>
      <c r="X58" s="30"/>
      <c r="Y58" s="30"/>
      <c r="Z58" s="30"/>
      <c r="AA58" s="30"/>
      <c r="AB58" s="30"/>
      <c r="AC58" s="30"/>
      <c r="AD58" s="30"/>
      <c r="AE58" s="30"/>
      <c r="AF58" s="30"/>
      <c r="AG58" s="30"/>
      <c r="AH58" s="30"/>
      <c r="AI58" s="30"/>
      <c r="AJ58" s="30"/>
      <c r="AK58" s="30"/>
    </row>
    <row r="59" spans="1:37" ht="16.5" customHeight="1">
      <c r="A59" s="61"/>
      <c r="B59" s="38"/>
      <c r="C59" s="38"/>
      <c r="D59" s="62"/>
      <c r="E59" s="62"/>
      <c r="F59" s="62"/>
      <c r="G59" s="62"/>
      <c r="H59" s="62"/>
      <c r="I59" s="62"/>
      <c r="J59" s="62"/>
      <c r="K59" s="62"/>
      <c r="L59" s="62"/>
      <c r="M59" s="62"/>
      <c r="N59" s="62"/>
      <c r="O59" s="62"/>
      <c r="P59" s="62"/>
      <c r="Q59" s="62"/>
      <c r="R59" s="62"/>
      <c r="S59" s="62"/>
    </row>
    <row r="60" spans="1:37" ht="16.5" customHeight="1" thickBot="1">
      <c r="A60" s="197" t="s">
        <v>126</v>
      </c>
      <c r="B60" s="195"/>
      <c r="C60" s="195"/>
      <c r="D60" s="196">
        <f>ROUND(D58,0)</f>
        <v>191225</v>
      </c>
      <c r="E60" s="196">
        <f t="shared" ref="E60:R60" si="27">ROUND(E58,0)</f>
        <v>170509</v>
      </c>
      <c r="F60" s="196">
        <f t="shared" si="27"/>
        <v>113200</v>
      </c>
      <c r="G60" s="196">
        <f t="shared" si="27"/>
        <v>88872</v>
      </c>
      <c r="H60" s="196">
        <f t="shared" si="27"/>
        <v>96250</v>
      </c>
      <c r="I60" s="196">
        <f t="shared" si="27"/>
        <v>26276</v>
      </c>
      <c r="J60" s="196">
        <f t="shared" si="27"/>
        <v>33439</v>
      </c>
      <c r="K60" s="196">
        <f t="shared" si="27"/>
        <v>47688</v>
      </c>
      <c r="L60" s="196">
        <f t="shared" si="27"/>
        <v>88660</v>
      </c>
      <c r="M60" s="196">
        <f t="shared" si="27"/>
        <v>81443</v>
      </c>
      <c r="N60" s="196">
        <f t="shared" si="27"/>
        <v>108791</v>
      </c>
      <c r="O60" s="196">
        <f t="shared" si="27"/>
        <v>133148</v>
      </c>
      <c r="P60" s="196">
        <f t="shared" si="27"/>
        <v>68389</v>
      </c>
      <c r="Q60" s="196">
        <f t="shared" si="27"/>
        <v>43495</v>
      </c>
      <c r="R60" s="196">
        <f t="shared" si="27"/>
        <v>127659</v>
      </c>
      <c r="S60" s="196">
        <f>SUM(D60:R60)</f>
        <v>1419044</v>
      </c>
    </row>
    <row r="61" spans="1:37" ht="16.5" customHeight="1" thickBot="1">
      <c r="A61" s="18"/>
      <c r="B61" s="18"/>
      <c r="C61" s="18"/>
      <c r="D61" s="283"/>
      <c r="E61" s="283"/>
      <c r="F61" s="283"/>
      <c r="G61" s="283"/>
      <c r="H61" s="283"/>
      <c r="I61" s="283"/>
      <c r="J61" s="283"/>
      <c r="K61" s="283"/>
      <c r="L61" s="283"/>
      <c r="M61" s="283"/>
      <c r="N61" s="283"/>
      <c r="O61" s="283"/>
      <c r="P61" s="283"/>
      <c r="Q61" s="283"/>
      <c r="R61" s="283"/>
      <c r="S61" s="18"/>
    </row>
    <row r="62" spans="1:37" ht="16.5" customHeight="1">
      <c r="A62" s="198" t="str">
        <f>'Tabell 1.1 DOK32022'!A13</f>
        <v>Inndekking av merforbruk</v>
      </c>
      <c r="B62" s="198"/>
      <c r="C62" s="198"/>
      <c r="D62" s="199"/>
      <c r="E62" s="199"/>
      <c r="F62" s="199"/>
      <c r="G62" s="199"/>
      <c r="H62" s="199"/>
      <c r="I62" s="199"/>
      <c r="J62" s="199"/>
      <c r="K62" s="199"/>
      <c r="L62" s="199"/>
      <c r="M62" s="199"/>
      <c r="N62" s="199"/>
      <c r="O62" s="199"/>
      <c r="P62" s="199"/>
      <c r="Q62" s="199"/>
      <c r="R62" s="199"/>
      <c r="S62" s="199"/>
    </row>
    <row r="63" spans="1:37" ht="16.5" customHeight="1">
      <c r="A63" s="51" t="str">
        <f t="shared" ref="A63" si="28">A56</f>
        <v>Særskilte tildelinger</v>
      </c>
      <c r="B63" s="52"/>
      <c r="C63" s="52"/>
      <c r="D63" s="53">
        <f>'Tabell 2.3 DOK32022'!D97</f>
        <v>0</v>
      </c>
      <c r="E63" s="53">
        <f>'Tabell 2.3 DOK32022'!E97</f>
        <v>0</v>
      </c>
      <c r="F63" s="53">
        <f>'Tabell 2.3 DOK32022'!F97</f>
        <v>0</v>
      </c>
      <c r="G63" s="53">
        <f>'Tabell 2.3 DOK32022'!G97</f>
        <v>0</v>
      </c>
      <c r="H63" s="53">
        <f>'Tabell 2.3 DOK32022'!H97</f>
        <v>0</v>
      </c>
      <c r="I63" s="53">
        <f>'Tabell 2.3 DOK32022'!I97</f>
        <v>0</v>
      </c>
      <c r="J63" s="53">
        <f>'Tabell 2.3 DOK32022'!J97</f>
        <v>-23009</v>
      </c>
      <c r="K63" s="53">
        <f>'Tabell 2.3 DOK32022'!K97</f>
        <v>0</v>
      </c>
      <c r="L63" s="53">
        <f>'Tabell 2.3 DOK32022'!L97</f>
        <v>0</v>
      </c>
      <c r="M63" s="53">
        <f>'Tabell 2.3 DOK32022'!M97</f>
        <v>0</v>
      </c>
      <c r="N63" s="53">
        <f>'Tabell 2.3 DOK32022'!N97</f>
        <v>0</v>
      </c>
      <c r="O63" s="53">
        <f>'Tabell 2.3 DOK32022'!O97</f>
        <v>0</v>
      </c>
      <c r="P63" s="53">
        <f>'Tabell 2.3 DOK32022'!P97</f>
        <v>0</v>
      </c>
      <c r="Q63" s="53">
        <f>'Tabell 2.3 DOK32022'!Q97</f>
        <v>0</v>
      </c>
      <c r="R63" s="53">
        <f>'Tabell 2.3 DOK32022'!R97</f>
        <v>0</v>
      </c>
      <c r="S63" s="53">
        <f>'Tabell 2.3 DOK32022'!S97</f>
        <v>-23009</v>
      </c>
    </row>
    <row r="64" spans="1:37" ht="16.5" customHeight="1" thickBot="1">
      <c r="A64" s="200" t="str">
        <f>A58</f>
        <v xml:space="preserve">Bydelsfordelt budsjett </v>
      </c>
      <c r="B64" s="200"/>
      <c r="C64" s="200"/>
      <c r="D64" s="201">
        <f t="shared" ref="D64:S64" si="29">SUM(D63:D63)</f>
        <v>0</v>
      </c>
      <c r="E64" s="201">
        <f t="shared" si="29"/>
        <v>0</v>
      </c>
      <c r="F64" s="201">
        <f t="shared" si="29"/>
        <v>0</v>
      </c>
      <c r="G64" s="201">
        <f t="shared" si="29"/>
        <v>0</v>
      </c>
      <c r="H64" s="201">
        <f t="shared" si="29"/>
        <v>0</v>
      </c>
      <c r="I64" s="201">
        <f t="shared" si="29"/>
        <v>0</v>
      </c>
      <c r="J64" s="201">
        <f t="shared" si="29"/>
        <v>-23009</v>
      </c>
      <c r="K64" s="201">
        <f t="shared" si="29"/>
        <v>0</v>
      </c>
      <c r="L64" s="201">
        <f t="shared" si="29"/>
        <v>0</v>
      </c>
      <c r="M64" s="201">
        <f t="shared" si="29"/>
        <v>0</v>
      </c>
      <c r="N64" s="201">
        <f t="shared" si="29"/>
        <v>0</v>
      </c>
      <c r="O64" s="201">
        <f t="shared" si="29"/>
        <v>0</v>
      </c>
      <c r="P64" s="201">
        <f t="shared" si="29"/>
        <v>0</v>
      </c>
      <c r="Q64" s="201">
        <f t="shared" si="29"/>
        <v>0</v>
      </c>
      <c r="R64" s="201">
        <f t="shared" si="29"/>
        <v>0</v>
      </c>
      <c r="S64" s="201">
        <f t="shared" si="29"/>
        <v>-23009</v>
      </c>
    </row>
  </sheetData>
  <pageMargins left="0.51181102362204722" right="0.39370078740157483" top="0.74803149606299213" bottom="0.74803149606299213" header="0.31496062992125984" footer="0.31496062992125984"/>
  <pageSetup paperSize="9" scale="6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8274"/>
  </sheetPr>
  <dimension ref="A1:S380"/>
  <sheetViews>
    <sheetView topLeftCell="A120" zoomScale="50" zoomScaleNormal="50" workbookViewId="0">
      <selection activeCell="D25" sqref="D25:S28"/>
    </sheetView>
  </sheetViews>
  <sheetFormatPr defaultColWidth="11.42578125" defaultRowHeight="15.6"/>
  <cols>
    <col min="1" max="1" width="48.42578125" style="19" customWidth="1"/>
    <col min="2" max="2" width="24.85546875" style="19" customWidth="1"/>
    <col min="3" max="3" width="14" style="19" customWidth="1"/>
    <col min="4" max="4" width="95.85546875" style="19" bestFit="1" customWidth="1"/>
    <col min="5" max="5" width="95.7109375" style="19" bestFit="1" customWidth="1"/>
    <col min="6" max="18" width="13.28515625" style="19" customWidth="1"/>
    <col min="19" max="19" width="14.5703125" style="19" bestFit="1" customWidth="1"/>
    <col min="20" max="16384" width="11.42578125" style="19"/>
  </cols>
  <sheetData>
    <row r="1" spans="1:19" ht="16.5" customHeight="1">
      <c r="A1" s="20" t="s">
        <v>4</v>
      </c>
      <c r="B1" s="18"/>
      <c r="C1" s="18"/>
      <c r="D1" s="18"/>
      <c r="E1" s="18"/>
      <c r="F1" s="18"/>
      <c r="G1" s="18"/>
      <c r="H1" s="18"/>
      <c r="I1" s="18"/>
      <c r="J1" s="18"/>
      <c r="K1" s="18"/>
      <c r="L1" s="18"/>
      <c r="M1" s="18"/>
      <c r="N1" s="18"/>
      <c r="O1" s="18"/>
      <c r="P1" s="18"/>
      <c r="Q1" s="18"/>
      <c r="R1" s="18"/>
      <c r="S1" s="18"/>
    </row>
    <row r="2" spans="1:19" ht="54.75" customHeight="1">
      <c r="A2" s="50"/>
      <c r="B2" s="50"/>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thickBot="1">
      <c r="A3" s="56"/>
      <c r="B3" s="56"/>
      <c r="C3" s="56"/>
      <c r="D3" s="56"/>
      <c r="E3" s="56"/>
      <c r="F3" s="56"/>
      <c r="G3" s="56"/>
      <c r="H3" s="56"/>
      <c r="I3" s="56"/>
      <c r="J3" s="56"/>
      <c r="K3" s="56"/>
      <c r="L3" s="56"/>
      <c r="M3" s="56"/>
      <c r="N3" s="56"/>
      <c r="O3" s="56"/>
      <c r="P3" s="56"/>
      <c r="Q3" s="56"/>
      <c r="R3" s="56"/>
      <c r="S3" s="56"/>
    </row>
    <row r="4" spans="1:19" ht="16.5" customHeight="1">
      <c r="A4" s="162" t="s">
        <v>121</v>
      </c>
      <c r="B4" s="163"/>
      <c r="C4" s="163"/>
      <c r="D4" s="164"/>
      <c r="E4" s="164"/>
      <c r="F4" s="164"/>
      <c r="G4" s="164"/>
      <c r="H4" s="164"/>
      <c r="I4" s="164"/>
      <c r="J4" s="164"/>
      <c r="K4" s="164"/>
      <c r="L4" s="164"/>
      <c r="M4" s="164"/>
      <c r="N4" s="164"/>
      <c r="O4" s="164"/>
      <c r="P4" s="164"/>
      <c r="Q4" s="164"/>
      <c r="R4" s="164"/>
      <c r="S4" s="164"/>
    </row>
    <row r="5" spans="1:19" ht="16.5" customHeight="1">
      <c r="A5" s="63" t="str">
        <f>A25</f>
        <v>Bydelsfordelt Dok3 2021</v>
      </c>
      <c r="B5" s="63"/>
      <c r="C5" s="63"/>
      <c r="D5" s="63">
        <f t="shared" ref="D5:R5" si="0">D148+D130+D112+D94+D58+D76+D43+D25+D168</f>
        <v>2097597.9781635045</v>
      </c>
      <c r="E5" s="63">
        <f t="shared" si="0"/>
        <v>1842411.495869224</v>
      </c>
      <c r="F5" s="63">
        <f t="shared" si="0"/>
        <v>1482490.5927537242</v>
      </c>
      <c r="G5" s="63">
        <f t="shared" si="0"/>
        <v>1123481.2122952866</v>
      </c>
      <c r="H5" s="63">
        <f t="shared" si="0"/>
        <v>1643347.4821087986</v>
      </c>
      <c r="I5" s="63">
        <f t="shared" si="0"/>
        <v>1181469.376922077</v>
      </c>
      <c r="J5" s="63">
        <f t="shared" si="0"/>
        <v>1606646.441682331</v>
      </c>
      <c r="K5" s="63">
        <f t="shared" si="0"/>
        <v>1817723.8646580332</v>
      </c>
      <c r="L5" s="63">
        <f t="shared" si="0"/>
        <v>1334610.1092422567</v>
      </c>
      <c r="M5" s="63">
        <f t="shared" si="0"/>
        <v>1264823.7577169284</v>
      </c>
      <c r="N5" s="63">
        <f t="shared" si="0"/>
        <v>1505801.1048975552</v>
      </c>
      <c r="O5" s="63">
        <f t="shared" si="0"/>
        <v>2184703.5657629063</v>
      </c>
      <c r="P5" s="63">
        <f t="shared" si="0"/>
        <v>2023338.1807599282</v>
      </c>
      <c r="Q5" s="63">
        <f t="shared" si="0"/>
        <v>1847071.5740167585</v>
      </c>
      <c r="R5" s="63">
        <f t="shared" si="0"/>
        <v>1660181.4118294762</v>
      </c>
      <c r="S5" s="63">
        <f>SUM(D5:R5)</f>
        <v>24615698.148678791</v>
      </c>
    </row>
    <row r="6" spans="1:19" ht="16.5" customHeight="1">
      <c r="A6" s="59" t="str">
        <f t="shared" ref="A6:A15" si="1">A26</f>
        <v>Effekt av oppdaterte kriterieandeler</v>
      </c>
      <c r="B6" s="59"/>
      <c r="C6" s="59"/>
      <c r="D6" s="57">
        <f t="shared" ref="D6:R8" si="2">D26+D59+D77+D95+D113+D131+D149</f>
        <v>-4702.429010172792</v>
      </c>
      <c r="E6" s="57">
        <f t="shared" si="2"/>
        <v>-566.76077016817976</v>
      </c>
      <c r="F6" s="57">
        <f t="shared" si="2"/>
        <v>-6258.2456682217298</v>
      </c>
      <c r="G6" s="57">
        <f t="shared" si="2"/>
        <v>-1752.5066646974008</v>
      </c>
      <c r="H6" s="57">
        <f t="shared" si="2"/>
        <v>30475.265988377294</v>
      </c>
      <c r="I6" s="57">
        <f t="shared" si="2"/>
        <v>12042.042189484529</v>
      </c>
      <c r="J6" s="57">
        <f t="shared" si="2"/>
        <v>-2505.5277195059925</v>
      </c>
      <c r="K6" s="57">
        <f t="shared" si="2"/>
        <v>-8940.7358076494711</v>
      </c>
      <c r="L6" s="57">
        <f t="shared" si="2"/>
        <v>2245.8407110807993</v>
      </c>
      <c r="M6" s="57">
        <f t="shared" si="2"/>
        <v>-11910.797857810028</v>
      </c>
      <c r="N6" s="57">
        <f t="shared" si="2"/>
        <v>-1238.9478060893521</v>
      </c>
      <c r="O6" s="57">
        <f t="shared" si="2"/>
        <v>-21064.671105251058</v>
      </c>
      <c r="P6" s="57">
        <f t="shared" si="2"/>
        <v>2520.4691623166727</v>
      </c>
      <c r="Q6" s="57">
        <f t="shared" si="2"/>
        <v>5399.3491983313561</v>
      </c>
      <c r="R6" s="57">
        <f t="shared" si="2"/>
        <v>6257.6551599761542</v>
      </c>
      <c r="S6" s="57">
        <f>SUM(D6:R6)</f>
        <v>8.0308382166549563E-10</v>
      </c>
    </row>
    <row r="7" spans="1:19" ht="16.5" customHeight="1">
      <c r="A7" s="57" t="str">
        <f t="shared" si="1"/>
        <v>Effekt av oppdaterte regnskapsandeler</v>
      </c>
      <c r="B7" s="57"/>
      <c r="C7" s="57"/>
      <c r="D7" s="57">
        <f t="shared" si="2"/>
        <v>-1220.0917483768415</v>
      </c>
      <c r="E7" s="57">
        <f t="shared" si="2"/>
        <v>-4043.852793257578</v>
      </c>
      <c r="F7" s="57">
        <f t="shared" si="2"/>
        <v>904.9934180500004</v>
      </c>
      <c r="G7" s="57">
        <f t="shared" si="2"/>
        <v>2183.287617594664</v>
      </c>
      <c r="H7" s="57">
        <f t="shared" si="2"/>
        <v>-1783.2120524561456</v>
      </c>
      <c r="I7" s="57">
        <f t="shared" si="2"/>
        <v>285.71464106940283</v>
      </c>
      <c r="J7" s="57">
        <f t="shared" si="2"/>
        <v>109.47520065127298</v>
      </c>
      <c r="K7" s="57">
        <f t="shared" si="2"/>
        <v>-377.15869012796509</v>
      </c>
      <c r="L7" s="57">
        <f t="shared" si="2"/>
        <v>-343.82428140575541</v>
      </c>
      <c r="M7" s="57">
        <f t="shared" si="2"/>
        <v>-3198.9273050884453</v>
      </c>
      <c r="N7" s="57">
        <f t="shared" si="2"/>
        <v>300.82380921001982</v>
      </c>
      <c r="O7" s="57">
        <f t="shared" si="2"/>
        <v>11031.64867391816</v>
      </c>
      <c r="P7" s="57">
        <f t="shared" si="2"/>
        <v>-7985.9200570416924</v>
      </c>
      <c r="Q7" s="57">
        <f t="shared" si="2"/>
        <v>-627.31929081723615</v>
      </c>
      <c r="R7" s="57">
        <f t="shared" si="2"/>
        <v>4764.3628580782952</v>
      </c>
      <c r="S7" s="57">
        <f t="shared" ref="S7:S8" si="3">SUM(D7:R7)</f>
        <v>1.5552359400317073E-10</v>
      </c>
    </row>
    <row r="8" spans="1:19" ht="16.5" customHeight="1">
      <c r="A8" s="64" t="str">
        <f t="shared" si="1"/>
        <v>Effekt av endringer i fordelingssystemet</v>
      </c>
      <c r="B8" s="64"/>
      <c r="C8" s="64"/>
      <c r="D8" s="64">
        <f t="shared" si="2"/>
        <v>7426.1179304296729</v>
      </c>
      <c r="E8" s="64">
        <f t="shared" si="2"/>
        <v>4338.8418756510973</v>
      </c>
      <c r="F8" s="64">
        <f t="shared" si="2"/>
        <v>3334.9945272790233</v>
      </c>
      <c r="G8" s="64">
        <f t="shared" si="2"/>
        <v>-371.02422508367448</v>
      </c>
      <c r="H8" s="64">
        <f t="shared" si="2"/>
        <v>-6934.6063302396351</v>
      </c>
      <c r="I8" s="64">
        <f t="shared" si="2"/>
        <v>-1645.7602492272517</v>
      </c>
      <c r="J8" s="64">
        <f t="shared" si="2"/>
        <v>-3292.0807721506358</v>
      </c>
      <c r="K8" s="64">
        <f t="shared" si="2"/>
        <v>-562.2286982445022</v>
      </c>
      <c r="L8" s="64">
        <f t="shared" si="2"/>
        <v>612.81344062179164</v>
      </c>
      <c r="M8" s="64">
        <f t="shared" si="2"/>
        <v>1453.4442833579005</v>
      </c>
      <c r="N8" s="64">
        <f t="shared" si="2"/>
        <v>1063.0074328414196</v>
      </c>
      <c r="O8" s="64">
        <f t="shared" si="2"/>
        <v>457.35837545437505</v>
      </c>
      <c r="P8" s="64">
        <f t="shared" si="2"/>
        <v>-9781.4475806094852</v>
      </c>
      <c r="Q8" s="64">
        <f t="shared" si="2"/>
        <v>-7765.2647550871907</v>
      </c>
      <c r="R8" s="64">
        <f t="shared" si="2"/>
        <v>11665.834745007682</v>
      </c>
      <c r="S8" s="64">
        <f t="shared" si="3"/>
        <v>5.8571458794176579E-10</v>
      </c>
    </row>
    <row r="9" spans="1:19" ht="16.5" customHeight="1">
      <c r="A9" s="55" t="str">
        <f t="shared" si="1"/>
        <v>Reelle endringer</v>
      </c>
      <c r="B9" s="55"/>
      <c r="C9" s="55"/>
      <c r="D9" s="55">
        <f>SUM(D10:D15)</f>
        <v>11915.69185521008</v>
      </c>
      <c r="E9" s="55">
        <f t="shared" ref="E9:R9" si="4">SUM(E10:E15)</f>
        <v>9411.519974807894</v>
      </c>
      <c r="F9" s="55">
        <f t="shared" si="4"/>
        <v>4676.7081436009566</v>
      </c>
      <c r="G9" s="55">
        <f t="shared" si="4"/>
        <v>-2772.9474495776176</v>
      </c>
      <c r="H9" s="55">
        <f t="shared" si="4"/>
        <v>4630.1814889875286</v>
      </c>
      <c r="I9" s="55">
        <f t="shared" si="4"/>
        <v>28365.657230457757</v>
      </c>
      <c r="J9" s="55">
        <f t="shared" si="4"/>
        <v>24041.401332439662</v>
      </c>
      <c r="K9" s="55">
        <f t="shared" si="4"/>
        <v>552.81048498604105</v>
      </c>
      <c r="L9" s="55">
        <f t="shared" si="4"/>
        <v>9463.7347551740186</v>
      </c>
      <c r="M9" s="55">
        <f t="shared" si="4"/>
        <v>-416.17469988365337</v>
      </c>
      <c r="N9" s="55">
        <f t="shared" si="4"/>
        <v>7419.7375755682515</v>
      </c>
      <c r="O9" s="55">
        <f t="shared" si="4"/>
        <v>936.2595310461893</v>
      </c>
      <c r="P9" s="55">
        <f t="shared" si="4"/>
        <v>14148.030497362868</v>
      </c>
      <c r="Q9" s="55">
        <f t="shared" si="4"/>
        <v>19651.700065883233</v>
      </c>
      <c r="R9" s="55">
        <f t="shared" si="4"/>
        <v>2072.6892139370821</v>
      </c>
      <c r="S9" s="55">
        <f>SUM(D9:R9)</f>
        <v>134097.00000000032</v>
      </c>
    </row>
    <row r="10" spans="1:19" ht="16.5" customHeight="1">
      <c r="A10" s="57" t="str">
        <f t="shared" si="1"/>
        <v xml:space="preserve"> - herav justering for demografiske forhold</v>
      </c>
      <c r="B10" s="57"/>
      <c r="C10" s="57"/>
      <c r="D10" s="57">
        <f t="shared" ref="D10:R11" si="5">D153+D135+D117+D99+D63+D81+D45+D30</f>
        <v>5892.3470793382539</v>
      </c>
      <c r="E10" s="57">
        <f t="shared" si="5"/>
        <v>4983.5684403521345</v>
      </c>
      <c r="F10" s="57">
        <f t="shared" si="5"/>
        <v>4526.5909167517975</v>
      </c>
      <c r="G10" s="57">
        <f t="shared" si="5"/>
        <v>3594.7896028362134</v>
      </c>
      <c r="H10" s="57">
        <f t="shared" si="5"/>
        <v>7352.4141694641849</v>
      </c>
      <c r="I10" s="57">
        <f t="shared" si="5"/>
        <v>5512.7061552653213</v>
      </c>
      <c r="J10" s="57">
        <f t="shared" si="5"/>
        <v>7002.892938547122</v>
      </c>
      <c r="K10" s="57">
        <f t="shared" si="5"/>
        <v>6783.2943609582899</v>
      </c>
      <c r="L10" s="57">
        <f t="shared" si="5"/>
        <v>4648.0047513000936</v>
      </c>
      <c r="M10" s="57">
        <f t="shared" si="5"/>
        <v>5272.4911913158812</v>
      </c>
      <c r="N10" s="57">
        <f t="shared" si="5"/>
        <v>5871.4109484698829</v>
      </c>
      <c r="O10" s="57">
        <f t="shared" si="5"/>
        <v>8486.010010004924</v>
      </c>
      <c r="P10" s="57">
        <f t="shared" si="5"/>
        <v>9226.0773155459501</v>
      </c>
      <c r="Q10" s="57">
        <f t="shared" si="5"/>
        <v>8295.2651909777687</v>
      </c>
      <c r="R10" s="57">
        <f t="shared" si="5"/>
        <v>5552.1369288721853</v>
      </c>
      <c r="S10" s="57">
        <f>SUM(D10:R10)</f>
        <v>93000</v>
      </c>
    </row>
    <row r="11" spans="1:19" ht="16.5" customHeight="1">
      <c r="A11" s="57" t="str">
        <f t="shared" si="1"/>
        <v xml:space="preserve"> - herav justering for andre aktivitetsnøytrale forhold</v>
      </c>
      <c r="B11" s="57"/>
      <c r="C11" s="57"/>
      <c r="D11" s="57">
        <f t="shared" si="5"/>
        <v>438.48123854125765</v>
      </c>
      <c r="E11" s="57">
        <f t="shared" si="5"/>
        <v>1228.3949012412645</v>
      </c>
      <c r="F11" s="57">
        <f t="shared" si="5"/>
        <v>1153.6534115330876</v>
      </c>
      <c r="G11" s="57">
        <f t="shared" si="5"/>
        <v>1797.9014683941105</v>
      </c>
      <c r="H11" s="57">
        <f t="shared" si="5"/>
        <v>3659.183949763591</v>
      </c>
      <c r="I11" s="57">
        <f t="shared" si="5"/>
        <v>3518.3931099238612</v>
      </c>
      <c r="J11" s="57">
        <f t="shared" si="5"/>
        <v>4698.8369273103308</v>
      </c>
      <c r="K11" s="57">
        <f t="shared" si="5"/>
        <v>5532.7997341530363</v>
      </c>
      <c r="L11" s="57">
        <f t="shared" si="5"/>
        <v>757.62553461413711</v>
      </c>
      <c r="M11" s="57">
        <f t="shared" si="5"/>
        <v>-324.53338607724345</v>
      </c>
      <c r="N11" s="57">
        <f t="shared" si="5"/>
        <v>-1030.576609220655</v>
      </c>
      <c r="O11" s="57">
        <f t="shared" si="5"/>
        <v>189.17809301216903</v>
      </c>
      <c r="P11" s="57">
        <f t="shared" si="5"/>
        <v>3338.9478882623334</v>
      </c>
      <c r="Q11" s="57">
        <f t="shared" si="5"/>
        <v>4721.0426955122948</v>
      </c>
      <c r="R11" s="57">
        <f t="shared" si="5"/>
        <v>-1701.3289569635758</v>
      </c>
      <c r="S11" s="57">
        <f t="shared" ref="S11:S15" si="6">SUM(D11:R11)</f>
        <v>27978</v>
      </c>
    </row>
    <row r="12" spans="1:19" ht="16.5" customHeight="1">
      <c r="A12" s="57" t="str">
        <f t="shared" si="1"/>
        <v xml:space="preserve"> - herav justering for engangstiltak</v>
      </c>
      <c r="B12" s="57"/>
      <c r="C12" s="57"/>
      <c r="D12" s="57">
        <f t="shared" ref="D12:R12" si="7">D155+D137+D119+D101+D65+D83+D47+D32+D170</f>
        <v>3537.8734513926383</v>
      </c>
      <c r="E12" s="57">
        <f t="shared" si="7"/>
        <v>3011.0238483953904</v>
      </c>
      <c r="F12" s="57">
        <f t="shared" si="7"/>
        <v>2584.6645508206202</v>
      </c>
      <c r="G12" s="57">
        <f t="shared" si="7"/>
        <v>2025.9367074773636</v>
      </c>
      <c r="H12" s="57">
        <f t="shared" si="7"/>
        <v>3879.7942789395493</v>
      </c>
      <c r="I12" s="57">
        <f t="shared" si="7"/>
        <v>2856.839784868896</v>
      </c>
      <c r="J12" s="57">
        <f t="shared" si="7"/>
        <v>-19312.737205613816</v>
      </c>
      <c r="K12" s="57">
        <f t="shared" si="7"/>
        <v>3638.8150008629286</v>
      </c>
      <c r="L12" s="57">
        <f t="shared" si="7"/>
        <v>2637.7908299388905</v>
      </c>
      <c r="M12" s="57">
        <f t="shared" si="7"/>
        <v>2857.6902337240058</v>
      </c>
      <c r="N12" s="57">
        <f t="shared" si="7"/>
        <v>3291.2215396547836</v>
      </c>
      <c r="O12" s="57">
        <f t="shared" si="7"/>
        <v>4683.5597105467377</v>
      </c>
      <c r="P12" s="57">
        <f t="shared" si="7"/>
        <v>4822.2174998150122</v>
      </c>
      <c r="Q12" s="57">
        <f t="shared" si="7"/>
        <v>4330.5034102502923</v>
      </c>
      <c r="R12" s="57">
        <f t="shared" si="7"/>
        <v>3245.8063589267117</v>
      </c>
      <c r="S12" s="57">
        <f t="shared" si="6"/>
        <v>28091</v>
      </c>
    </row>
    <row r="13" spans="1:19" ht="16.5" customHeight="1">
      <c r="A13" s="57" t="str">
        <f t="shared" si="1"/>
        <v xml:space="preserve"> - herav justering for oppgaveendringer mellom sektorer</v>
      </c>
      <c r="B13" s="57"/>
      <c r="C13" s="57"/>
      <c r="D13" s="57">
        <f t="shared" ref="D13:R14" si="8">D156+D138+D120+D102+D66+D84+D48+D33</f>
        <v>0</v>
      </c>
      <c r="E13" s="57">
        <f t="shared" si="8"/>
        <v>0</v>
      </c>
      <c r="F13" s="57">
        <f t="shared" si="8"/>
        <v>0</v>
      </c>
      <c r="G13" s="57">
        <f t="shared" si="8"/>
        <v>0</v>
      </c>
      <c r="H13" s="57">
        <f t="shared" si="8"/>
        <v>0</v>
      </c>
      <c r="I13" s="57">
        <f t="shared" si="8"/>
        <v>0</v>
      </c>
      <c r="J13" s="57">
        <f t="shared" si="8"/>
        <v>0</v>
      </c>
      <c r="K13" s="57">
        <f t="shared" si="8"/>
        <v>0</v>
      </c>
      <c r="L13" s="57">
        <f t="shared" si="8"/>
        <v>0</v>
      </c>
      <c r="M13" s="57">
        <f t="shared" si="8"/>
        <v>0</v>
      </c>
      <c r="N13" s="57">
        <f t="shared" si="8"/>
        <v>0</v>
      </c>
      <c r="O13" s="57">
        <f t="shared" si="8"/>
        <v>0</v>
      </c>
      <c r="P13" s="57">
        <f t="shared" si="8"/>
        <v>0</v>
      </c>
      <c r="Q13" s="57">
        <f t="shared" si="8"/>
        <v>0</v>
      </c>
      <c r="R13" s="57">
        <f t="shared" si="8"/>
        <v>0</v>
      </c>
      <c r="S13" s="57">
        <f t="shared" si="6"/>
        <v>0</v>
      </c>
    </row>
    <row r="14" spans="1:19" ht="16.5" customHeight="1">
      <c r="A14" s="57" t="str">
        <f t="shared" si="1"/>
        <v xml:space="preserve"> - herav uspesifiserte rammeendringer</v>
      </c>
      <c r="B14" s="57"/>
      <c r="C14" s="57"/>
      <c r="D14" s="57">
        <f t="shared" si="8"/>
        <v>-3439.3209155150348</v>
      </c>
      <c r="E14" s="57">
        <f t="shared" si="8"/>
        <v>-3074.7603067491764</v>
      </c>
      <c r="F14" s="57">
        <f t="shared" si="8"/>
        <v>-2510.409845235009</v>
      </c>
      <c r="G14" s="57">
        <f t="shared" si="8"/>
        <v>-1956.9670272967692</v>
      </c>
      <c r="H14" s="57">
        <f t="shared" si="8"/>
        <v>-2954.8467331473489</v>
      </c>
      <c r="I14" s="57">
        <f t="shared" si="8"/>
        <v>-2242.3238819521325</v>
      </c>
      <c r="J14" s="57">
        <f t="shared" si="8"/>
        <v>-3015.274895134085</v>
      </c>
      <c r="K14" s="57">
        <f t="shared" si="8"/>
        <v>-3208.9183016365082</v>
      </c>
      <c r="L14" s="57">
        <f t="shared" si="8"/>
        <v>-2296.6219858461782</v>
      </c>
      <c r="M14" s="57">
        <f t="shared" si="8"/>
        <v>-2110.2884011393026</v>
      </c>
      <c r="N14" s="57">
        <f t="shared" si="8"/>
        <v>-2508.1724765730814</v>
      </c>
      <c r="O14" s="57">
        <f t="shared" si="8"/>
        <v>-3639.2326249439725</v>
      </c>
      <c r="P14" s="57">
        <f t="shared" si="8"/>
        <v>-3527.8458652536624</v>
      </c>
      <c r="Q14" s="57">
        <f t="shared" si="8"/>
        <v>-3340.4506805731558</v>
      </c>
      <c r="R14" s="57">
        <f t="shared" si="8"/>
        <v>-2794.5660590045877</v>
      </c>
      <c r="S14" s="57">
        <f t="shared" si="6"/>
        <v>-42620.000000000007</v>
      </c>
    </row>
    <row r="15" spans="1:19" ht="16.5" customHeight="1">
      <c r="A15" s="64" t="str">
        <f t="shared" si="1"/>
        <v xml:space="preserve"> - herav spesifiserte rammeendringer</v>
      </c>
      <c r="B15" s="64"/>
      <c r="C15" s="64"/>
      <c r="D15" s="64">
        <f t="shared" ref="D15:R15" si="9">D158+D140+D122+D104+D68+D86+D50+D35-D168</f>
        <v>5486.3110014529648</v>
      </c>
      <c r="E15" s="64">
        <f t="shared" si="9"/>
        <v>3263.2930915682809</v>
      </c>
      <c r="F15" s="64">
        <f t="shared" si="9"/>
        <v>-1077.7908902695399</v>
      </c>
      <c r="G15" s="64">
        <f t="shared" si="9"/>
        <v>-8234.6082009885358</v>
      </c>
      <c r="H15" s="64">
        <f t="shared" si="9"/>
        <v>-7306.3641760324472</v>
      </c>
      <c r="I15" s="64">
        <f t="shared" si="9"/>
        <v>18720.042062351811</v>
      </c>
      <c r="J15" s="64">
        <f t="shared" si="9"/>
        <v>34667.68356733011</v>
      </c>
      <c r="K15" s="64">
        <f t="shared" si="9"/>
        <v>-12193.180309351706</v>
      </c>
      <c r="L15" s="64">
        <f t="shared" si="9"/>
        <v>3716.9356251670752</v>
      </c>
      <c r="M15" s="64">
        <f t="shared" si="9"/>
        <v>-6111.5343377069939</v>
      </c>
      <c r="N15" s="64">
        <f t="shared" si="9"/>
        <v>1795.8541732373219</v>
      </c>
      <c r="O15" s="64">
        <f t="shared" si="9"/>
        <v>-8783.2556575736689</v>
      </c>
      <c r="P15" s="64">
        <f t="shared" si="9"/>
        <v>288.63365899323605</v>
      </c>
      <c r="Q15" s="64">
        <f t="shared" si="9"/>
        <v>5645.3394497160316</v>
      </c>
      <c r="R15" s="64">
        <f t="shared" si="9"/>
        <v>-2229.3590578936519</v>
      </c>
      <c r="S15" s="64">
        <f t="shared" si="6"/>
        <v>27648.00000000028</v>
      </c>
    </row>
    <row r="16" spans="1:19" ht="16.5" customHeight="1">
      <c r="A16" s="64" t="str">
        <f>A36</f>
        <v>Vridningseffekter knyttet til endringer i særskilte tildelinger</v>
      </c>
      <c r="B16" s="64"/>
      <c r="C16" s="64"/>
      <c r="D16" s="64">
        <f t="shared" ref="D16:R16" si="10">D159+D141+D123+D105+D69+D87+D51+D36</f>
        <v>6738.5815063588616</v>
      </c>
      <c r="E16" s="64">
        <f t="shared" si="10"/>
        <v>-3132.8881339449799</v>
      </c>
      <c r="F16" s="64">
        <f t="shared" si="10"/>
        <v>2354.2908454540884</v>
      </c>
      <c r="G16" s="64">
        <f t="shared" si="10"/>
        <v>8176.3716769142175</v>
      </c>
      <c r="H16" s="64">
        <f t="shared" si="10"/>
        <v>-7903.3563776774463</v>
      </c>
      <c r="I16" s="64">
        <f t="shared" si="10"/>
        <v>-2961.3284977846506</v>
      </c>
      <c r="J16" s="64">
        <f t="shared" si="10"/>
        <v>-9629.2991358729832</v>
      </c>
      <c r="K16" s="64">
        <f t="shared" si="10"/>
        <v>-6791.5193666703053</v>
      </c>
      <c r="L16" s="64">
        <f t="shared" si="10"/>
        <v>3814.438993952941</v>
      </c>
      <c r="M16" s="64">
        <f t="shared" si="10"/>
        <v>5441.167467019166</v>
      </c>
      <c r="N16" s="64">
        <f t="shared" si="10"/>
        <v>6043.1005356357291</v>
      </c>
      <c r="O16" s="64">
        <f t="shared" si="10"/>
        <v>5845.3950093898147</v>
      </c>
      <c r="P16" s="64">
        <f t="shared" si="10"/>
        <v>-2827.1508003535546</v>
      </c>
      <c r="Q16" s="64">
        <f t="shared" si="10"/>
        <v>-9238.3456595118041</v>
      </c>
      <c r="R16" s="64">
        <f t="shared" si="10"/>
        <v>4070.541937090682</v>
      </c>
      <c r="S16" s="64">
        <f>SUM(D16:R16)</f>
        <v>-2.2373569663614035E-10</v>
      </c>
    </row>
    <row r="17" spans="1:19" ht="16.5" customHeight="1">
      <c r="A17" s="55" t="str">
        <f>A37</f>
        <v>Kompensasjon for forventet lønns- og prisutvikling</v>
      </c>
      <c r="B17" s="55"/>
      <c r="C17" s="55"/>
      <c r="D17" s="55">
        <f>SUM(D18:D19)</f>
        <v>66259.422195721912</v>
      </c>
      <c r="E17" s="55">
        <f t="shared" ref="E17:S17" si="11">SUM(E18:E19)</f>
        <v>57973.621726749196</v>
      </c>
      <c r="F17" s="55">
        <f t="shared" si="11"/>
        <v>46989.738759205</v>
      </c>
      <c r="G17" s="55">
        <f t="shared" si="11"/>
        <v>35724.244615368429</v>
      </c>
      <c r="H17" s="55">
        <f t="shared" si="11"/>
        <v>54328.545640175253</v>
      </c>
      <c r="I17" s="55">
        <f t="shared" si="11"/>
        <v>39676.973406989033</v>
      </c>
      <c r="J17" s="55">
        <f t="shared" si="11"/>
        <v>53417.901149914462</v>
      </c>
      <c r="K17" s="55">
        <f t="shared" si="11"/>
        <v>57232.536718794501</v>
      </c>
      <c r="L17" s="55">
        <f t="shared" si="11"/>
        <v>42804.928995292415</v>
      </c>
      <c r="M17" s="55">
        <f t="shared" si="11"/>
        <v>40151.283554157308</v>
      </c>
      <c r="N17" s="55">
        <f t="shared" si="11"/>
        <v>48324.613078798175</v>
      </c>
      <c r="O17" s="55">
        <f t="shared" si="11"/>
        <v>69934.051274245154</v>
      </c>
      <c r="P17" s="55">
        <f t="shared" si="11"/>
        <v>65231.985633169206</v>
      </c>
      <c r="Q17" s="55">
        <f t="shared" si="11"/>
        <v>60255.391003840363</v>
      </c>
      <c r="R17" s="55">
        <f t="shared" si="11"/>
        <v>53972.762247579769</v>
      </c>
      <c r="S17" s="55">
        <f t="shared" si="11"/>
        <v>792278.00000000012</v>
      </c>
    </row>
    <row r="18" spans="1:19" ht="16.5" customHeight="1">
      <c r="A18" s="57" t="str">
        <f>A38</f>
        <v xml:space="preserve"> - herav generell lønns- og priskompensasjon</v>
      </c>
      <c r="B18" s="57"/>
      <c r="C18" s="57"/>
      <c r="D18" s="57">
        <f t="shared" ref="D18:R19" si="12">D161+D143+D125+D107+D71+D89+D53+D38</f>
        <v>66259.422195721912</v>
      </c>
      <c r="E18" s="57">
        <f t="shared" si="12"/>
        <v>57973.621726749196</v>
      </c>
      <c r="F18" s="57">
        <f t="shared" si="12"/>
        <v>46989.738759205</v>
      </c>
      <c r="G18" s="57">
        <f t="shared" si="12"/>
        <v>35724.244615368429</v>
      </c>
      <c r="H18" s="57">
        <f t="shared" si="12"/>
        <v>54328.545640175253</v>
      </c>
      <c r="I18" s="57">
        <f t="shared" si="12"/>
        <v>39676.973406989033</v>
      </c>
      <c r="J18" s="57">
        <f t="shared" si="12"/>
        <v>53417.901149914462</v>
      </c>
      <c r="K18" s="57">
        <f t="shared" si="12"/>
        <v>57232.536718794501</v>
      </c>
      <c r="L18" s="57">
        <f t="shared" si="12"/>
        <v>42804.928995292415</v>
      </c>
      <c r="M18" s="57">
        <f t="shared" si="12"/>
        <v>40151.283554157308</v>
      </c>
      <c r="N18" s="57">
        <f t="shared" si="12"/>
        <v>48324.613078798175</v>
      </c>
      <c r="O18" s="57">
        <f t="shared" si="12"/>
        <v>69934.051274245154</v>
      </c>
      <c r="P18" s="57">
        <f t="shared" si="12"/>
        <v>65231.985633169206</v>
      </c>
      <c r="Q18" s="57">
        <f t="shared" si="12"/>
        <v>60255.391003840363</v>
      </c>
      <c r="R18" s="57">
        <f t="shared" si="12"/>
        <v>53972.762247579769</v>
      </c>
      <c r="S18" s="57">
        <f t="shared" ref="S18:S19" si="13">SUM(D18:R18)</f>
        <v>792278.00000000012</v>
      </c>
    </row>
    <row r="19" spans="1:19" ht="16.5" customHeight="1">
      <c r="A19" s="64" t="str">
        <f>A39</f>
        <v xml:space="preserve"> - herav kompensasjon for endring i løpende pensjonsutgifter</v>
      </c>
      <c r="B19" s="64"/>
      <c r="C19" s="64"/>
      <c r="D19" s="57">
        <f t="shared" si="12"/>
        <v>0</v>
      </c>
      <c r="E19" s="57">
        <f t="shared" si="12"/>
        <v>0</v>
      </c>
      <c r="F19" s="57">
        <f t="shared" si="12"/>
        <v>0</v>
      </c>
      <c r="G19" s="57">
        <f t="shared" si="12"/>
        <v>0</v>
      </c>
      <c r="H19" s="57">
        <f t="shared" si="12"/>
        <v>0</v>
      </c>
      <c r="I19" s="57">
        <f t="shared" si="12"/>
        <v>0</v>
      </c>
      <c r="J19" s="57">
        <f t="shared" si="12"/>
        <v>0</v>
      </c>
      <c r="K19" s="57">
        <f t="shared" si="12"/>
        <v>0</v>
      </c>
      <c r="L19" s="57">
        <f t="shared" si="12"/>
        <v>0</v>
      </c>
      <c r="M19" s="57">
        <f t="shared" si="12"/>
        <v>0</v>
      </c>
      <c r="N19" s="57">
        <f t="shared" si="12"/>
        <v>0</v>
      </c>
      <c r="O19" s="57">
        <f t="shared" si="12"/>
        <v>0</v>
      </c>
      <c r="P19" s="57">
        <f t="shared" si="12"/>
        <v>0</v>
      </c>
      <c r="Q19" s="57">
        <f t="shared" si="12"/>
        <v>0</v>
      </c>
      <c r="R19" s="57">
        <f t="shared" si="12"/>
        <v>0</v>
      </c>
      <c r="S19" s="57">
        <f t="shared" si="13"/>
        <v>0</v>
      </c>
    </row>
    <row r="20" spans="1:19" ht="16.5" customHeight="1" thickBot="1">
      <c r="A20" s="165" t="str">
        <f>A40</f>
        <v>Bydelsfordelt budsjett 2022</v>
      </c>
      <c r="B20" s="166"/>
      <c r="C20" s="166"/>
      <c r="D20" s="166">
        <f t="shared" ref="D20:S20" si="14">D5+SUM(D6:D8)+D9+D17+D16</f>
        <v>2184015.270892675</v>
      </c>
      <c r="E20" s="166">
        <f t="shared" si="14"/>
        <v>1906391.9777490615</v>
      </c>
      <c r="F20" s="166">
        <f t="shared" si="14"/>
        <v>1534493.0727790915</v>
      </c>
      <c r="G20" s="166">
        <f t="shared" si="14"/>
        <v>1164668.6378658053</v>
      </c>
      <c r="H20" s="166">
        <f t="shared" si="14"/>
        <v>1716160.3004659654</v>
      </c>
      <c r="I20" s="166">
        <f t="shared" si="14"/>
        <v>1257232.6756430659</v>
      </c>
      <c r="J20" s="166">
        <f t="shared" si="14"/>
        <v>1668788.3117378065</v>
      </c>
      <c r="K20" s="166">
        <f t="shared" si="14"/>
        <v>1858837.5692991216</v>
      </c>
      <c r="L20" s="166">
        <f t="shared" si="14"/>
        <v>1393208.041856973</v>
      </c>
      <c r="M20" s="166">
        <f t="shared" si="14"/>
        <v>1296343.7531586804</v>
      </c>
      <c r="N20" s="166">
        <f t="shared" si="14"/>
        <v>1567713.4395235195</v>
      </c>
      <c r="O20" s="166">
        <f t="shared" si="14"/>
        <v>2251843.6075217091</v>
      </c>
      <c r="P20" s="166">
        <f t="shared" si="14"/>
        <v>2084644.1476147722</v>
      </c>
      <c r="Q20" s="166">
        <f t="shared" si="14"/>
        <v>1914747.0845793972</v>
      </c>
      <c r="R20" s="166">
        <f t="shared" si="14"/>
        <v>1742985.2579911461</v>
      </c>
      <c r="S20" s="166">
        <f t="shared" si="14"/>
        <v>25542073.148678791</v>
      </c>
    </row>
    <row r="21" spans="1:19" ht="16.5" customHeight="1">
      <c r="A21" s="54"/>
      <c r="B21" s="55"/>
      <c r="C21" s="55"/>
      <c r="D21" s="55"/>
      <c r="E21" s="55"/>
      <c r="F21" s="55"/>
      <c r="G21" s="55"/>
      <c r="H21" s="55"/>
      <c r="I21" s="55"/>
      <c r="J21" s="55"/>
      <c r="K21" s="55"/>
      <c r="L21" s="55"/>
      <c r="M21" s="55"/>
      <c r="N21" s="55"/>
      <c r="O21" s="55"/>
      <c r="P21" s="55"/>
      <c r="Q21" s="55"/>
      <c r="R21" s="55"/>
      <c r="S21" s="55"/>
    </row>
    <row r="22" spans="1:19" ht="16.5" customHeight="1" thickBot="1">
      <c r="A22" s="165" t="s">
        <v>123</v>
      </c>
      <c r="B22" s="165"/>
      <c r="C22" s="165"/>
      <c r="D22" s="166">
        <f>'Tabell 2.1 DOK32022'!D10</f>
        <v>2184015</v>
      </c>
      <c r="E22" s="166">
        <f>'Tabell 2.1 DOK32022'!E10</f>
        <v>1906392</v>
      </c>
      <c r="F22" s="166">
        <f>'Tabell 2.1 DOK32022'!F10</f>
        <v>1534493</v>
      </c>
      <c r="G22" s="166">
        <f>'Tabell 2.1 DOK32022'!G10</f>
        <v>1164669</v>
      </c>
      <c r="H22" s="166">
        <f>'Tabell 2.1 DOK32022'!H10</f>
        <v>1716160</v>
      </c>
      <c r="I22" s="166">
        <f>'Tabell 2.1 DOK32022'!I10</f>
        <v>1257233</v>
      </c>
      <c r="J22" s="166">
        <f>'Tabell 2.1 DOK32022'!J10</f>
        <v>1668788</v>
      </c>
      <c r="K22" s="166">
        <f>'Tabell 2.1 DOK32022'!K10</f>
        <v>1858838</v>
      </c>
      <c r="L22" s="166">
        <f>'Tabell 2.1 DOK32022'!L10</f>
        <v>1393208</v>
      </c>
      <c r="M22" s="166">
        <f>'Tabell 2.1 DOK32022'!M10</f>
        <v>1296344</v>
      </c>
      <c r="N22" s="166">
        <f>'Tabell 2.1 DOK32022'!N10</f>
        <v>1567713</v>
      </c>
      <c r="O22" s="166">
        <f>'Tabell 2.1 DOK32022'!O10</f>
        <v>2251844</v>
      </c>
      <c r="P22" s="166">
        <f>'Tabell 2.1 DOK32022'!P10</f>
        <v>2084644</v>
      </c>
      <c r="Q22" s="166">
        <f>'Tabell 2.1 DOK32022'!Q10</f>
        <v>1914747</v>
      </c>
      <c r="R22" s="166">
        <f>'Tabell 2.1 DOK32022'!R10</f>
        <v>1742985</v>
      </c>
      <c r="S22" s="166">
        <f>'Tabell 2.1 DOK32022'!S10</f>
        <v>25542073</v>
      </c>
    </row>
    <row r="23" spans="1:19" ht="16.5" customHeight="1" thickBot="1">
      <c r="A23" s="56"/>
      <c r="B23" s="56"/>
      <c r="C23" s="56"/>
      <c r="D23" s="56"/>
      <c r="E23" s="56"/>
      <c r="F23" s="56"/>
      <c r="G23" s="56"/>
      <c r="H23" s="56"/>
      <c r="I23" s="56"/>
      <c r="J23" s="56"/>
      <c r="K23" s="56"/>
      <c r="L23" s="56"/>
      <c r="M23" s="56"/>
      <c r="N23" s="56"/>
      <c r="O23" s="56"/>
      <c r="P23" s="56"/>
      <c r="Q23" s="56"/>
      <c r="R23" s="56"/>
      <c r="S23" s="56"/>
    </row>
    <row r="24" spans="1:19" ht="16.5" customHeight="1">
      <c r="A24" s="167" t="str">
        <f>'Tabell 2.1 DOK32022'!A12</f>
        <v>FO1 Administrasjon og fellestjenester</v>
      </c>
      <c r="B24" s="168"/>
      <c r="C24" s="168"/>
      <c r="D24" s="169"/>
      <c r="E24" s="169"/>
      <c r="F24" s="169"/>
      <c r="G24" s="169"/>
      <c r="H24" s="169"/>
      <c r="I24" s="169"/>
      <c r="J24" s="169"/>
      <c r="K24" s="169"/>
      <c r="L24" s="169"/>
      <c r="M24" s="169"/>
      <c r="N24" s="169"/>
      <c r="O24" s="169"/>
      <c r="P24" s="169"/>
      <c r="Q24" s="169"/>
      <c r="R24" s="169"/>
      <c r="S24" s="169"/>
    </row>
    <row r="25" spans="1:19" ht="16.5" customHeight="1">
      <c r="A25" s="63" t="s">
        <v>435</v>
      </c>
      <c r="B25" s="63"/>
      <c r="C25" s="63"/>
      <c r="D25" s="329">
        <v>16796.667656280999</v>
      </c>
      <c r="E25" s="329">
        <v>17255.289543262224</v>
      </c>
      <c r="F25" s="329">
        <v>14423.679674959694</v>
      </c>
      <c r="G25" s="329">
        <v>13524.628790112514</v>
      </c>
      <c r="H25" s="329">
        <v>14796.476225020751</v>
      </c>
      <c r="I25" s="329">
        <v>11059.838673386947</v>
      </c>
      <c r="J25" s="329">
        <v>13557.098569383848</v>
      </c>
      <c r="K25" s="329">
        <v>13825.987438232942</v>
      </c>
      <c r="L25" s="329">
        <v>11032.140149451865</v>
      </c>
      <c r="M25" s="329">
        <v>10087.102978754634</v>
      </c>
      <c r="N25" s="329">
        <v>10963.317486416247</v>
      </c>
      <c r="O25" s="329">
        <v>13172.916438422148</v>
      </c>
      <c r="P25" s="329">
        <v>13339.316371013299</v>
      </c>
      <c r="Q25" s="329">
        <v>13579.713135480741</v>
      </c>
      <c r="R25" s="329">
        <v>11548.29570477127</v>
      </c>
      <c r="S25" s="329">
        <v>198962.46883495009</v>
      </c>
    </row>
    <row r="26" spans="1:19" ht="16.5" customHeight="1">
      <c r="A26" s="57" t="s">
        <v>128</v>
      </c>
      <c r="B26" s="57"/>
      <c r="C26" s="57"/>
      <c r="D26" s="330">
        <v>124.04168063399592</v>
      </c>
      <c r="E26" s="330">
        <v>94.819391052557151</v>
      </c>
      <c r="F26" s="330">
        <v>45.406759933201066</v>
      </c>
      <c r="G26" s="330">
        <v>-46.121037504628276</v>
      </c>
      <c r="H26" s="330">
        <v>-74.461594532109132</v>
      </c>
      <c r="I26" s="330">
        <v>19.958706683747042</v>
      </c>
      <c r="J26" s="330">
        <v>14.789740521505848</v>
      </c>
      <c r="K26" s="330">
        <v>1.382692812083852</v>
      </c>
      <c r="L26" s="330">
        <v>53.1818808037278</v>
      </c>
      <c r="M26" s="330">
        <v>-52.636636149332077</v>
      </c>
      <c r="N26" s="330">
        <v>-26.344515923453208</v>
      </c>
      <c r="O26" s="330">
        <v>-68.738887295146483</v>
      </c>
      <c r="P26" s="330">
        <v>-37.820557310097271</v>
      </c>
      <c r="Q26" s="330">
        <v>-23.648474745866739</v>
      </c>
      <c r="R26" s="330">
        <v>-23.809148980180495</v>
      </c>
      <c r="S26" s="330">
        <v>-7.9891666054955166E-11</v>
      </c>
    </row>
    <row r="27" spans="1:19" ht="16.5" customHeight="1">
      <c r="A27" s="57" t="s">
        <v>129</v>
      </c>
      <c r="B27" s="57"/>
      <c r="C27" s="57"/>
      <c r="D27" s="330">
        <v>0</v>
      </c>
      <c r="E27" s="330">
        <v>0</v>
      </c>
      <c r="F27" s="330">
        <v>0</v>
      </c>
      <c r="G27" s="330">
        <v>0</v>
      </c>
      <c r="H27" s="330">
        <v>0</v>
      </c>
      <c r="I27" s="330">
        <v>0</v>
      </c>
      <c r="J27" s="330">
        <v>0</v>
      </c>
      <c r="K27" s="330">
        <v>0</v>
      </c>
      <c r="L27" s="330">
        <v>0</v>
      </c>
      <c r="M27" s="330">
        <v>0</v>
      </c>
      <c r="N27" s="330">
        <v>0</v>
      </c>
      <c r="O27" s="330">
        <v>0</v>
      </c>
      <c r="P27" s="330">
        <v>0</v>
      </c>
      <c r="Q27" s="330">
        <v>0</v>
      </c>
      <c r="R27" s="330">
        <v>0</v>
      </c>
      <c r="S27" s="330">
        <v>0</v>
      </c>
    </row>
    <row r="28" spans="1:19" ht="16.5" customHeight="1">
      <c r="A28" s="64" t="s">
        <v>130</v>
      </c>
      <c r="B28" s="320"/>
      <c r="C28" s="320"/>
      <c r="D28" s="331">
        <v>0</v>
      </c>
      <c r="E28" s="331">
        <v>0</v>
      </c>
      <c r="F28" s="331">
        <v>0</v>
      </c>
      <c r="G28" s="331">
        <v>0</v>
      </c>
      <c r="H28" s="331">
        <v>0</v>
      </c>
      <c r="I28" s="331">
        <v>0</v>
      </c>
      <c r="J28" s="331">
        <v>0</v>
      </c>
      <c r="K28" s="331">
        <v>0</v>
      </c>
      <c r="L28" s="331">
        <v>0</v>
      </c>
      <c r="M28" s="331">
        <v>0</v>
      </c>
      <c r="N28" s="331">
        <v>0</v>
      </c>
      <c r="O28" s="331">
        <v>0</v>
      </c>
      <c r="P28" s="331">
        <v>0</v>
      </c>
      <c r="Q28" s="331">
        <v>0</v>
      </c>
      <c r="R28" s="331">
        <v>0</v>
      </c>
      <c r="S28" s="331">
        <v>0</v>
      </c>
    </row>
    <row r="29" spans="1:19" ht="16.5" customHeight="1">
      <c r="A29" s="55" t="s">
        <v>131</v>
      </c>
      <c r="B29" s="55"/>
      <c r="C29" s="55"/>
      <c r="D29" s="55">
        <f>SUM(D30:D35)</f>
        <v>-1352.8449425809799</v>
      </c>
      <c r="E29" s="55">
        <f t="shared" ref="E29:S29" si="15">SUM(E30:E35)</f>
        <v>-1397.3881852006266</v>
      </c>
      <c r="F29" s="55">
        <f t="shared" si="15"/>
        <v>-1170.5982831517535</v>
      </c>
      <c r="G29" s="55">
        <f t="shared" si="15"/>
        <v>-1101.396492102768</v>
      </c>
      <c r="H29" s="55">
        <f t="shared" si="15"/>
        <v>-1341.5149951870139</v>
      </c>
      <c r="I29" s="55">
        <f t="shared" si="15"/>
        <v>-1033.1367416236178</v>
      </c>
      <c r="J29" s="55">
        <f t="shared" si="15"/>
        <v>-1242.2315572931516</v>
      </c>
      <c r="K29" s="55">
        <f t="shared" si="15"/>
        <v>-1270.785570781539</v>
      </c>
      <c r="L29" s="55">
        <f t="shared" si="15"/>
        <v>-1023.3598881420835</v>
      </c>
      <c r="M29" s="55">
        <f t="shared" si="15"/>
        <v>-938.35982213139982</v>
      </c>
      <c r="N29" s="55">
        <f t="shared" si="15"/>
        <v>-1012.882869372158</v>
      </c>
      <c r="O29" s="55">
        <f t="shared" si="15"/>
        <v>-1221.0101839159147</v>
      </c>
      <c r="P29" s="55">
        <f t="shared" si="15"/>
        <v>-1237.6359269457116</v>
      </c>
      <c r="Q29" s="55">
        <f t="shared" si="15"/>
        <v>-1260.3340125675552</v>
      </c>
      <c r="R29" s="55">
        <f t="shared" si="15"/>
        <v>-1087.9915093995703</v>
      </c>
      <c r="S29" s="55">
        <f t="shared" si="15"/>
        <v>-17691.470980395843</v>
      </c>
    </row>
    <row r="30" spans="1:19" ht="16.5" customHeight="1">
      <c r="A30" s="57" t="s">
        <v>132</v>
      </c>
      <c r="B30" s="57"/>
      <c r="C30" s="57"/>
      <c r="D30" s="57">
        <f>$S30*'Tabell 3.1 DOK32022'!D$7/100</f>
        <v>0</v>
      </c>
      <c r="E30" s="57">
        <f>$S30*'Tabell 3.1 DOK32022'!E$7/100</f>
        <v>0</v>
      </c>
      <c r="F30" s="57">
        <f>$S30*'Tabell 3.1 DOK32022'!F$7/100</f>
        <v>0</v>
      </c>
      <c r="G30" s="57">
        <f>$S30*'Tabell 3.1 DOK32022'!G$7/100</f>
        <v>0</v>
      </c>
      <c r="H30" s="57">
        <f>$S30*'Tabell 3.1 DOK32022'!H$7/100</f>
        <v>0</v>
      </c>
      <c r="I30" s="57">
        <f>$S30*'Tabell 3.1 DOK32022'!I$7/100</f>
        <v>0</v>
      </c>
      <c r="J30" s="57">
        <f>$S30*'Tabell 3.1 DOK32022'!J$7/100</f>
        <v>0</v>
      </c>
      <c r="K30" s="57">
        <f>$S30*'Tabell 3.1 DOK32022'!K$7/100</f>
        <v>0</v>
      </c>
      <c r="L30" s="57">
        <f>$S30*'Tabell 3.1 DOK32022'!L$7/100</f>
        <v>0</v>
      </c>
      <c r="M30" s="57">
        <f>$S30*'Tabell 3.1 DOK32022'!M$7/100</f>
        <v>0</v>
      </c>
      <c r="N30" s="57">
        <f>$S30*'Tabell 3.1 DOK32022'!N$7/100</f>
        <v>0</v>
      </c>
      <c r="O30" s="57">
        <f>$S30*'Tabell 3.1 DOK32022'!O$7/100</f>
        <v>0</v>
      </c>
      <c r="P30" s="57">
        <f>$S30*'Tabell 3.1 DOK32022'!P$7/100</f>
        <v>0</v>
      </c>
      <c r="Q30" s="57">
        <f>$S30*'Tabell 3.1 DOK32022'!Q$7/100</f>
        <v>0</v>
      </c>
      <c r="R30" s="57">
        <f>$S30*'Tabell 3.1 DOK32022'!R$7/100</f>
        <v>0</v>
      </c>
      <c r="S30" s="57">
        <v>0</v>
      </c>
    </row>
    <row r="31" spans="1:19" ht="16.5" customHeight="1">
      <c r="A31" s="57" t="s">
        <v>133</v>
      </c>
      <c r="B31" s="57"/>
      <c r="C31" s="57"/>
      <c r="D31" s="57">
        <f>$S31*'Tabell 3.1 DOK32022'!D$7/100</f>
        <v>-1005.1217509023711</v>
      </c>
      <c r="E31" s="57">
        <f>$S31*'Tabell 3.1 DOK32022'!E$7/100</f>
        <v>-1038.2159959289393</v>
      </c>
      <c r="F31" s="57">
        <f>$S31*'Tabell 3.1 DOK32022'!F$7/100</f>
        <v>-869.71814650101373</v>
      </c>
      <c r="G31" s="57">
        <f>$S31*'Tabell 3.1 DOK32022'!G$7/100</f>
        <v>-818.30336628826001</v>
      </c>
      <c r="H31" s="57">
        <f>$S31*'Tabell 3.1 DOK32022'!H$7/100</f>
        <v>-996.70395208166622</v>
      </c>
      <c r="I31" s="57">
        <f>$S31*'Tabell 3.1 DOK32022'!I$7/100</f>
        <v>-767.58849294374477</v>
      </c>
      <c r="J31" s="57">
        <f>$S31*'Tabell 3.1 DOK32022'!J$7/100</f>
        <v>-922.93944308989592</v>
      </c>
      <c r="K31" s="57">
        <f>$S31*'Tabell 3.1 DOK32022'!K$7/100</f>
        <v>-944.15418775825606</v>
      </c>
      <c r="L31" s="57">
        <f>$S31*'Tabell 3.1 DOK32022'!L$7/100</f>
        <v>-760.3245946355413</v>
      </c>
      <c r="M31" s="57">
        <f>$S31*'Tabell 3.1 DOK32022'!M$7/100</f>
        <v>-697.17218707841175</v>
      </c>
      <c r="N31" s="57">
        <f>$S31*'Tabell 3.1 DOK32022'!N$7/100</f>
        <v>-752.54049527661994</v>
      </c>
      <c r="O31" s="57">
        <f>$S31*'Tabell 3.1 DOK32022'!O$7/100</f>
        <v>-907.17262215268829</v>
      </c>
      <c r="P31" s="57">
        <f>$S31*'Tabell 3.1 DOK32022'!P$7/100</f>
        <v>-919.52503255700333</v>
      </c>
      <c r="Q31" s="57">
        <f>$S31*'Tabell 3.1 DOK32022'!Q$7/100</f>
        <v>-936.38900480117911</v>
      </c>
      <c r="R31" s="57">
        <f>$S31*'Tabell 3.1 DOK32022'!R$7/100</f>
        <v>-808.34388071724652</v>
      </c>
      <c r="S31" s="57">
        <v>-13144.213152712837</v>
      </c>
    </row>
    <row r="32" spans="1:19" ht="16.5" customHeight="1">
      <c r="A32" s="57" t="s">
        <v>134</v>
      </c>
      <c r="B32" s="57"/>
      <c r="C32" s="57"/>
      <c r="D32" s="57">
        <f>$S32*'Tabell 3.1 DOK32022'!D$7/100</f>
        <v>0</v>
      </c>
      <c r="E32" s="57">
        <f>$S32*'Tabell 3.1 DOK32022'!E$7/100</f>
        <v>0</v>
      </c>
      <c r="F32" s="57">
        <f>$S32*'Tabell 3.1 DOK32022'!F$7/100</f>
        <v>0</v>
      </c>
      <c r="G32" s="57">
        <f>$S32*'Tabell 3.1 DOK32022'!G$7/100</f>
        <v>0</v>
      </c>
      <c r="H32" s="57">
        <f>$S32*'Tabell 3.1 DOK32022'!H$7/100</f>
        <v>0</v>
      </c>
      <c r="I32" s="57">
        <f>$S32*'Tabell 3.1 DOK32022'!I$7/100</f>
        <v>0</v>
      </c>
      <c r="J32" s="57">
        <f>$S32*'Tabell 3.1 DOK32022'!J$7/100</f>
        <v>0</v>
      </c>
      <c r="K32" s="57">
        <f>$S32*'Tabell 3.1 DOK32022'!K$7/100</f>
        <v>0</v>
      </c>
      <c r="L32" s="57">
        <f>$S32*'Tabell 3.1 DOK32022'!L$7/100</f>
        <v>0</v>
      </c>
      <c r="M32" s="57">
        <f>$S32*'Tabell 3.1 DOK32022'!M$7/100</f>
        <v>0</v>
      </c>
      <c r="N32" s="57">
        <f>$S32*'Tabell 3.1 DOK32022'!N$7/100</f>
        <v>0</v>
      </c>
      <c r="O32" s="57">
        <f>$S32*'Tabell 3.1 DOK32022'!O$7/100</f>
        <v>0</v>
      </c>
      <c r="P32" s="57">
        <f>$S32*'Tabell 3.1 DOK32022'!P$7/100</f>
        <v>0</v>
      </c>
      <c r="Q32" s="57">
        <f>$S32*'Tabell 3.1 DOK32022'!Q$7/100</f>
        <v>0</v>
      </c>
      <c r="R32" s="57">
        <f>$S32*'Tabell 3.1 DOK32022'!R$7/100</f>
        <v>0</v>
      </c>
      <c r="S32" s="57">
        <v>0</v>
      </c>
    </row>
    <row r="33" spans="1:19" ht="16.5" customHeight="1">
      <c r="A33" s="57" t="s">
        <v>135</v>
      </c>
      <c r="B33" s="57"/>
      <c r="C33" s="57"/>
      <c r="D33" s="57">
        <f>$S33*'Tabell 3.1 DOK32022'!D$7/100</f>
        <v>0</v>
      </c>
      <c r="E33" s="57">
        <f>$S33*'Tabell 3.1 DOK32022'!E$7/100</f>
        <v>0</v>
      </c>
      <c r="F33" s="57">
        <f>$S33*'Tabell 3.1 DOK32022'!F$7/100</f>
        <v>0</v>
      </c>
      <c r="G33" s="57">
        <f>$S33*'Tabell 3.1 DOK32022'!G$7/100</f>
        <v>0</v>
      </c>
      <c r="H33" s="57">
        <f>$S33*'Tabell 3.1 DOK32022'!H$7/100</f>
        <v>0</v>
      </c>
      <c r="I33" s="57">
        <f>$S33*'Tabell 3.1 DOK32022'!I$7/100</f>
        <v>0</v>
      </c>
      <c r="J33" s="57">
        <f>$S33*'Tabell 3.1 DOK32022'!J$7/100</f>
        <v>0</v>
      </c>
      <c r="K33" s="57">
        <f>$S33*'Tabell 3.1 DOK32022'!K$7/100</f>
        <v>0</v>
      </c>
      <c r="L33" s="57">
        <f>$S33*'Tabell 3.1 DOK32022'!L$7/100</f>
        <v>0</v>
      </c>
      <c r="M33" s="57">
        <f>$S33*'Tabell 3.1 DOK32022'!M$7/100</f>
        <v>0</v>
      </c>
      <c r="N33" s="57">
        <f>$S33*'Tabell 3.1 DOK32022'!N$7/100</f>
        <v>0</v>
      </c>
      <c r="O33" s="57">
        <f>$S33*'Tabell 3.1 DOK32022'!O$7/100</f>
        <v>0</v>
      </c>
      <c r="P33" s="57">
        <f>$S33*'Tabell 3.1 DOK32022'!P$7/100</f>
        <v>0</v>
      </c>
      <c r="Q33" s="57">
        <f>$S33*'Tabell 3.1 DOK32022'!Q$7/100</f>
        <v>0</v>
      </c>
      <c r="R33" s="57">
        <f>$S33*'Tabell 3.1 DOK32022'!R$7/100</f>
        <v>0</v>
      </c>
      <c r="S33" s="57">
        <v>0</v>
      </c>
    </row>
    <row r="34" spans="1:19" ht="16.5" customHeight="1">
      <c r="A34" s="57" t="s">
        <v>136</v>
      </c>
      <c r="B34" s="57"/>
      <c r="C34" s="57"/>
      <c r="D34" s="57">
        <f>$S34*'Tabell 3.1 DOK32022'!D$7/100</f>
        <v>-232.9435749319737</v>
      </c>
      <c r="E34" s="57">
        <f>$S34*'Tabell 3.1 DOK32022'!E$7/100</f>
        <v>-240.61338382750546</v>
      </c>
      <c r="F34" s="57">
        <f>$S34*'Tabell 3.1 DOK32022'!F$7/100</f>
        <v>-201.56289926794602</v>
      </c>
      <c r="G34" s="57">
        <f>$S34*'Tabell 3.1 DOK32022'!G$7/100</f>
        <v>-189.64718587665968</v>
      </c>
      <c r="H34" s="57">
        <f>$S34*'Tabell 3.1 DOK32022'!H$7/100</f>
        <v>-230.99269470418764</v>
      </c>
      <c r="I34" s="57">
        <f>$S34*'Tabell 3.1 DOK32022'!I$7/100</f>
        <v>-177.89368050431287</v>
      </c>
      <c r="J34" s="57">
        <f>$S34*'Tabell 3.1 DOK32022'!J$7/100</f>
        <v>-213.8972847081167</v>
      </c>
      <c r="K34" s="57">
        <f>$S34*'Tabell 3.1 DOK32022'!K$7/100</f>
        <v>-218.81394128218864</v>
      </c>
      <c r="L34" s="57">
        <f>$S34*'Tabell 3.1 DOK32022'!L$7/100</f>
        <v>-176.21022430775147</v>
      </c>
      <c r="M34" s="57">
        <f>$S34*'Tabell 3.1 DOK32022'!M$7/100</f>
        <v>-161.57423859884446</v>
      </c>
      <c r="N34" s="57">
        <f>$S34*'Tabell 3.1 DOK32022'!N$7/100</f>
        <v>-174.40620809711342</v>
      </c>
      <c r="O34" s="57">
        <f>$S34*'Tabell 3.1 DOK32022'!O$7/100</f>
        <v>-210.2432202814658</v>
      </c>
      <c r="P34" s="57">
        <f>$S34*'Tabell 3.1 DOK32022'!P$7/100</f>
        <v>-213.10597261572261</v>
      </c>
      <c r="Q34" s="57">
        <f>$S34*'Tabell 3.1 DOK32022'!Q$7/100</f>
        <v>-217.01430907206247</v>
      </c>
      <c r="R34" s="57">
        <f>$S34*'Tabell 3.1 DOK32022'!R$7/100</f>
        <v>-187.33900960715556</v>
      </c>
      <c r="S34" s="57">
        <v>-3046.2578276830063</v>
      </c>
    </row>
    <row r="35" spans="1:19" ht="16.5" customHeight="1">
      <c r="A35" s="64" t="s">
        <v>137</v>
      </c>
      <c r="B35" s="64"/>
      <c r="C35" s="64"/>
      <c r="D35" s="64">
        <f>$S35*'Tabell 3.1 DOK32022'!D$7/100</f>
        <v>-114.77961674663506</v>
      </c>
      <c r="E35" s="64">
        <f>$S35*'Tabell 3.1 DOK32022'!E$7/100</f>
        <v>-118.55880544418189</v>
      </c>
      <c r="F35" s="64">
        <f>$S35*'Tabell 3.1 DOK32022'!F$7/100</f>
        <v>-99.317237382793806</v>
      </c>
      <c r="G35" s="64">
        <f>$S35*'Tabell 3.1 DOK32022'!G$7/100</f>
        <v>-93.445939937848209</v>
      </c>
      <c r="H35" s="64">
        <f>$S35*'Tabell 3.1 DOK32022'!H$7/100</f>
        <v>-113.81834840116012</v>
      </c>
      <c r="I35" s="64">
        <f>$S35*'Tabell 3.1 DOK32022'!I$7/100</f>
        <v>-87.654568175560087</v>
      </c>
      <c r="J35" s="64">
        <f>$S35*'Tabell 3.1 DOK32022'!J$7/100</f>
        <v>-105.39482949513905</v>
      </c>
      <c r="K35" s="64">
        <f>$S35*'Tabell 3.1 DOK32022'!K$7/100</f>
        <v>-107.81744174109436</v>
      </c>
      <c r="L35" s="64">
        <f>$S35*'Tabell 3.1 DOK32022'!L$7/100</f>
        <v>-86.825069198790729</v>
      </c>
      <c r="M35" s="64">
        <f>$S35*'Tabell 3.1 DOK32022'!M$7/100</f>
        <v>-79.613396454143626</v>
      </c>
      <c r="N35" s="64">
        <f>$S35*'Tabell 3.1 DOK32022'!N$7/100</f>
        <v>-85.936165998424627</v>
      </c>
      <c r="O35" s="64">
        <f>$S35*'Tabell 3.1 DOK32022'!O$7/100</f>
        <v>-103.59434148176078</v>
      </c>
      <c r="P35" s="64">
        <f>$S35*'Tabell 3.1 DOK32022'!P$7/100</f>
        <v>-105.00492177298577</v>
      </c>
      <c r="Q35" s="64">
        <f>$S35*'Tabell 3.1 DOK32022'!Q$7/100</f>
        <v>-106.93069869431356</v>
      </c>
      <c r="R35" s="64">
        <f>$S35*'Tabell 3.1 DOK32022'!R$7/100</f>
        <v>-92.308619075168366</v>
      </c>
      <c r="S35" s="64">
        <v>-1501</v>
      </c>
    </row>
    <row r="36" spans="1:19" ht="16.5" customHeight="1">
      <c r="A36" s="64" t="s">
        <v>138</v>
      </c>
      <c r="B36" s="64"/>
      <c r="C36" s="64"/>
      <c r="D36" s="64">
        <f>'Tabell 2.1 DOK32022'!D13+'Tabell 2.1 DOK32022'!D14-SUM(D25:D29)</f>
        <v>-146.05720745358667</v>
      </c>
      <c r="E36" s="64">
        <f>'Tabell 2.1 DOK32022'!E13+'Tabell 2.1 DOK32022'!E14-SUM(E25:E29)</f>
        <v>-159.34321987313888</v>
      </c>
      <c r="F36" s="64">
        <f>'Tabell 2.1 DOK32022'!F13+'Tabell 2.1 DOK32022'!F14-SUM(F25:F29)</f>
        <v>-128.98014223407517</v>
      </c>
      <c r="G36" s="64">
        <f>'Tabell 2.1 DOK32022'!G13+'Tabell 2.1 DOK32022'!G14-SUM(G25:G29)</f>
        <v>-125.96435584039682</v>
      </c>
      <c r="H36" s="64">
        <f>'Tabell 2.1 DOK32022'!H13+'Tabell 2.1 DOK32022'!H14-SUM(H25:H29)</f>
        <v>-178.44898137460041</v>
      </c>
      <c r="I36" s="64">
        <f>'Tabell 2.1 DOK32022'!I13+'Tabell 2.1 DOK32022'!I14-SUM(I25:I29)</f>
        <v>-134.54778418850037</v>
      </c>
      <c r="J36" s="64">
        <f>'Tabell 2.1 DOK32022'!J13+'Tabell 2.1 DOK32022'!J14-SUM(J25:J29)</f>
        <v>-179.92341296909399</v>
      </c>
      <c r="K36" s="64">
        <f>'Tabell 2.1 DOK32022'!K13+'Tabell 2.1 DOK32022'!K14-SUM(K25:K29)</f>
        <v>-167.4644862003679</v>
      </c>
      <c r="L36" s="64">
        <f>'Tabell 2.1 DOK32022'!L13+'Tabell 2.1 DOK32022'!L14-SUM(L25:L29)</f>
        <v>-155.01806516691613</v>
      </c>
      <c r="M36" s="64">
        <f>'Tabell 2.1 DOK32022'!M13+'Tabell 2.1 DOK32022'!M14-SUM(M25:M29)</f>
        <v>2194.5423086326573</v>
      </c>
      <c r="N36" s="64">
        <f>'Tabell 2.1 DOK32022'!N13+'Tabell 2.1 DOK32022'!N14-SUM(N25:N29)</f>
        <v>-151.91983973692368</v>
      </c>
      <c r="O36" s="64">
        <f>'Tabell 2.1 DOK32022'!O13+'Tabell 2.1 DOK32022'!O14-SUM(O25:O29)</f>
        <v>-171.10456299966791</v>
      </c>
      <c r="P36" s="64">
        <f>'Tabell 2.1 DOK32022'!P13+'Tabell 2.1 DOK32022'!P14-SUM(P25:P29)</f>
        <v>-165.35116663939152</v>
      </c>
      <c r="Q36" s="64">
        <f>'Tabell 2.1 DOK32022'!Q13+'Tabell 2.1 DOK32022'!Q14-SUM(Q25:Q29)</f>
        <v>-170.83385653998084</v>
      </c>
      <c r="R36" s="64">
        <f>'Tabell 2.1 DOK32022'!R13+'Tabell 2.1 DOK32022'!R14-SUM(R25:R29)</f>
        <v>-159.58522741601337</v>
      </c>
      <c r="S36" s="64">
        <f>SUM(D36:R36)</f>
        <v>3.637978807091713E-12</v>
      </c>
    </row>
    <row r="37" spans="1:19" ht="16.5" customHeight="1">
      <c r="A37" s="55" t="s">
        <v>20</v>
      </c>
      <c r="B37" s="55"/>
      <c r="C37" s="55"/>
      <c r="D37" s="55">
        <f>SUM(D38:D39)</f>
        <v>451.99823857173624</v>
      </c>
      <c r="E37" s="55">
        <f t="shared" ref="E37:R37" si="16">SUM(E38:E39)</f>
        <v>466.8805555103965</v>
      </c>
      <c r="F37" s="55">
        <f t="shared" si="16"/>
        <v>391.10791296617441</v>
      </c>
      <c r="G37" s="55">
        <f t="shared" si="16"/>
        <v>367.98694272366009</v>
      </c>
      <c r="H37" s="55">
        <f t="shared" si="16"/>
        <v>448.21279642386321</v>
      </c>
      <c r="I37" s="55">
        <f t="shared" si="16"/>
        <v>345.18071710917121</v>
      </c>
      <c r="J37" s="55">
        <f t="shared" si="16"/>
        <v>415.04126461345697</v>
      </c>
      <c r="K37" s="55">
        <f t="shared" si="16"/>
        <v>424.58142948725367</v>
      </c>
      <c r="L37" s="55">
        <f t="shared" si="16"/>
        <v>341.91417826696176</v>
      </c>
      <c r="M37" s="55">
        <f t="shared" si="16"/>
        <v>313.51485554634587</v>
      </c>
      <c r="N37" s="55">
        <f t="shared" si="16"/>
        <v>338.41370760662522</v>
      </c>
      <c r="O37" s="55">
        <f t="shared" si="16"/>
        <v>407.9510038713172</v>
      </c>
      <c r="P37" s="55">
        <f t="shared" si="16"/>
        <v>413.50582122538702</v>
      </c>
      <c r="Q37" s="55">
        <f t="shared" si="16"/>
        <v>421.08946543848549</v>
      </c>
      <c r="R37" s="55">
        <f t="shared" si="16"/>
        <v>363.50821173297447</v>
      </c>
      <c r="S37" s="55">
        <f>SUM(S38:S39)</f>
        <v>5910.8871010938092</v>
      </c>
    </row>
    <row r="38" spans="1:19" ht="16.5" customHeight="1">
      <c r="A38" s="57" t="s">
        <v>139</v>
      </c>
      <c r="B38" s="57"/>
      <c r="C38" s="57"/>
      <c r="D38" s="57">
        <f>$S38*'Tabell 3.1 DOK32022'!D$7/100</f>
        <v>451.99823857173624</v>
      </c>
      <c r="E38" s="57">
        <f>$S38*'Tabell 3.1 DOK32022'!E$7/100</f>
        <v>466.8805555103965</v>
      </c>
      <c r="F38" s="57">
        <f>$S38*'Tabell 3.1 DOK32022'!F$7/100</f>
        <v>391.10791296617441</v>
      </c>
      <c r="G38" s="57">
        <f>$S38*'Tabell 3.1 DOK32022'!G$7/100</f>
        <v>367.98694272366009</v>
      </c>
      <c r="H38" s="57">
        <f>$S38*'Tabell 3.1 DOK32022'!H$7/100</f>
        <v>448.21279642386321</v>
      </c>
      <c r="I38" s="57">
        <f>$S38*'Tabell 3.1 DOK32022'!I$7/100</f>
        <v>345.18071710917121</v>
      </c>
      <c r="J38" s="57">
        <f>$S38*'Tabell 3.1 DOK32022'!J$7/100</f>
        <v>415.04126461345697</v>
      </c>
      <c r="K38" s="57">
        <f>$S38*'Tabell 3.1 DOK32022'!K$7/100</f>
        <v>424.58142948725367</v>
      </c>
      <c r="L38" s="57">
        <f>$S38*'Tabell 3.1 DOK32022'!L$7/100</f>
        <v>341.91417826696176</v>
      </c>
      <c r="M38" s="57">
        <f>$S38*'Tabell 3.1 DOK32022'!M$7/100</f>
        <v>313.51485554634587</v>
      </c>
      <c r="N38" s="57">
        <f>$S38*'Tabell 3.1 DOK32022'!N$7/100</f>
        <v>338.41370760662522</v>
      </c>
      <c r="O38" s="57">
        <f>$S38*'Tabell 3.1 DOK32022'!O$7/100</f>
        <v>407.9510038713172</v>
      </c>
      <c r="P38" s="57">
        <f>$S38*'Tabell 3.1 DOK32022'!P$7/100</f>
        <v>413.50582122538702</v>
      </c>
      <c r="Q38" s="57">
        <f>$S38*'Tabell 3.1 DOK32022'!Q$7/100</f>
        <v>421.08946543848549</v>
      </c>
      <c r="R38" s="57">
        <f>$S38*'Tabell 3.1 DOK32022'!R$7/100</f>
        <v>363.50821173297447</v>
      </c>
      <c r="S38" s="57">
        <v>5910.8871010938092</v>
      </c>
    </row>
    <row r="39" spans="1:19" ht="16.5" customHeight="1">
      <c r="A39" s="64" t="s">
        <v>140</v>
      </c>
      <c r="B39" s="64"/>
      <c r="C39" s="64"/>
      <c r="D39" s="64">
        <f>$S39*'Tabell 3.1 DOK32022'!D$7/100</f>
        <v>0</v>
      </c>
      <c r="E39" s="64">
        <f>$S39*'Tabell 3.1 DOK32022'!E$7/100</f>
        <v>0</v>
      </c>
      <c r="F39" s="64">
        <f>$S39*'Tabell 3.1 DOK32022'!F$7/100</f>
        <v>0</v>
      </c>
      <c r="G39" s="64">
        <f>$S39*'Tabell 3.1 DOK32022'!G$7/100</f>
        <v>0</v>
      </c>
      <c r="H39" s="64">
        <f>$S39*'Tabell 3.1 DOK32022'!H$7/100</f>
        <v>0</v>
      </c>
      <c r="I39" s="64">
        <f>$S39*'Tabell 3.1 DOK32022'!I$7/100</f>
        <v>0</v>
      </c>
      <c r="J39" s="64">
        <f>$S39*'Tabell 3.1 DOK32022'!J$7/100</f>
        <v>0</v>
      </c>
      <c r="K39" s="64">
        <f>$S39*'Tabell 3.1 DOK32022'!K$7/100</f>
        <v>0</v>
      </c>
      <c r="L39" s="64">
        <f>$S39*'Tabell 3.1 DOK32022'!L$7/100</f>
        <v>0</v>
      </c>
      <c r="M39" s="64">
        <f>$S39*'Tabell 3.1 DOK32022'!M$7/100</f>
        <v>0</v>
      </c>
      <c r="N39" s="64">
        <f>$S39*'Tabell 3.1 DOK32022'!N$7/100</f>
        <v>0</v>
      </c>
      <c r="O39" s="64">
        <f>$S39*'Tabell 3.1 DOK32022'!O$7/100</f>
        <v>0</v>
      </c>
      <c r="P39" s="64">
        <f>$S39*'Tabell 3.1 DOK32022'!P$7/100</f>
        <v>0</v>
      </c>
      <c r="Q39" s="64">
        <f>$S39*'Tabell 3.1 DOK32022'!Q$7/100</f>
        <v>0</v>
      </c>
      <c r="R39" s="64">
        <f>$S39*'Tabell 3.1 DOK32022'!R$7/100</f>
        <v>0</v>
      </c>
      <c r="S39" s="64">
        <v>0</v>
      </c>
    </row>
    <row r="40" spans="1:19" ht="16.5" customHeight="1" thickBot="1">
      <c r="A40" s="170" t="s">
        <v>436</v>
      </c>
      <c r="B40" s="171"/>
      <c r="C40" s="171"/>
      <c r="D40" s="172">
        <f t="shared" ref="D40:S40" si="17">D29+D37+D25+SUM(D26:D28)+D36</f>
        <v>15873.805425452165</v>
      </c>
      <c r="E40" s="172">
        <f t="shared" si="17"/>
        <v>16260.258084751415</v>
      </c>
      <c r="F40" s="172">
        <f t="shared" si="17"/>
        <v>13560.61592247324</v>
      </c>
      <c r="G40" s="172">
        <f t="shared" si="17"/>
        <v>12619.133847388381</v>
      </c>
      <c r="H40" s="172">
        <f t="shared" si="17"/>
        <v>13650.263450350891</v>
      </c>
      <c r="I40" s="172">
        <f t="shared" si="17"/>
        <v>10257.293571367745</v>
      </c>
      <c r="J40" s="172">
        <f t="shared" si="17"/>
        <v>12564.774604256567</v>
      </c>
      <c r="K40" s="172">
        <f t="shared" si="17"/>
        <v>12813.701503550372</v>
      </c>
      <c r="L40" s="172">
        <f t="shared" si="17"/>
        <v>10248.858255213554</v>
      </c>
      <c r="M40" s="172">
        <f t="shared" si="17"/>
        <v>11604.163684652904</v>
      </c>
      <c r="N40" s="172">
        <f t="shared" si="17"/>
        <v>10110.583968990337</v>
      </c>
      <c r="O40" s="172">
        <f t="shared" si="17"/>
        <v>12120.013808082735</v>
      </c>
      <c r="P40" s="172">
        <f t="shared" si="17"/>
        <v>12312.014541343486</v>
      </c>
      <c r="Q40" s="172">
        <f t="shared" si="17"/>
        <v>12545.986257065822</v>
      </c>
      <c r="R40" s="172">
        <f t="shared" si="17"/>
        <v>10640.418030708479</v>
      </c>
      <c r="S40" s="172">
        <f t="shared" si="17"/>
        <v>187181.88495564798</v>
      </c>
    </row>
    <row r="41" spans="1:19" ht="16.5" customHeight="1" thickBot="1">
      <c r="A41" s="57"/>
      <c r="B41" s="57"/>
      <c r="C41" s="57"/>
      <c r="D41" s="57"/>
      <c r="E41" s="57"/>
      <c r="F41" s="57"/>
      <c r="G41" s="57"/>
      <c r="H41" s="57"/>
      <c r="I41" s="57"/>
      <c r="J41" s="57"/>
      <c r="K41" s="57"/>
      <c r="L41" s="57"/>
      <c r="M41" s="57"/>
      <c r="N41" s="57"/>
      <c r="O41" s="57"/>
      <c r="P41" s="57"/>
      <c r="Q41" s="57"/>
      <c r="R41" s="57"/>
      <c r="S41" s="57"/>
    </row>
    <row r="42" spans="1:19" ht="16.5" customHeight="1">
      <c r="A42" s="173" t="str">
        <f>'Tabell 2.1 DOK32022'!A18</f>
        <v>FO2A Barnehager</v>
      </c>
      <c r="B42" s="173"/>
      <c r="C42" s="174"/>
      <c r="D42" s="175"/>
      <c r="E42" s="175"/>
      <c r="F42" s="175"/>
      <c r="G42" s="175"/>
      <c r="H42" s="175"/>
      <c r="I42" s="175"/>
      <c r="J42" s="175"/>
      <c r="K42" s="175"/>
      <c r="L42" s="175"/>
      <c r="M42" s="175"/>
      <c r="N42" s="175"/>
      <c r="O42" s="175"/>
      <c r="P42" s="175"/>
      <c r="Q42" s="175"/>
      <c r="R42" s="175"/>
      <c r="S42" s="175"/>
    </row>
    <row r="43" spans="1:19" ht="16.5" customHeight="1">
      <c r="A43" s="63" t="str">
        <f>A25</f>
        <v>Bydelsfordelt Dok3 2021</v>
      </c>
      <c r="B43" s="318"/>
      <c r="C43" s="318"/>
      <c r="D43" s="329">
        <v>617289.35521381767</v>
      </c>
      <c r="E43" s="329">
        <v>590940.15129027923</v>
      </c>
      <c r="F43" s="329">
        <v>490176.48685020523</v>
      </c>
      <c r="G43" s="329">
        <v>370423.98298047733</v>
      </c>
      <c r="H43" s="329">
        <v>434616.66971311346</v>
      </c>
      <c r="I43" s="329">
        <v>372653.12268735049</v>
      </c>
      <c r="J43" s="329">
        <v>539930.36484183464</v>
      </c>
      <c r="K43" s="329">
        <v>709891.45358689467</v>
      </c>
      <c r="L43" s="329">
        <v>372636.82389134797</v>
      </c>
      <c r="M43" s="329">
        <v>246650.1814551162</v>
      </c>
      <c r="N43" s="329">
        <v>276298.67971371417</v>
      </c>
      <c r="O43" s="329">
        <v>498484.66931115172</v>
      </c>
      <c r="P43" s="329">
        <v>523297.93370356376</v>
      </c>
      <c r="Q43" s="329">
        <v>572241.76944324945</v>
      </c>
      <c r="R43" s="329">
        <v>377170.01305711863</v>
      </c>
      <c r="S43" s="329">
        <v>6992701.657739236</v>
      </c>
    </row>
    <row r="44" spans="1:19" ht="16.5" customHeight="1">
      <c r="A44" s="55" t="str">
        <f t="shared" ref="A44:A49" si="18">A29</f>
        <v>Reelle endringer</v>
      </c>
      <c r="B44" s="57"/>
      <c r="C44" s="57"/>
      <c r="D44" s="351">
        <f>SUM(D45:D50)</f>
        <v>7087.9435017642572</v>
      </c>
      <c r="E44" s="351">
        <f t="shared" ref="E44:S44" si="19">SUM(E45:E50)</f>
        <v>5263.5190510362754</v>
      </c>
      <c r="F44" s="351">
        <f t="shared" si="19"/>
        <v>636.1887754823947</v>
      </c>
      <c r="G44" s="351">
        <f t="shared" si="19"/>
        <v>-6676.4985945206099</v>
      </c>
      <c r="H44" s="351">
        <f t="shared" si="19"/>
        <v>-6386.8035035894827</v>
      </c>
      <c r="I44" s="351">
        <f t="shared" si="19"/>
        <v>19844.185346462946</v>
      </c>
      <c r="J44" s="351">
        <f t="shared" si="19"/>
        <v>11389.954736083109</v>
      </c>
      <c r="K44" s="351">
        <f t="shared" si="19"/>
        <v>-9565.3028016913177</v>
      </c>
      <c r="L44" s="351">
        <f t="shared" si="19"/>
        <v>4246.1382148086213</v>
      </c>
      <c r="M44" s="351">
        <f t="shared" si="19"/>
        <v>-6751.6040216486899</v>
      </c>
      <c r="N44" s="351">
        <f t="shared" si="19"/>
        <v>785.98607401631944</v>
      </c>
      <c r="O44" s="351">
        <f t="shared" si="19"/>
        <v>-9178.2812646463644</v>
      </c>
      <c r="P44" s="351">
        <f t="shared" si="19"/>
        <v>633.58980333374075</v>
      </c>
      <c r="Q44" s="351">
        <f t="shared" si="19"/>
        <v>6938.64840270684</v>
      </c>
      <c r="R44" s="351">
        <f t="shared" si="19"/>
        <v>-2623.7433726615263</v>
      </c>
      <c r="S44" s="351">
        <f t="shared" si="19"/>
        <v>15643.920346936226</v>
      </c>
    </row>
    <row r="45" spans="1:19" ht="16.5" customHeight="1">
      <c r="A45" s="57" t="str">
        <f t="shared" si="18"/>
        <v xml:space="preserve"> - herav justering for demografiske forhold</v>
      </c>
      <c r="B45" s="57"/>
      <c r="C45" s="57"/>
      <c r="D45" s="330">
        <f>$S45*'Tabell 3.1 DOK32022'!D$21/100</f>
        <v>0</v>
      </c>
      <c r="E45" s="330">
        <f>$S45*'Tabell 3.1 DOK32022'!E$21/100</f>
        <v>0</v>
      </c>
      <c r="F45" s="330">
        <f>$S45*'Tabell 3.1 DOK32022'!F$21/100</f>
        <v>0</v>
      </c>
      <c r="G45" s="330">
        <f>$S45*'Tabell 3.1 DOK32022'!G$21/100</f>
        <v>0</v>
      </c>
      <c r="H45" s="330">
        <f>$S45*'Tabell 3.1 DOK32022'!H$21/100</f>
        <v>0</v>
      </c>
      <c r="I45" s="330">
        <f>$S45*'Tabell 3.1 DOK32022'!I$21/100</f>
        <v>0</v>
      </c>
      <c r="J45" s="330">
        <f>$S45*'Tabell 3.1 DOK32022'!J$21/100</f>
        <v>0</v>
      </c>
      <c r="K45" s="330">
        <f>$S45*'Tabell 3.1 DOK32022'!K$21/100</f>
        <v>0</v>
      </c>
      <c r="L45" s="330">
        <f>$S45*'Tabell 3.1 DOK32022'!L$21/100</f>
        <v>0</v>
      </c>
      <c r="M45" s="330">
        <f>$S45*'Tabell 3.1 DOK32022'!M$21/100</f>
        <v>0</v>
      </c>
      <c r="N45" s="330">
        <f>$S45*'Tabell 3.1 DOK32022'!N$21/100</f>
        <v>0</v>
      </c>
      <c r="O45" s="330">
        <f>$S45*'Tabell 3.1 DOK32022'!O$21/100</f>
        <v>0</v>
      </c>
      <c r="P45" s="330">
        <f>$S45*'Tabell 3.1 DOK32022'!P$21/100</f>
        <v>0</v>
      </c>
      <c r="Q45" s="330">
        <f>$S45*'Tabell 3.1 DOK32022'!Q$21/100</f>
        <v>0</v>
      </c>
      <c r="R45" s="330">
        <f>$S45*'Tabell 3.1 DOK32022'!R$21/100</f>
        <v>0</v>
      </c>
      <c r="S45" s="352">
        <v>0</v>
      </c>
    </row>
    <row r="46" spans="1:19" ht="16.5" customHeight="1">
      <c r="A46" s="57" t="str">
        <f t="shared" si="18"/>
        <v xml:space="preserve"> - herav justering for andre aktivitetsnøytrale forhold</v>
      </c>
      <c r="B46" s="57"/>
      <c r="C46" s="57"/>
      <c r="D46" s="330">
        <f>$S46*'Tabell 3.1 DOK32022'!D$21/100</f>
        <v>6515.5823829620331</v>
      </c>
      <c r="E46" s="330">
        <f>$S46*'Tabell 3.1 DOK32022'!E$21/100</f>
        <v>6288.2907699869156</v>
      </c>
      <c r="F46" s="330">
        <f>$S46*'Tabell 3.1 DOK32022'!F$21/100</f>
        <v>5160.9981800661399</v>
      </c>
      <c r="G46" s="330">
        <f>$S46*'Tabell 3.1 DOK32022'!G$21/100</f>
        <v>4047.3366497911948</v>
      </c>
      <c r="H46" s="330">
        <f>$S46*'Tabell 3.1 DOK32022'!H$21/100</f>
        <v>4783.0691042125909</v>
      </c>
      <c r="I46" s="330">
        <f>$S46*'Tabell 3.1 DOK32022'!I$21/100</f>
        <v>4222.5545914813647</v>
      </c>
      <c r="J46" s="330">
        <f>$S46*'Tabell 3.1 DOK32022'!J$21/100</f>
        <v>5998.4509384072289</v>
      </c>
      <c r="K46" s="330">
        <f>$S46*'Tabell 3.1 DOK32022'!K$21/100</f>
        <v>7154.1267212139473</v>
      </c>
      <c r="L46" s="330">
        <f>$S46*'Tabell 3.1 DOK32022'!L$21/100</f>
        <v>3887.5371220977809</v>
      </c>
      <c r="M46" s="330">
        <f>$S46*'Tabell 3.1 DOK32022'!M$21/100</f>
        <v>2427.8062279131186</v>
      </c>
      <c r="N46" s="330">
        <f>$S46*'Tabell 3.1 DOK32022'!N$21/100</f>
        <v>2791.1569559922723</v>
      </c>
      <c r="O46" s="330">
        <f>$S46*'Tabell 3.1 DOK32022'!O$21/100</f>
        <v>5099.0495338265173</v>
      </c>
      <c r="P46" s="330">
        <f>$S46*'Tabell 3.1 DOK32022'!P$21/100</f>
        <v>5494.1325346857302</v>
      </c>
      <c r="Q46" s="330">
        <f>$S46*'Tabell 3.1 DOK32022'!Q$21/100</f>
        <v>6098.2010834145976</v>
      </c>
      <c r="R46" s="330">
        <f>$S46*'Tabell 3.1 DOK32022'!R$21/100</f>
        <v>3978.7821611201698</v>
      </c>
      <c r="S46" s="352">
        <v>73947.074957171601</v>
      </c>
    </row>
    <row r="47" spans="1:19" ht="16.5" customHeight="1">
      <c r="A47" s="57" t="str">
        <f t="shared" si="18"/>
        <v xml:space="preserve"> - herav justering for engangstiltak</v>
      </c>
      <c r="B47" s="57"/>
      <c r="C47" s="57"/>
      <c r="D47" s="330">
        <f>$S47*'Tabell 3.1 DOK32022'!D$21/100</f>
        <v>70.489142530499876</v>
      </c>
      <c r="E47" s="330">
        <f>$S47*'Tabell 3.1 DOK32022'!E$21/100</f>
        <v>68.030177243699711</v>
      </c>
      <c r="F47" s="330">
        <f>$S47*'Tabell 3.1 DOK32022'!F$21/100</f>
        <v>55.834507942933705</v>
      </c>
      <c r="G47" s="330">
        <f>$S47*'Tabell 3.1 DOK32022'!G$21/100</f>
        <v>43.786306918945122</v>
      </c>
      <c r="H47" s="330">
        <f>$S47*'Tabell 3.1 DOK32022'!H$21/100</f>
        <v>51.745863992406257</v>
      </c>
      <c r="I47" s="330">
        <f>$S47*'Tabell 3.1 DOK32022'!I$21/100</f>
        <v>45.68191067924694</v>
      </c>
      <c r="J47" s="330">
        <f>$S47*'Tabell 3.1 DOK32022'!J$21/100</f>
        <v>64.894531034596199</v>
      </c>
      <c r="K47" s="330">
        <f>$S47*'Tabell 3.1 DOK32022'!K$21/100</f>
        <v>77.397265277713274</v>
      </c>
      <c r="L47" s="330">
        <f>$S47*'Tabell 3.1 DOK32022'!L$21/100</f>
        <v>42.057508014745416</v>
      </c>
      <c r="M47" s="330">
        <f>$S47*'Tabell 3.1 DOK32022'!M$21/100</f>
        <v>26.265338871826874</v>
      </c>
      <c r="N47" s="330">
        <f>$S47*'Tabell 3.1 DOK32022'!N$21/100</f>
        <v>30.196266263230498</v>
      </c>
      <c r="O47" s="330">
        <f>$S47*'Tabell 3.1 DOK32022'!O$21/100</f>
        <v>55.164313523203091</v>
      </c>
      <c r="P47" s="330">
        <f>$S47*'Tabell 3.1 DOK32022'!P$21/100</f>
        <v>59.438538039459182</v>
      </c>
      <c r="Q47" s="330">
        <f>$S47*'Tabell 3.1 DOK32022'!Q$21/100</f>
        <v>65.97368279350097</v>
      </c>
      <c r="R47" s="330">
        <f>$S47*'Tabell 3.1 DOK32022'!R$21/100</f>
        <v>43.044646873992903</v>
      </c>
      <c r="S47" s="352">
        <v>800</v>
      </c>
    </row>
    <row r="48" spans="1:19" ht="16.5" customHeight="1">
      <c r="A48" s="57" t="str">
        <f t="shared" si="18"/>
        <v xml:space="preserve"> - herav justering for oppgaveendringer mellom sektorer</v>
      </c>
      <c r="B48" s="57"/>
      <c r="C48" s="57"/>
      <c r="D48" s="330">
        <f>$S48*'Tabell 3.1 DOK32022'!D$21/100</f>
        <v>0</v>
      </c>
      <c r="E48" s="330">
        <f>$S48*'Tabell 3.1 DOK32022'!E$21/100</f>
        <v>0</v>
      </c>
      <c r="F48" s="330">
        <f>$S48*'Tabell 3.1 DOK32022'!F$21/100</f>
        <v>0</v>
      </c>
      <c r="G48" s="330">
        <f>$S48*'Tabell 3.1 DOK32022'!G$21/100</f>
        <v>0</v>
      </c>
      <c r="H48" s="330">
        <f>$S48*'Tabell 3.1 DOK32022'!H$21/100</f>
        <v>0</v>
      </c>
      <c r="I48" s="330">
        <f>$S48*'Tabell 3.1 DOK32022'!I$21/100</f>
        <v>0</v>
      </c>
      <c r="J48" s="330">
        <f>$S48*'Tabell 3.1 DOK32022'!J$21/100</f>
        <v>0</v>
      </c>
      <c r="K48" s="330">
        <f>$S48*'Tabell 3.1 DOK32022'!K$21/100</f>
        <v>0</v>
      </c>
      <c r="L48" s="330">
        <f>$S48*'Tabell 3.1 DOK32022'!L$21/100</f>
        <v>0</v>
      </c>
      <c r="M48" s="330">
        <f>$S48*'Tabell 3.1 DOK32022'!M$21/100</f>
        <v>0</v>
      </c>
      <c r="N48" s="330">
        <f>$S48*'Tabell 3.1 DOK32022'!N$21/100</f>
        <v>0</v>
      </c>
      <c r="O48" s="330">
        <f>$S48*'Tabell 3.1 DOK32022'!O$21/100</f>
        <v>0</v>
      </c>
      <c r="P48" s="330">
        <f>$S48*'Tabell 3.1 DOK32022'!P$21/100</f>
        <v>0</v>
      </c>
      <c r="Q48" s="330">
        <f>$S48*'Tabell 3.1 DOK32022'!Q$21/100</f>
        <v>0</v>
      </c>
      <c r="R48" s="330">
        <f>$S48*'Tabell 3.1 DOK32022'!R$21/100</f>
        <v>0</v>
      </c>
      <c r="S48" s="352">
        <v>0</v>
      </c>
    </row>
    <row r="49" spans="1:19" ht="16.5" customHeight="1">
      <c r="A49" s="57" t="str">
        <f t="shared" si="18"/>
        <v xml:space="preserve"> - herav uspesifiserte rammeendringer</v>
      </c>
      <c r="B49" s="57"/>
      <c r="C49" s="57"/>
      <c r="D49" s="330">
        <f>$S49*'Tabell 3.1 DOK32022'!D$21/100</f>
        <v>-1054.178749472273</v>
      </c>
      <c r="E49" s="330">
        <f>$S49*'Tabell 3.1 DOK32022'!E$21/100</f>
        <v>-1017.4044483816741</v>
      </c>
      <c r="F49" s="330">
        <f>$S49*'Tabell 3.1 DOK32022'!F$21/100</f>
        <v>-835.0158570195922</v>
      </c>
      <c r="G49" s="330">
        <f>$S49*'Tabell 3.1 DOK32022'!G$21/100</f>
        <v>-654.83268223684763</v>
      </c>
      <c r="H49" s="330">
        <f>$S49*'Tabell 3.1 DOK32022'!H$21/100</f>
        <v>-773.86939655669983</v>
      </c>
      <c r="I49" s="330">
        <f>$S49*'Tabell 3.1 DOK32022'!I$21/100</f>
        <v>-683.18180282184085</v>
      </c>
      <c r="J49" s="330">
        <f>$S49*'Tabell 3.1 DOK32022'!J$21/100</f>
        <v>-970.51025332078314</v>
      </c>
      <c r="K49" s="330">
        <f>$S49*'Tabell 3.1 DOK32022'!K$21/100</f>
        <v>-1157.4910602399541</v>
      </c>
      <c r="L49" s="330">
        <f>$S49*'Tabell 3.1 DOK32022'!L$21/100</f>
        <v>-628.97816051203426</v>
      </c>
      <c r="M49" s="330">
        <f>$S49*'Tabell 3.1 DOK32022'!M$21/100</f>
        <v>-392.80321894095226</v>
      </c>
      <c r="N49" s="330">
        <f>$S49*'Tabell 3.1 DOK32022'!N$21/100</f>
        <v>-451.59099778140501</v>
      </c>
      <c r="O49" s="330">
        <f>$S49*'Tabell 3.1 DOK32022'!O$21/100</f>
        <v>-824.9929699488747</v>
      </c>
      <c r="P49" s="330">
        <f>$S49*'Tabell 3.1 DOK32022'!P$21/100</f>
        <v>-888.91482363805756</v>
      </c>
      <c r="Q49" s="330">
        <f>$S49*'Tabell 3.1 DOK32022'!Q$21/100</f>
        <v>-986.64917643508829</v>
      </c>
      <c r="R49" s="330">
        <f>$S49*'Tabell 3.1 DOK32022'!R$21/100</f>
        <v>-643.74101292929481</v>
      </c>
      <c r="S49" s="352">
        <v>-11964.154610235371</v>
      </c>
    </row>
    <row r="50" spans="1:19" ht="16.5" customHeight="1">
      <c r="A50" s="64" t="s">
        <v>142</v>
      </c>
      <c r="B50" s="320"/>
      <c r="C50" s="320"/>
      <c r="D50" s="331">
        <v>1556.0507257439976</v>
      </c>
      <c r="E50" s="331">
        <v>-75.397447812666087</v>
      </c>
      <c r="F50" s="331">
        <v>-3745.6280555070862</v>
      </c>
      <c r="G50" s="331">
        <v>-10112.788868993903</v>
      </c>
      <c r="H50" s="331">
        <v>-10447.74907523778</v>
      </c>
      <c r="I50" s="331">
        <v>16259.130647124173</v>
      </c>
      <c r="J50" s="331">
        <v>6297.119519962067</v>
      </c>
      <c r="K50" s="331">
        <v>-15639.335727943024</v>
      </c>
      <c r="L50" s="331">
        <v>945.52174520812969</v>
      </c>
      <c r="M50" s="331">
        <v>-8812.872369492683</v>
      </c>
      <c r="N50" s="331">
        <v>-1583.7761504577784</v>
      </c>
      <c r="O50" s="331">
        <v>-13507.502142047209</v>
      </c>
      <c r="P50" s="331">
        <v>-4031.0664457533903</v>
      </c>
      <c r="Q50" s="331">
        <v>1761.1228129338301</v>
      </c>
      <c r="R50" s="331">
        <v>-6001.8291677263942</v>
      </c>
      <c r="S50" s="331">
        <v>-47139</v>
      </c>
    </row>
    <row r="51" spans="1:19" ht="16.5" customHeight="1">
      <c r="A51" s="64" t="str">
        <f>A36</f>
        <v>Vridningseffekter knyttet til endringer i særskilte tildelinger</v>
      </c>
      <c r="B51" s="64"/>
      <c r="C51" s="64"/>
      <c r="D51" s="64">
        <f>'Tabell 2.1 DOK32022'!D19+'Tabell 2.1 DOK32022'!D20-SUM(D43:D44)</f>
        <v>497.496651975438</v>
      </c>
      <c r="E51" s="64">
        <f>'Tabell 2.1 DOK32022'!E19+'Tabell 2.1 DOK32022'!E20-SUM(E43:E44)</f>
        <v>562.54669669491705</v>
      </c>
      <c r="F51" s="64">
        <f>'Tabell 2.1 DOK32022'!F19+'Tabell 2.1 DOK32022'!F20-SUM(F43:F44)</f>
        <v>4732.5364738790668</v>
      </c>
      <c r="G51" s="64">
        <f>'Tabell 2.1 DOK32022'!G19+'Tabell 2.1 DOK32022'!G20-SUM(G43:G44)</f>
        <v>-215.16486727475422</v>
      </c>
      <c r="H51" s="64">
        <f>'Tabell 2.1 DOK32022'!H19+'Tabell 2.1 DOK32022'!H20-SUM(H43:H44)</f>
        <v>-4843.5892684592982</v>
      </c>
      <c r="I51" s="64">
        <f>'Tabell 2.1 DOK32022'!I19+'Tabell 2.1 DOK32022'!I20-SUM(I43:I44)</f>
        <v>-698.38220050832024</v>
      </c>
      <c r="J51" s="64">
        <f>'Tabell 2.1 DOK32022'!J19+'Tabell 2.1 DOK32022'!J20-SUM(J43:J44)</f>
        <v>-3144.3955360188847</v>
      </c>
      <c r="K51" s="64">
        <f>'Tabell 2.1 DOK32022'!K19+'Tabell 2.1 DOK32022'!K20-SUM(K43:K44)</f>
        <v>-2732.8814679831266</v>
      </c>
      <c r="L51" s="64">
        <f>'Tabell 2.1 DOK32022'!L19+'Tabell 2.1 DOK32022'!L20-SUM(L43:L44)</f>
        <v>3656.1290919206222</v>
      </c>
      <c r="M51" s="64">
        <f>'Tabell 2.1 DOK32022'!M19+'Tabell 2.1 DOK32022'!M20-SUM(M43:M44)</f>
        <v>2326.7283250675537</v>
      </c>
      <c r="N51" s="64">
        <f>'Tabell 2.1 DOK32022'!N19+'Tabell 2.1 DOK32022'!N20-SUM(N43:N44)</f>
        <v>3646.715480608691</v>
      </c>
      <c r="O51" s="64">
        <f>'Tabell 2.1 DOK32022'!O19+'Tabell 2.1 DOK32022'!O20-SUM(O43:O44)</f>
        <v>1257.0632339438889</v>
      </c>
      <c r="P51" s="64">
        <f>'Tabell 2.1 DOK32022'!P19+'Tabell 2.1 DOK32022'!P20-SUM(P43:P44)</f>
        <v>-1307.8463091740268</v>
      </c>
      <c r="Q51" s="64">
        <f>'Tabell 2.1 DOK32022'!Q19+'Tabell 2.1 DOK32022'!Q20-SUM(Q43:Q44)</f>
        <v>-5258.1153980649542</v>
      </c>
      <c r="R51" s="64">
        <f>'Tabell 2.1 DOK32022'!R19+'Tabell 2.1 DOK32022'!R20-SUM(R43:R44)</f>
        <v>1521.1590933942934</v>
      </c>
      <c r="S51" s="64">
        <f>SUM(D51:R51)</f>
        <v>1.1059455573558807E-9</v>
      </c>
    </row>
    <row r="52" spans="1:19" ht="16.5" customHeight="1">
      <c r="A52" s="55" t="str">
        <f>A37</f>
        <v>Kompensasjon for forventet lønns- og prisutvikling</v>
      </c>
      <c r="B52" s="57"/>
      <c r="C52" s="57"/>
      <c r="D52" s="55">
        <f>SUM(D53:D54)</f>
        <v>18952.324363914064</v>
      </c>
      <c r="E52" s="55">
        <f t="shared" ref="E52:S52" si="20">SUM(E53:E54)</f>
        <v>18291.185555268788</v>
      </c>
      <c r="F52" s="55">
        <f t="shared" si="20"/>
        <v>15012.151761899317</v>
      </c>
      <c r="G52" s="55">
        <f t="shared" si="20"/>
        <v>11772.767572916277</v>
      </c>
      <c r="H52" s="55">
        <f t="shared" si="20"/>
        <v>13912.843363794991</v>
      </c>
      <c r="I52" s="55">
        <f t="shared" si="20"/>
        <v>12282.436098322873</v>
      </c>
      <c r="J52" s="55">
        <f t="shared" si="20"/>
        <v>17448.108424351874</v>
      </c>
      <c r="K52" s="55">
        <f t="shared" si="20"/>
        <v>20809.702370665553</v>
      </c>
      <c r="L52" s="55">
        <f t="shared" si="20"/>
        <v>11307.947652909519</v>
      </c>
      <c r="M52" s="55">
        <f t="shared" si="20"/>
        <v>7061.9276097960155</v>
      </c>
      <c r="N52" s="55">
        <f t="shared" si="20"/>
        <v>8118.8309611261966</v>
      </c>
      <c r="O52" s="55">
        <f t="shared" si="20"/>
        <v>14831.957457164743</v>
      </c>
      <c r="P52" s="55">
        <f t="shared" si="20"/>
        <v>15981.162661373724</v>
      </c>
      <c r="Q52" s="55">
        <f t="shared" si="20"/>
        <v>17738.258558662306</v>
      </c>
      <c r="R52" s="55">
        <f t="shared" si="20"/>
        <v>11573.35839818263</v>
      </c>
      <c r="S52" s="55">
        <f t="shared" si="20"/>
        <v>215094.96281034886</v>
      </c>
    </row>
    <row r="53" spans="1:19" ht="16.5" customHeight="1">
      <c r="A53" s="57" t="str">
        <f>A38</f>
        <v xml:space="preserve"> - herav generell lønns- og priskompensasjon</v>
      </c>
      <c r="B53" s="57"/>
      <c r="C53" s="57"/>
      <c r="D53" s="57">
        <f>$S53*'Tabell 3.1 DOK32022'!D$21/100</f>
        <v>18952.324363914064</v>
      </c>
      <c r="E53" s="57">
        <f>$S53*'Tabell 3.1 DOK32022'!E$21/100</f>
        <v>18291.185555268788</v>
      </c>
      <c r="F53" s="57">
        <f>$S53*'Tabell 3.1 DOK32022'!F$21/100</f>
        <v>15012.151761899317</v>
      </c>
      <c r="G53" s="57">
        <f>$S53*'Tabell 3.1 DOK32022'!G$21/100</f>
        <v>11772.767572916277</v>
      </c>
      <c r="H53" s="57">
        <f>$S53*'Tabell 3.1 DOK32022'!H$21/100</f>
        <v>13912.843363794991</v>
      </c>
      <c r="I53" s="57">
        <f>$S53*'Tabell 3.1 DOK32022'!I$21/100</f>
        <v>12282.436098322873</v>
      </c>
      <c r="J53" s="57">
        <f>$S53*'Tabell 3.1 DOK32022'!J$21/100</f>
        <v>17448.108424351874</v>
      </c>
      <c r="K53" s="57">
        <f>$S53*'Tabell 3.1 DOK32022'!K$21/100</f>
        <v>20809.702370665553</v>
      </c>
      <c r="L53" s="57">
        <f>$S53*'Tabell 3.1 DOK32022'!L$21/100</f>
        <v>11307.947652909519</v>
      </c>
      <c r="M53" s="57">
        <f>$S53*'Tabell 3.1 DOK32022'!M$21/100</f>
        <v>7061.9276097960155</v>
      </c>
      <c r="N53" s="57">
        <f>$S53*'Tabell 3.1 DOK32022'!N$21/100</f>
        <v>8118.8309611261966</v>
      </c>
      <c r="O53" s="57">
        <f>$S53*'Tabell 3.1 DOK32022'!O$21/100</f>
        <v>14831.957457164743</v>
      </c>
      <c r="P53" s="57">
        <f>$S53*'Tabell 3.1 DOK32022'!P$21/100</f>
        <v>15981.162661373724</v>
      </c>
      <c r="Q53" s="57">
        <f>$S53*'Tabell 3.1 DOK32022'!Q$21/100</f>
        <v>17738.258558662306</v>
      </c>
      <c r="R53" s="57">
        <f>$S53*'Tabell 3.1 DOK32022'!R$21/100</f>
        <v>11573.35839818263</v>
      </c>
      <c r="S53" s="57">
        <v>215094.96281034886</v>
      </c>
    </row>
    <row r="54" spans="1:19" ht="16.5" customHeight="1">
      <c r="A54" s="64" t="str">
        <f>A39</f>
        <v xml:space="preserve"> - herav kompensasjon for endring i løpende pensjonsutgifter</v>
      </c>
      <c r="B54" s="64"/>
      <c r="C54" s="64"/>
      <c r="D54" s="57">
        <f>$S54*'Tabell 3.1 DOK32022'!D$21/100</f>
        <v>0</v>
      </c>
      <c r="E54" s="57">
        <f>$S54*'Tabell 3.1 DOK32022'!E$21/100</f>
        <v>0</v>
      </c>
      <c r="F54" s="57">
        <f>$S54*'Tabell 3.1 DOK32022'!F$21/100</f>
        <v>0</v>
      </c>
      <c r="G54" s="57">
        <f>$S54*'Tabell 3.1 DOK32022'!G$21/100</f>
        <v>0</v>
      </c>
      <c r="H54" s="57">
        <f>$S54*'Tabell 3.1 DOK32022'!H$21/100</f>
        <v>0</v>
      </c>
      <c r="I54" s="57">
        <f>$S54*'Tabell 3.1 DOK32022'!I$21/100</f>
        <v>0</v>
      </c>
      <c r="J54" s="57">
        <f>$S54*'Tabell 3.1 DOK32022'!J$21/100</f>
        <v>0</v>
      </c>
      <c r="K54" s="57">
        <f>$S54*'Tabell 3.1 DOK32022'!K$21/100</f>
        <v>0</v>
      </c>
      <c r="L54" s="57">
        <f>$S54*'Tabell 3.1 DOK32022'!L$21/100</f>
        <v>0</v>
      </c>
      <c r="M54" s="57">
        <f>$S54*'Tabell 3.1 DOK32022'!M$21/100</f>
        <v>0</v>
      </c>
      <c r="N54" s="57">
        <f>$S54*'Tabell 3.1 DOK32022'!N$21/100</f>
        <v>0</v>
      </c>
      <c r="O54" s="57">
        <f>$S54*'Tabell 3.1 DOK32022'!O$21/100</f>
        <v>0</v>
      </c>
      <c r="P54" s="57">
        <f>$S54*'Tabell 3.1 DOK32022'!P$21/100</f>
        <v>0</v>
      </c>
      <c r="Q54" s="57">
        <f>$S54*'Tabell 3.1 DOK32022'!Q$21/100</f>
        <v>0</v>
      </c>
      <c r="R54" s="57">
        <f>$S54*'Tabell 3.1 DOK32022'!R$21/100</f>
        <v>0</v>
      </c>
      <c r="S54" s="64">
        <v>0</v>
      </c>
    </row>
    <row r="55" spans="1:19" ht="16.5" customHeight="1" thickBot="1">
      <c r="A55" s="176" t="str">
        <f>A40</f>
        <v>Bydelsfordelt budsjett 2022</v>
      </c>
      <c r="B55" s="176"/>
      <c r="C55" s="177"/>
      <c r="D55" s="178">
        <f t="shared" ref="D55:S55" si="21">D52+D44+D43+D51</f>
        <v>643827.11973147141</v>
      </c>
      <c r="E55" s="178">
        <f t="shared" si="21"/>
        <v>615057.40259327926</v>
      </c>
      <c r="F55" s="178">
        <f t="shared" si="21"/>
        <v>510557.363861466</v>
      </c>
      <c r="G55" s="178">
        <f t="shared" si="21"/>
        <v>375305.08709159825</v>
      </c>
      <c r="H55" s="178">
        <f t="shared" si="21"/>
        <v>437299.12030485965</v>
      </c>
      <c r="I55" s="178">
        <f t="shared" si="21"/>
        <v>404081.36193162797</v>
      </c>
      <c r="J55" s="178">
        <f t="shared" si="21"/>
        <v>565624.0324662507</v>
      </c>
      <c r="K55" s="178">
        <f t="shared" si="21"/>
        <v>718402.97168788582</v>
      </c>
      <c r="L55" s="178">
        <f t="shared" si="21"/>
        <v>391847.03885098675</v>
      </c>
      <c r="M55" s="178">
        <f t="shared" si="21"/>
        <v>249287.23336833107</v>
      </c>
      <c r="N55" s="178">
        <f t="shared" si="21"/>
        <v>288850.21222946537</v>
      </c>
      <c r="O55" s="178">
        <f t="shared" si="21"/>
        <v>505395.40873761399</v>
      </c>
      <c r="P55" s="178">
        <f t="shared" si="21"/>
        <v>538604.83985909726</v>
      </c>
      <c r="Q55" s="178">
        <f t="shared" si="21"/>
        <v>591660.56100655359</v>
      </c>
      <c r="R55" s="178">
        <f t="shared" si="21"/>
        <v>387640.78717603401</v>
      </c>
      <c r="S55" s="178">
        <f t="shared" si="21"/>
        <v>7223440.5408965219</v>
      </c>
    </row>
    <row r="56" spans="1:19" ht="16.5" customHeight="1" thickBot="1">
      <c r="A56" s="20"/>
      <c r="B56" s="18"/>
      <c r="C56" s="18"/>
      <c r="D56" s="58"/>
      <c r="E56" s="58"/>
      <c r="F56" s="58"/>
      <c r="G56" s="58"/>
      <c r="H56" s="58"/>
      <c r="I56" s="58"/>
      <c r="J56" s="58"/>
      <c r="K56" s="58"/>
      <c r="L56" s="58"/>
      <c r="M56" s="58"/>
      <c r="N56" s="58"/>
      <c r="O56" s="58"/>
      <c r="P56" s="58"/>
      <c r="Q56" s="58"/>
      <c r="R56" s="58"/>
      <c r="S56" s="58"/>
    </row>
    <row r="57" spans="1:19" ht="16.5" customHeight="1">
      <c r="A57" s="179" t="str">
        <f>'Tabell 2.1 DOK32022'!A24</f>
        <v xml:space="preserve">FO2B  Barnevern </v>
      </c>
      <c r="B57" s="179"/>
      <c r="C57" s="180"/>
      <c r="D57" s="181"/>
      <c r="E57" s="181"/>
      <c r="F57" s="181"/>
      <c r="G57" s="181"/>
      <c r="H57" s="181"/>
      <c r="I57" s="181"/>
      <c r="J57" s="181"/>
      <c r="K57" s="181"/>
      <c r="L57" s="181"/>
      <c r="M57" s="181"/>
      <c r="N57" s="181"/>
      <c r="O57" s="181"/>
      <c r="P57" s="181"/>
      <c r="Q57" s="181"/>
      <c r="R57" s="181"/>
      <c r="S57" s="181"/>
    </row>
    <row r="58" spans="1:19" ht="16.5" customHeight="1">
      <c r="A58" s="63" t="str">
        <f t="shared" ref="A58:A73" si="22">A25</f>
        <v>Bydelsfordelt Dok3 2021</v>
      </c>
      <c r="B58" s="318"/>
      <c r="C58" s="318"/>
      <c r="D58" s="329">
        <v>234812.67199944082</v>
      </c>
      <c r="E58" s="329">
        <v>166092.40649005363</v>
      </c>
      <c r="F58" s="329">
        <v>138543.7403983658</v>
      </c>
      <c r="G58" s="329">
        <v>77151.364425861102</v>
      </c>
      <c r="H58" s="329">
        <v>91263.282647510088</v>
      </c>
      <c r="I58" s="329">
        <v>50228.507908519219</v>
      </c>
      <c r="J58" s="329">
        <v>70714.342613207045</v>
      </c>
      <c r="K58" s="329">
        <v>79528.578029287193</v>
      </c>
      <c r="L58" s="329">
        <v>127518.86827793074</v>
      </c>
      <c r="M58" s="329">
        <v>149344.91876868365</v>
      </c>
      <c r="N58" s="329">
        <v>190607.06626183024</v>
      </c>
      <c r="O58" s="329">
        <v>243745.33478408129</v>
      </c>
      <c r="P58" s="329">
        <v>153909.70677835494</v>
      </c>
      <c r="Q58" s="329">
        <v>100356.69512477987</v>
      </c>
      <c r="R58" s="329">
        <v>227595.7595461582</v>
      </c>
      <c r="S58" s="329">
        <v>2101413.2440540637</v>
      </c>
    </row>
    <row r="59" spans="1:19" ht="16.5" customHeight="1">
      <c r="A59" s="57" t="str">
        <f t="shared" si="22"/>
        <v>Effekt av oppdaterte kriterieandeler</v>
      </c>
      <c r="B59" s="319"/>
      <c r="C59" s="319"/>
      <c r="D59" s="330">
        <v>-6047.8466650443406</v>
      </c>
      <c r="E59" s="330">
        <v>495.42893528171885</v>
      </c>
      <c r="F59" s="330">
        <v>-1636.2670798285449</v>
      </c>
      <c r="G59" s="330">
        <v>-1351.8075423354585</v>
      </c>
      <c r="H59" s="330">
        <v>1450.8859907699257</v>
      </c>
      <c r="I59" s="330">
        <v>1418.5928538635676</v>
      </c>
      <c r="J59" s="330">
        <v>879.16756269894597</v>
      </c>
      <c r="K59" s="330">
        <v>1844.1722173073179</v>
      </c>
      <c r="L59" s="330">
        <v>2229.2791466001772</v>
      </c>
      <c r="M59" s="330">
        <v>-1709.0756988735238</v>
      </c>
      <c r="N59" s="330">
        <v>389.81819428375718</v>
      </c>
      <c r="O59" s="330">
        <v>1151.3533896234126</v>
      </c>
      <c r="P59" s="330">
        <v>15.821638845276702</v>
      </c>
      <c r="Q59" s="330">
        <v>-801.81222987644071</v>
      </c>
      <c r="R59" s="330">
        <v>1672.2892866843349</v>
      </c>
      <c r="S59" s="330">
        <v>0</v>
      </c>
    </row>
    <row r="60" spans="1:19" ht="16.5" customHeight="1">
      <c r="A60" s="57" t="str">
        <f t="shared" si="22"/>
        <v>Effekt av oppdaterte regnskapsandeler</v>
      </c>
      <c r="B60" s="319"/>
      <c r="C60" s="319"/>
      <c r="D60" s="330">
        <v>99.8875777459848</v>
      </c>
      <c r="E60" s="330">
        <v>-931.72559254581051</v>
      </c>
      <c r="F60" s="330">
        <v>472.98426953732366</v>
      </c>
      <c r="G60" s="330">
        <v>2428.7192364769526</v>
      </c>
      <c r="H60" s="330">
        <v>-2963.4694278777579</v>
      </c>
      <c r="I60" s="330">
        <v>249.93663793401299</v>
      </c>
      <c r="J60" s="330">
        <v>783.52824940168057</v>
      </c>
      <c r="K60" s="330">
        <v>-507.76761020270789</v>
      </c>
      <c r="L60" s="330">
        <v>-893.21417107993545</v>
      </c>
      <c r="M60" s="330">
        <v>-3534.4030395475343</v>
      </c>
      <c r="N60" s="330">
        <v>633.43122989481981</v>
      </c>
      <c r="O60" s="330">
        <v>5964.849619676851</v>
      </c>
      <c r="P60" s="330">
        <v>-6924.8640052521459</v>
      </c>
      <c r="Q60" s="330">
        <v>-468.45575433807898</v>
      </c>
      <c r="R60" s="330">
        <v>5590.5627801763931</v>
      </c>
      <c r="S60" s="330">
        <v>0</v>
      </c>
    </row>
    <row r="61" spans="1:19" ht="16.5" customHeight="1">
      <c r="A61" s="64" t="str">
        <f t="shared" si="22"/>
        <v>Effekt av endringer i fordelingssystemet</v>
      </c>
      <c r="B61" s="320"/>
      <c r="C61" s="320"/>
      <c r="D61" s="331">
        <v>0</v>
      </c>
      <c r="E61" s="331">
        <v>0</v>
      </c>
      <c r="F61" s="331">
        <v>0</v>
      </c>
      <c r="G61" s="331">
        <v>0</v>
      </c>
      <c r="H61" s="331">
        <v>0</v>
      </c>
      <c r="I61" s="331">
        <v>0</v>
      </c>
      <c r="J61" s="331">
        <v>0</v>
      </c>
      <c r="K61" s="331">
        <v>0</v>
      </c>
      <c r="L61" s="331">
        <v>0</v>
      </c>
      <c r="M61" s="331">
        <v>0</v>
      </c>
      <c r="N61" s="331">
        <v>0</v>
      </c>
      <c r="O61" s="331">
        <v>0</v>
      </c>
      <c r="P61" s="331">
        <v>0</v>
      </c>
      <c r="Q61" s="331">
        <v>0</v>
      </c>
      <c r="R61" s="331">
        <v>0</v>
      </c>
      <c r="S61" s="331">
        <v>-5.6141805701885901E-10</v>
      </c>
    </row>
    <row r="62" spans="1:19" ht="16.5" customHeight="1">
      <c r="A62" s="55" t="str">
        <f t="shared" si="22"/>
        <v>Reelle endringer</v>
      </c>
      <c r="B62" s="55"/>
      <c r="C62" s="55"/>
      <c r="D62" s="55">
        <f>SUM(D63:D68)</f>
        <v>-5168.9145352645846</v>
      </c>
      <c r="E62" s="55">
        <f t="shared" ref="E62:S62" si="23">SUM(E63:E68)</f>
        <v>-3760.4951153003412</v>
      </c>
      <c r="F62" s="55">
        <f t="shared" si="23"/>
        <v>-3076.5216356887186</v>
      </c>
      <c r="G62" s="55">
        <f t="shared" si="23"/>
        <v>-1626.9229204421442</v>
      </c>
      <c r="H62" s="55">
        <f t="shared" si="23"/>
        <v>-1994.682234725381</v>
      </c>
      <c r="I62" s="55">
        <f t="shared" si="23"/>
        <v>-1121.6529159192562</v>
      </c>
      <c r="J62" s="55">
        <f t="shared" si="23"/>
        <v>-1557.650965839287</v>
      </c>
      <c r="K62" s="55">
        <f t="shared" si="23"/>
        <v>-1792.0857931718131</v>
      </c>
      <c r="L62" s="55">
        <f t="shared" si="23"/>
        <v>-2906.9395940723125</v>
      </c>
      <c r="M62" s="55">
        <f t="shared" si="23"/>
        <v>-3227.4733658228733</v>
      </c>
      <c r="N62" s="55">
        <f t="shared" si="23"/>
        <v>-4348.2341377722078</v>
      </c>
      <c r="O62" s="55">
        <f t="shared" si="23"/>
        <v>-5723.7601130737758</v>
      </c>
      <c r="P62" s="55">
        <f t="shared" si="23"/>
        <v>-3287.2482677045455</v>
      </c>
      <c r="Q62" s="55">
        <f t="shared" si="23"/>
        <v>-2196.7434157117414</v>
      </c>
      <c r="R62" s="55">
        <f t="shared" si="23"/>
        <v>-5336.3378454410577</v>
      </c>
      <c r="S62" s="55">
        <f t="shared" si="23"/>
        <v>-47125.662855950031</v>
      </c>
    </row>
    <row r="63" spans="1:19" ht="16.5" customHeight="1">
      <c r="A63" s="57" t="str">
        <f t="shared" si="22"/>
        <v xml:space="preserve"> - herav justering for demografiske forhold</v>
      </c>
      <c r="B63" s="57"/>
      <c r="C63" s="57"/>
      <c r="D63" s="57">
        <f>$S63*'Tabell 3.1 DOK32022'!D$39/100</f>
        <v>-219.36729255414448</v>
      </c>
      <c r="E63" s="57">
        <f>$S63*'Tabell 3.1 DOK32022'!E$39/100</f>
        <v>-159.59436482814564</v>
      </c>
      <c r="F63" s="57">
        <f>$S63*'Tabell 3.1 DOK32022'!F$39/100</f>
        <v>-130.56672094322724</v>
      </c>
      <c r="G63" s="57">
        <f>$S63*'Tabell 3.1 DOK32022'!G$39/100</f>
        <v>-69.046155400092402</v>
      </c>
      <c r="H63" s="57">
        <f>$S63*'Tabell 3.1 DOK32022'!H$39/100</f>
        <v>-84.653758221823495</v>
      </c>
      <c r="I63" s="57">
        <f>$S63*'Tabell 3.1 DOK32022'!I$39/100</f>
        <v>-47.602637202062716</v>
      </c>
      <c r="J63" s="57">
        <f>$S63*'Tabell 3.1 DOK32022'!J$39/100</f>
        <v>-66.106272949436928</v>
      </c>
      <c r="K63" s="57">
        <f>$S63*'Tabell 3.1 DOK32022'!K$39/100</f>
        <v>-76.055621695962898</v>
      </c>
      <c r="L63" s="57">
        <f>$S63*'Tabell 3.1 DOK32022'!L$39/100</f>
        <v>-123.36970635120885</v>
      </c>
      <c r="M63" s="57">
        <f>$S63*'Tabell 3.1 DOK32022'!M$39/100</f>
        <v>-136.97307030729121</v>
      </c>
      <c r="N63" s="57">
        <f>$S63*'Tabell 3.1 DOK32022'!N$39/100</f>
        <v>-184.53784516786718</v>
      </c>
      <c r="O63" s="57">
        <f>$S63*'Tabell 3.1 DOK32022'!O$39/100</f>
        <v>-242.91478426816869</v>
      </c>
      <c r="P63" s="57">
        <f>$S63*'Tabell 3.1 DOK32022'!P$39/100</f>
        <v>-139.50990048682152</v>
      </c>
      <c r="Q63" s="57">
        <f>$S63*'Tabell 3.1 DOK32022'!Q$39/100</f>
        <v>-93.229178438362609</v>
      </c>
      <c r="R63" s="57">
        <f>$S63*'Tabell 3.1 DOK32022'!R$39/100</f>
        <v>-226.47269118538449</v>
      </c>
      <c r="S63" s="57">
        <v>-2000</v>
      </c>
    </row>
    <row r="64" spans="1:19" ht="16.5" customHeight="1">
      <c r="A64" s="57" t="str">
        <f t="shared" si="22"/>
        <v xml:space="preserve"> - herav justering for andre aktivitetsnøytrale forhold</v>
      </c>
      <c r="B64" s="57"/>
      <c r="C64" s="57"/>
      <c r="D64" s="57">
        <f>$S64*'Tabell 3.1 DOK32022'!D$39/100</f>
        <v>-5541.7512993759628</v>
      </c>
      <c r="E64" s="57">
        <f>$S64*'Tabell 3.1 DOK32022'!E$39/100</f>
        <v>-4031.7417804714937</v>
      </c>
      <c r="F64" s="57">
        <f>$S64*'Tabell 3.1 DOK32022'!F$39/100</f>
        <v>-3298.4329022695865</v>
      </c>
      <c r="G64" s="57">
        <f>$S64*'Tabell 3.1 DOK32022'!G$39/100</f>
        <v>-1744.2738019430765</v>
      </c>
      <c r="H64" s="57">
        <f>$S64*'Tabell 3.1 DOK32022'!H$39/100</f>
        <v>-2138.5598060707148</v>
      </c>
      <c r="I64" s="57">
        <f>$S64*'Tabell 3.1 DOK32022'!I$39/100</f>
        <v>-1202.5583827777868</v>
      </c>
      <c r="J64" s="57">
        <f>$S64*'Tabell 3.1 DOK32022'!J$39/100</f>
        <v>-1670.005221603501</v>
      </c>
      <c r="K64" s="57">
        <f>$S64*'Tabell 3.1 DOK32022'!K$39/100</f>
        <v>-1921.3499672218388</v>
      </c>
      <c r="L64" s="57">
        <f>$S64*'Tabell 3.1 DOK32022'!L$39/100</f>
        <v>-3116.6188109227578</v>
      </c>
      <c r="M64" s="57">
        <f>$S64*'Tabell 3.1 DOK32022'!M$39/100</f>
        <v>-3460.2728671029736</v>
      </c>
      <c r="N64" s="57">
        <f>$S64*'Tabell 3.1 DOK32022'!N$39/100</f>
        <v>-4661.8747550556254</v>
      </c>
      <c r="O64" s="57">
        <f>$S64*'Tabell 3.1 DOK32022'!O$39/100</f>
        <v>-6136.6182063057167</v>
      </c>
      <c r="P64" s="57">
        <f>$S64*'Tabell 3.1 DOK32022'!P$39/100</f>
        <v>-3524.3593668724784</v>
      </c>
      <c r="Q64" s="57">
        <f>$S64*'Tabell 3.1 DOK32022'!Q$39/100</f>
        <v>-2355.1957757012874</v>
      </c>
      <c r="R64" s="57">
        <f>$S64*'Tabell 3.1 DOK32022'!R$39/100</f>
        <v>-5721.2509487484394</v>
      </c>
      <c r="S64" s="57">
        <v>-50524.863892443231</v>
      </c>
    </row>
    <row r="65" spans="1:19" ht="16.5" customHeight="1">
      <c r="A65" s="57" t="str">
        <f t="shared" si="22"/>
        <v xml:space="preserve"> - herav justering for engangstiltak</v>
      </c>
      <c r="B65" s="57"/>
      <c r="C65" s="57"/>
      <c r="D65" s="57">
        <f>$S65*'Tabell 3.1 DOK32022'!D$39/100</f>
        <v>0</v>
      </c>
      <c r="E65" s="57">
        <f>$S65*'Tabell 3.1 DOK32022'!E$39/100</f>
        <v>0</v>
      </c>
      <c r="F65" s="57">
        <f>$S65*'Tabell 3.1 DOK32022'!F$39/100</f>
        <v>0</v>
      </c>
      <c r="G65" s="57">
        <f>$S65*'Tabell 3.1 DOK32022'!G$39/100</f>
        <v>0</v>
      </c>
      <c r="H65" s="57">
        <f>$S65*'Tabell 3.1 DOK32022'!H$39/100</f>
        <v>0</v>
      </c>
      <c r="I65" s="57">
        <f>$S65*'Tabell 3.1 DOK32022'!I$39/100</f>
        <v>0</v>
      </c>
      <c r="J65" s="57">
        <f>$S65*'Tabell 3.1 DOK32022'!J$39/100</f>
        <v>0</v>
      </c>
      <c r="K65" s="57">
        <f>$S65*'Tabell 3.1 DOK32022'!K$39/100</f>
        <v>0</v>
      </c>
      <c r="L65" s="57">
        <f>$S65*'Tabell 3.1 DOK32022'!L$39/100</f>
        <v>0</v>
      </c>
      <c r="M65" s="57">
        <f>$S65*'Tabell 3.1 DOK32022'!M$39/100</f>
        <v>0</v>
      </c>
      <c r="N65" s="57">
        <f>$S65*'Tabell 3.1 DOK32022'!N$39/100</f>
        <v>0</v>
      </c>
      <c r="O65" s="57">
        <f>$S65*'Tabell 3.1 DOK32022'!O$39/100</f>
        <v>0</v>
      </c>
      <c r="P65" s="57">
        <f>$S65*'Tabell 3.1 DOK32022'!P$39/100</f>
        <v>0</v>
      </c>
      <c r="Q65" s="57">
        <f>$S65*'Tabell 3.1 DOK32022'!Q$39/100</f>
        <v>0</v>
      </c>
      <c r="R65" s="57">
        <f>$S65*'Tabell 3.1 DOK32022'!R$39/100</f>
        <v>0</v>
      </c>
      <c r="S65" s="57">
        <v>0</v>
      </c>
    </row>
    <row r="66" spans="1:19" ht="16.5" customHeight="1">
      <c r="A66" s="57" t="str">
        <f t="shared" si="22"/>
        <v xml:space="preserve"> - herav justering for oppgaveendringer mellom sektorer</v>
      </c>
      <c r="B66" s="57"/>
      <c r="C66" s="57"/>
      <c r="D66" s="57">
        <f>$S66*'Tabell 3.1 DOK32022'!D$39/100</f>
        <v>0</v>
      </c>
      <c r="E66" s="57">
        <f>$S66*'Tabell 3.1 DOK32022'!E$39/100</f>
        <v>0</v>
      </c>
      <c r="F66" s="57">
        <f>$S66*'Tabell 3.1 DOK32022'!F$39/100</f>
        <v>0</v>
      </c>
      <c r="G66" s="57">
        <f>$S66*'Tabell 3.1 DOK32022'!G$39/100</f>
        <v>0</v>
      </c>
      <c r="H66" s="57">
        <f>$S66*'Tabell 3.1 DOK32022'!H$39/100</f>
        <v>0</v>
      </c>
      <c r="I66" s="57">
        <f>$S66*'Tabell 3.1 DOK32022'!I$39/100</f>
        <v>0</v>
      </c>
      <c r="J66" s="57">
        <f>$S66*'Tabell 3.1 DOK32022'!J$39/100</f>
        <v>0</v>
      </c>
      <c r="K66" s="57">
        <f>$S66*'Tabell 3.1 DOK32022'!K$39/100</f>
        <v>0</v>
      </c>
      <c r="L66" s="57">
        <f>$S66*'Tabell 3.1 DOK32022'!L$39/100</f>
        <v>0</v>
      </c>
      <c r="M66" s="57">
        <f>$S66*'Tabell 3.1 DOK32022'!M$39/100</f>
        <v>0</v>
      </c>
      <c r="N66" s="57">
        <f>$S66*'Tabell 3.1 DOK32022'!N$39/100</f>
        <v>0</v>
      </c>
      <c r="O66" s="57">
        <f>$S66*'Tabell 3.1 DOK32022'!O$39/100</f>
        <v>0</v>
      </c>
      <c r="P66" s="57">
        <f>$S66*'Tabell 3.1 DOK32022'!P$39/100</f>
        <v>0</v>
      </c>
      <c r="Q66" s="57">
        <f>$S66*'Tabell 3.1 DOK32022'!Q$39/100</f>
        <v>0</v>
      </c>
      <c r="R66" s="57">
        <f>$S66*'Tabell 3.1 DOK32022'!R$39/100</f>
        <v>0</v>
      </c>
      <c r="S66" s="57">
        <v>0</v>
      </c>
    </row>
    <row r="67" spans="1:19" ht="16.5" customHeight="1">
      <c r="A67" s="57" t="str">
        <f t="shared" si="22"/>
        <v xml:space="preserve"> - herav uspesifiserte rammeendringer</v>
      </c>
      <c r="B67" s="57"/>
      <c r="C67" s="57"/>
      <c r="D67" s="57">
        <f>$S67*'Tabell 3.1 DOK32022'!D$39/100</f>
        <v>-252.36001966793449</v>
      </c>
      <c r="E67" s="57">
        <f>$S67*'Tabell 3.1 DOK32022'!E$39/100</f>
        <v>-183.59727458906195</v>
      </c>
      <c r="F67" s="57">
        <f>$S67*'Tabell 3.1 DOK32022'!F$39/100</f>
        <v>-150.20388810732953</v>
      </c>
      <c r="G67" s="57">
        <f>$S67*'Tabell 3.1 DOK32022'!G$39/100</f>
        <v>-79.430661389331092</v>
      </c>
      <c r="H67" s="57">
        <f>$S67*'Tabell 3.1 DOK32022'!H$39/100</f>
        <v>-97.385639586863476</v>
      </c>
      <c r="I67" s="57">
        <f>$S67*'Tabell 3.1 DOK32022'!I$39/100</f>
        <v>-54.762049167348117</v>
      </c>
      <c r="J67" s="57">
        <f>$S67*'Tabell 3.1 DOK32022'!J$39/100</f>
        <v>-76.048622141681108</v>
      </c>
      <c r="K67" s="57">
        <f>$S67*'Tabell 3.1 DOK32022'!K$39/100</f>
        <v>-87.494347783468442</v>
      </c>
      <c r="L67" s="57">
        <f>$S67*'Tabell 3.1 DOK32022'!L$39/100</f>
        <v>-141.92444625049993</v>
      </c>
      <c r="M67" s="57">
        <f>$S67*'Tabell 3.1 DOK32022'!M$39/100</f>
        <v>-157.57374909568</v>
      </c>
      <c r="N67" s="57">
        <f>$S67*'Tabell 3.1 DOK32022'!N$39/100</f>
        <v>-212.29224144500375</v>
      </c>
      <c r="O67" s="57">
        <f>$S67*'Tabell 3.1 DOK32022'!O$39/100</f>
        <v>-279.44904193234049</v>
      </c>
      <c r="P67" s="57">
        <f>$S67*'Tabell 3.1 DOK32022'!P$39/100</f>
        <v>-160.492117219508</v>
      </c>
      <c r="Q67" s="57">
        <f>$S67*'Tabell 3.1 DOK32022'!Q$39/100</f>
        <v>-107.25079855978771</v>
      </c>
      <c r="R67" s="57">
        <f>$S67*'Tabell 3.1 DOK32022'!R$39/100</f>
        <v>-260.53406657096434</v>
      </c>
      <c r="S67" s="57">
        <v>-2300.798963506802</v>
      </c>
    </row>
    <row r="68" spans="1:19" ht="16.5" customHeight="1">
      <c r="A68" s="64" t="str">
        <f t="shared" si="22"/>
        <v xml:space="preserve"> - herav spesifiserte rammeendringer</v>
      </c>
      <c r="B68" s="64"/>
      <c r="C68" s="64"/>
      <c r="D68" s="64">
        <f>$S68*'Tabell 3.1 DOK32022'!D$39/100</f>
        <v>844.56407633345634</v>
      </c>
      <c r="E68" s="64">
        <f>$S68*'Tabell 3.1 DOK32022'!E$39/100</f>
        <v>614.43830458836067</v>
      </c>
      <c r="F68" s="64">
        <f>$S68*'Tabell 3.1 DOK32022'!F$39/100</f>
        <v>502.68187563142487</v>
      </c>
      <c r="G68" s="64">
        <f>$S68*'Tabell 3.1 DOK32022'!G$39/100</f>
        <v>265.82769829035578</v>
      </c>
      <c r="H68" s="64">
        <f>$S68*'Tabell 3.1 DOK32022'!H$39/100</f>
        <v>325.91696915402048</v>
      </c>
      <c r="I68" s="64">
        <f>$S68*'Tabell 3.1 DOK32022'!I$39/100</f>
        <v>183.27015322794145</v>
      </c>
      <c r="J68" s="64">
        <f>$S68*'Tabell 3.1 DOK32022'!J$39/100</f>
        <v>254.50915085533217</v>
      </c>
      <c r="K68" s="64">
        <f>$S68*'Tabell 3.1 DOK32022'!K$39/100</f>
        <v>292.81414352945717</v>
      </c>
      <c r="L68" s="64">
        <f>$S68*'Tabell 3.1 DOK32022'!L$39/100</f>
        <v>474.97336945215409</v>
      </c>
      <c r="M68" s="64">
        <f>$S68*'Tabell 3.1 DOK32022'!M$39/100</f>
        <v>527.34632068307121</v>
      </c>
      <c r="N68" s="64">
        <f>$S68*'Tabell 3.1 DOK32022'!N$39/100</f>
        <v>710.47070389628857</v>
      </c>
      <c r="O68" s="64">
        <f>$S68*'Tabell 3.1 DOK32022'!O$39/100</f>
        <v>935.22191943244945</v>
      </c>
      <c r="P68" s="64">
        <f>$S68*'Tabell 3.1 DOK32022'!P$39/100</f>
        <v>537.1131168742628</v>
      </c>
      <c r="Q68" s="64">
        <f>$S68*'Tabell 3.1 DOK32022'!Q$39/100</f>
        <v>358.93233698769609</v>
      </c>
      <c r="R68" s="64">
        <f>$S68*'Tabell 3.1 DOK32022'!R$39/100</f>
        <v>871.91986106373031</v>
      </c>
      <c r="S68" s="64">
        <v>7700</v>
      </c>
    </row>
    <row r="69" spans="1:19" ht="16.5" customHeight="1">
      <c r="A69" s="64" t="str">
        <f t="shared" si="22"/>
        <v>Vridningseffekter knyttet til endringer i særskilte tildelinger</v>
      </c>
      <c r="B69" s="64"/>
      <c r="C69" s="64"/>
      <c r="D69" s="64">
        <f>'Tabell 2.1 DOK32022'!D25+'Tabell 2.1 DOK32022'!D26-SUM(D58:D62)</f>
        <v>1813.016188679263</v>
      </c>
      <c r="E69" s="64">
        <f>'Tabell 2.1 DOK32022'!E25+'Tabell 2.1 DOK32022'!E26-SUM(E58:E62)</f>
        <v>1516.0618052712525</v>
      </c>
      <c r="F69" s="64">
        <f>'Tabell 2.1 DOK32022'!F25+'Tabell 2.1 DOK32022'!F26-SUM(F58:F62)</f>
        <v>-553.98620996734826</v>
      </c>
      <c r="G69" s="64">
        <f>'Tabell 2.1 DOK32022'!G25+'Tabell 2.1 DOK32022'!G26-SUM(G58:G62)</f>
        <v>-1311.334022885756</v>
      </c>
      <c r="H69" s="64">
        <f>'Tabell 2.1 DOK32022'!H25+'Tabell 2.1 DOK32022'!H26-SUM(H58:H62)</f>
        <v>-984.14668092991633</v>
      </c>
      <c r="I69" s="64">
        <f>'Tabell 2.1 DOK32022'!I25+'Tabell 2.1 DOK32022'!I26-SUM(I58:I62)</f>
        <v>-1939.5815606224132</v>
      </c>
      <c r="J69" s="64">
        <f>'Tabell 2.1 DOK32022'!J25+'Tabell 2.1 DOK32022'!J26-SUM(J58:J62)</f>
        <v>-3113.7857110050682</v>
      </c>
      <c r="K69" s="64">
        <f>'Tabell 2.1 DOK32022'!K25+'Tabell 2.1 DOK32022'!K26-SUM(K58:K62)</f>
        <v>-1087.9750944419357</v>
      </c>
      <c r="L69" s="64">
        <f>'Tabell 2.1 DOK32022'!L25+'Tabell 2.1 DOK32022'!L26-SUM(L58:L62)</f>
        <v>304.46482018090319</v>
      </c>
      <c r="M69" s="64">
        <f>'Tabell 2.1 DOK32022'!M25+'Tabell 2.1 DOK32022'!M26-SUM(M58:M62)</f>
        <v>-584.73991016935906</v>
      </c>
      <c r="N69" s="64">
        <f>'Tabell 2.1 DOK32022'!N25+'Tabell 2.1 DOK32022'!N26-SUM(N58:N62)</f>
        <v>1611.0574055300967</v>
      </c>
      <c r="O69" s="64">
        <f>'Tabell 2.1 DOK32022'!O25+'Tabell 2.1 DOK32022'!O26-SUM(O58:O62)</f>
        <v>3804.378565701074</v>
      </c>
      <c r="P69" s="64">
        <f>'Tabell 2.1 DOK32022'!P25+'Tabell 2.1 DOK32022'!P26-SUM(P58:P62)</f>
        <v>-648.14425775548443</v>
      </c>
      <c r="Q69" s="64">
        <f>'Tabell 2.1 DOK32022'!Q25+'Tabell 2.1 DOK32022'!Q26-SUM(Q58:Q62)</f>
        <v>-1306.0547826567636</v>
      </c>
      <c r="R69" s="64">
        <f>'Tabell 2.1 DOK32022'!R25+'Tabell 2.1 DOK32022'!R26-SUM(R58:R62)</f>
        <v>2480.7694450713461</v>
      </c>
      <c r="S69" s="64">
        <f>SUM(D69:R69)</f>
        <v>-1.0913936421275139E-10</v>
      </c>
    </row>
    <row r="70" spans="1:19" ht="16.5" customHeight="1">
      <c r="A70" s="55" t="str">
        <f t="shared" si="22"/>
        <v>Kompensasjon for forventet lønns- og prisutvikling</v>
      </c>
      <c r="B70" s="55"/>
      <c r="C70" s="55"/>
      <c r="D70" s="55">
        <f>SUM(D71:D72)</f>
        <v>7632.9133803372806</v>
      </c>
      <c r="E70" s="55">
        <f t="shared" ref="E70:S70" si="24">SUM(E71:E72)</f>
        <v>5553.1066119280849</v>
      </c>
      <c r="F70" s="55">
        <f t="shared" si="24"/>
        <v>4543.085980187042</v>
      </c>
      <c r="G70" s="55">
        <f t="shared" si="24"/>
        <v>2402.4699273896176</v>
      </c>
      <c r="H70" s="55">
        <f t="shared" si="24"/>
        <v>2945.5384907378984</v>
      </c>
      <c r="I70" s="55">
        <f t="shared" si="24"/>
        <v>1656.3399320310436</v>
      </c>
      <c r="J70" s="55">
        <f t="shared" si="24"/>
        <v>2300.1763364310277</v>
      </c>
      <c r="K70" s="55">
        <f t="shared" si="24"/>
        <v>2646.3652157702572</v>
      </c>
      <c r="L70" s="55">
        <f t="shared" si="24"/>
        <v>4292.6649245306207</v>
      </c>
      <c r="M70" s="55">
        <f t="shared" si="24"/>
        <v>4765.995736745258</v>
      </c>
      <c r="N70" s="55">
        <f t="shared" si="24"/>
        <v>6421.0182436962878</v>
      </c>
      <c r="O70" s="55">
        <f t="shared" si="24"/>
        <v>8452.2514069165809</v>
      </c>
      <c r="P70" s="55">
        <f t="shared" si="24"/>
        <v>4854.2650716836042</v>
      </c>
      <c r="Q70" s="55">
        <f t="shared" si="24"/>
        <v>3243.9213487780526</v>
      </c>
      <c r="R70" s="55">
        <f t="shared" si="24"/>
        <v>7880.1466467625196</v>
      </c>
      <c r="S70" s="55">
        <f t="shared" si="24"/>
        <v>69590.259253925164</v>
      </c>
    </row>
    <row r="71" spans="1:19" ht="16.5" customHeight="1">
      <c r="A71" s="57" t="str">
        <f t="shared" si="22"/>
        <v xml:space="preserve"> - herav generell lønns- og priskompensasjon</v>
      </c>
      <c r="B71" s="57"/>
      <c r="C71" s="57"/>
      <c r="D71" s="57">
        <f>$S71*'Tabell 3.1 DOK32022'!D$39/100</f>
        <v>7632.9133803372806</v>
      </c>
      <c r="E71" s="57">
        <f>$S71*'Tabell 3.1 DOK32022'!E$39/100</f>
        <v>5553.1066119280849</v>
      </c>
      <c r="F71" s="57">
        <f>$S71*'Tabell 3.1 DOK32022'!F$39/100</f>
        <v>4543.085980187042</v>
      </c>
      <c r="G71" s="57">
        <f>$S71*'Tabell 3.1 DOK32022'!G$39/100</f>
        <v>2402.4699273896176</v>
      </c>
      <c r="H71" s="57">
        <f>$S71*'Tabell 3.1 DOK32022'!H$39/100</f>
        <v>2945.5384907378984</v>
      </c>
      <c r="I71" s="57">
        <f>$S71*'Tabell 3.1 DOK32022'!I$39/100</f>
        <v>1656.3399320310436</v>
      </c>
      <c r="J71" s="57">
        <f>$S71*'Tabell 3.1 DOK32022'!J$39/100</f>
        <v>2300.1763364310277</v>
      </c>
      <c r="K71" s="57">
        <f>$S71*'Tabell 3.1 DOK32022'!K$39/100</f>
        <v>2646.3652157702572</v>
      </c>
      <c r="L71" s="57">
        <f>$S71*'Tabell 3.1 DOK32022'!L$39/100</f>
        <v>4292.6649245306207</v>
      </c>
      <c r="M71" s="57">
        <f>$S71*'Tabell 3.1 DOK32022'!M$39/100</f>
        <v>4765.995736745258</v>
      </c>
      <c r="N71" s="57">
        <f>$S71*'Tabell 3.1 DOK32022'!N$39/100</f>
        <v>6421.0182436962878</v>
      </c>
      <c r="O71" s="57">
        <f>$S71*'Tabell 3.1 DOK32022'!O$39/100</f>
        <v>8452.2514069165809</v>
      </c>
      <c r="P71" s="57">
        <f>$S71*'Tabell 3.1 DOK32022'!P$39/100</f>
        <v>4854.2650716836042</v>
      </c>
      <c r="Q71" s="57">
        <f>$S71*'Tabell 3.1 DOK32022'!Q$39/100</f>
        <v>3243.9213487780526</v>
      </c>
      <c r="R71" s="57">
        <f>$S71*'Tabell 3.1 DOK32022'!R$39/100</f>
        <v>7880.1466467625196</v>
      </c>
      <c r="S71" s="57">
        <v>69590.259253925164</v>
      </c>
    </row>
    <row r="72" spans="1:19" ht="16.5" customHeight="1">
      <c r="A72" s="64" t="str">
        <f t="shared" si="22"/>
        <v xml:space="preserve"> - herav kompensasjon for endring i løpende pensjonsutgifter</v>
      </c>
      <c r="B72" s="64"/>
      <c r="C72" s="64"/>
      <c r="D72" s="64">
        <f>$S72*'Tabell 3.1 DOK32022'!D$39/100</f>
        <v>0</v>
      </c>
      <c r="E72" s="64">
        <f>$S72*'Tabell 3.1 DOK32022'!E$39/100</f>
        <v>0</v>
      </c>
      <c r="F72" s="64">
        <f>$S72*'Tabell 3.1 DOK32022'!F$39/100</f>
        <v>0</v>
      </c>
      <c r="G72" s="64">
        <f>$S72*'Tabell 3.1 DOK32022'!G$39/100</f>
        <v>0</v>
      </c>
      <c r="H72" s="64">
        <f>$S72*'Tabell 3.1 DOK32022'!H$39/100</f>
        <v>0</v>
      </c>
      <c r="I72" s="64">
        <f>$S72*'Tabell 3.1 DOK32022'!I$39/100</f>
        <v>0</v>
      </c>
      <c r="J72" s="64">
        <f>$S72*'Tabell 3.1 DOK32022'!J$39/100</f>
        <v>0</v>
      </c>
      <c r="K72" s="64">
        <f>$S72*'Tabell 3.1 DOK32022'!K$39/100</f>
        <v>0</v>
      </c>
      <c r="L72" s="64">
        <f>$S72*'Tabell 3.1 DOK32022'!L$39/100</f>
        <v>0</v>
      </c>
      <c r="M72" s="64">
        <f>$S72*'Tabell 3.1 DOK32022'!M$39/100</f>
        <v>0</v>
      </c>
      <c r="N72" s="64">
        <f>$S72*'Tabell 3.1 DOK32022'!N$39/100</f>
        <v>0</v>
      </c>
      <c r="O72" s="64">
        <f>$S72*'Tabell 3.1 DOK32022'!O$39/100</f>
        <v>0</v>
      </c>
      <c r="P72" s="64">
        <f>$S72*'Tabell 3.1 DOK32022'!P$39/100</f>
        <v>0</v>
      </c>
      <c r="Q72" s="64">
        <f>$S72*'Tabell 3.1 DOK32022'!Q$39/100</f>
        <v>0</v>
      </c>
      <c r="R72" s="64">
        <f>$S72*'Tabell 3.1 DOK32022'!R$39/100</f>
        <v>0</v>
      </c>
      <c r="S72" s="64">
        <v>0</v>
      </c>
    </row>
    <row r="73" spans="1:19" ht="16.5" customHeight="1" thickBot="1">
      <c r="A73" s="182" t="str">
        <f t="shared" si="22"/>
        <v>Bydelsfordelt budsjett 2022</v>
      </c>
      <c r="B73" s="182"/>
      <c r="C73" s="185"/>
      <c r="D73" s="255">
        <f t="shared" ref="D73:S73" si="25">D62+D70+SUM(D58:D61)+D69</f>
        <v>233141.72794589441</v>
      </c>
      <c r="E73" s="255">
        <f t="shared" si="25"/>
        <v>168964.78313468854</v>
      </c>
      <c r="F73" s="255">
        <f t="shared" si="25"/>
        <v>138293.03572260556</v>
      </c>
      <c r="G73" s="255">
        <f t="shared" si="25"/>
        <v>77692.489104064312</v>
      </c>
      <c r="H73" s="255">
        <f t="shared" si="25"/>
        <v>89717.408785484848</v>
      </c>
      <c r="I73" s="255">
        <f t="shared" si="25"/>
        <v>50492.142855806174</v>
      </c>
      <c r="J73" s="255">
        <f t="shared" si="25"/>
        <v>70005.778084894351</v>
      </c>
      <c r="K73" s="255">
        <f t="shared" si="25"/>
        <v>80631.286964548315</v>
      </c>
      <c r="L73" s="255">
        <f t="shared" si="25"/>
        <v>130545.12340409021</v>
      </c>
      <c r="M73" s="255">
        <f t="shared" si="25"/>
        <v>145055.22249101562</v>
      </c>
      <c r="N73" s="255">
        <f t="shared" si="25"/>
        <v>195314.15719746298</v>
      </c>
      <c r="O73" s="255">
        <f t="shared" si="25"/>
        <v>257394.40765292544</v>
      </c>
      <c r="P73" s="255">
        <f t="shared" si="25"/>
        <v>147919.53695817167</v>
      </c>
      <c r="Q73" s="255">
        <f t="shared" si="25"/>
        <v>98827.550290974905</v>
      </c>
      <c r="R73" s="255">
        <f t="shared" si="25"/>
        <v>239883.18985941174</v>
      </c>
      <c r="S73" s="255">
        <f t="shared" si="25"/>
        <v>2123877.8404520382</v>
      </c>
    </row>
    <row r="74" spans="1:19" s="18" customFormat="1" ht="16.5" customHeight="1" thickBot="1">
      <c r="A74" s="59"/>
      <c r="B74" s="59"/>
      <c r="C74" s="59"/>
      <c r="D74" s="58"/>
      <c r="E74" s="58"/>
      <c r="F74" s="58"/>
      <c r="G74" s="58"/>
      <c r="H74" s="58"/>
      <c r="I74" s="58"/>
      <c r="J74" s="58"/>
      <c r="K74" s="58"/>
      <c r="L74" s="58"/>
      <c r="M74" s="58"/>
      <c r="N74" s="58"/>
      <c r="O74" s="58"/>
      <c r="P74" s="58"/>
      <c r="Q74" s="58"/>
      <c r="R74" s="58"/>
      <c r="S74" s="19"/>
    </row>
    <row r="75" spans="1:19" ht="16.5" customHeight="1">
      <c r="A75" s="179" t="str">
        <f>'Tabell 2.1 DOK32022'!A30</f>
        <v>FO2C Aktivitetstilbud for barn og unge, helsestasjon og skolehelsetjeneste</v>
      </c>
      <c r="B75" s="179"/>
      <c r="C75" s="180"/>
      <c r="D75" s="181"/>
      <c r="E75" s="181"/>
      <c r="F75" s="181"/>
      <c r="G75" s="181"/>
      <c r="H75" s="181"/>
      <c r="I75" s="181"/>
      <c r="J75" s="181"/>
      <c r="K75" s="181"/>
      <c r="L75" s="181"/>
      <c r="M75" s="181"/>
      <c r="N75" s="181"/>
      <c r="O75" s="181"/>
      <c r="P75" s="181"/>
      <c r="Q75" s="181"/>
      <c r="R75" s="181"/>
      <c r="S75" s="181"/>
    </row>
    <row r="76" spans="1:19" ht="16.5" customHeight="1">
      <c r="A76" s="63" t="str">
        <f t="shared" ref="A76:A91" si="26">A58</f>
        <v>Bydelsfordelt Dok3 2021</v>
      </c>
      <c r="B76" s="318"/>
      <c r="C76" s="318"/>
      <c r="D76" s="329">
        <v>92872.358206928577</v>
      </c>
      <c r="E76" s="329">
        <v>79460.395230021822</v>
      </c>
      <c r="F76" s="329">
        <v>56374.737918262312</v>
      </c>
      <c r="G76" s="329">
        <v>43663.553966470718</v>
      </c>
      <c r="H76" s="329">
        <v>57162.460001357198</v>
      </c>
      <c r="I76" s="329">
        <v>46469.099271448504</v>
      </c>
      <c r="J76" s="329">
        <v>75045.170559286184</v>
      </c>
      <c r="K76" s="329">
        <v>74602.619917262302</v>
      </c>
      <c r="L76" s="329">
        <v>58623.114120807986</v>
      </c>
      <c r="M76" s="329">
        <v>45896.918519964915</v>
      </c>
      <c r="N76" s="329">
        <v>67550.519445148922</v>
      </c>
      <c r="O76" s="329">
        <v>84568.873920216574</v>
      </c>
      <c r="P76" s="329">
        <v>74735.79982233778</v>
      </c>
      <c r="Q76" s="329">
        <v>75005.019642170184</v>
      </c>
      <c r="R76" s="329">
        <v>82417.815872003848</v>
      </c>
      <c r="S76" s="329">
        <v>1014448.4564136879</v>
      </c>
    </row>
    <row r="77" spans="1:19" ht="16.5" customHeight="1">
      <c r="A77" s="57" t="str">
        <f t="shared" si="26"/>
        <v>Effekt av oppdaterte kriterieandeler</v>
      </c>
      <c r="B77" s="319"/>
      <c r="C77" s="319"/>
      <c r="D77" s="330">
        <v>887.61248885797045</v>
      </c>
      <c r="E77" s="330">
        <v>864.6496300791523</v>
      </c>
      <c r="F77" s="330">
        <v>-809.52881590324705</v>
      </c>
      <c r="G77" s="330">
        <v>-1761.8519053915704</v>
      </c>
      <c r="H77" s="330">
        <v>-1049.9525427902308</v>
      </c>
      <c r="I77" s="330">
        <v>1365.7452131723303</v>
      </c>
      <c r="J77" s="330">
        <v>746.13870080710581</v>
      </c>
      <c r="K77" s="330">
        <v>1440.1260989555021</v>
      </c>
      <c r="L77" s="330">
        <v>1413.2149622955912</v>
      </c>
      <c r="M77" s="330">
        <v>-900.61821203907311</v>
      </c>
      <c r="N77" s="330">
        <v>-1408.1867810665262</v>
      </c>
      <c r="O77" s="330">
        <v>-322.19672014877489</v>
      </c>
      <c r="P77" s="330">
        <v>293.97994377718175</v>
      </c>
      <c r="Q77" s="330">
        <v>-36.183829429620047</v>
      </c>
      <c r="R77" s="330">
        <v>-722.94823117573469</v>
      </c>
      <c r="S77" s="330">
        <v>1.3012472349270507E-10</v>
      </c>
    </row>
    <row r="78" spans="1:19" ht="16.5" customHeight="1">
      <c r="A78" s="57" t="str">
        <f t="shared" si="26"/>
        <v>Effekt av oppdaterte regnskapsandeler</v>
      </c>
      <c r="B78" s="57"/>
      <c r="C78" s="57"/>
      <c r="D78" s="330">
        <v>0</v>
      </c>
      <c r="E78" s="330">
        <v>0</v>
      </c>
      <c r="F78" s="330">
        <v>0</v>
      </c>
      <c r="G78" s="330">
        <v>0</v>
      </c>
      <c r="H78" s="330">
        <v>0</v>
      </c>
      <c r="I78" s="330">
        <v>0</v>
      </c>
      <c r="J78" s="330">
        <v>0</v>
      </c>
      <c r="K78" s="330">
        <v>0</v>
      </c>
      <c r="L78" s="330">
        <v>0</v>
      </c>
      <c r="M78" s="330">
        <v>0</v>
      </c>
      <c r="N78" s="330">
        <v>0</v>
      </c>
      <c r="O78" s="330">
        <v>0</v>
      </c>
      <c r="P78" s="330">
        <v>0</v>
      </c>
      <c r="Q78" s="330">
        <v>0</v>
      </c>
      <c r="R78" s="330">
        <v>0</v>
      </c>
      <c r="S78" s="330">
        <v>0</v>
      </c>
    </row>
    <row r="79" spans="1:19" ht="16.5" customHeight="1">
      <c r="A79" s="64" t="str">
        <f t="shared" si="26"/>
        <v>Effekt av endringer i fordelingssystemet</v>
      </c>
      <c r="B79" s="320"/>
      <c r="C79" s="320"/>
      <c r="D79" s="331">
        <v>0</v>
      </c>
      <c r="E79" s="331">
        <v>0</v>
      </c>
      <c r="F79" s="331">
        <v>0</v>
      </c>
      <c r="G79" s="331">
        <v>0</v>
      </c>
      <c r="H79" s="331">
        <v>0</v>
      </c>
      <c r="I79" s="331">
        <v>0</v>
      </c>
      <c r="J79" s="331">
        <v>0</v>
      </c>
      <c r="K79" s="331">
        <v>0</v>
      </c>
      <c r="L79" s="331">
        <v>0</v>
      </c>
      <c r="M79" s="331">
        <v>0</v>
      </c>
      <c r="N79" s="331">
        <v>0</v>
      </c>
      <c r="O79" s="331">
        <v>0</v>
      </c>
      <c r="P79" s="331">
        <v>0</v>
      </c>
      <c r="Q79" s="331">
        <v>0</v>
      </c>
      <c r="R79" s="331">
        <v>0</v>
      </c>
      <c r="S79" s="331">
        <v>-1.3339322007720153E-10</v>
      </c>
    </row>
    <row r="80" spans="1:19" ht="16.5" customHeight="1">
      <c r="A80" s="55" t="str">
        <f t="shared" si="26"/>
        <v>Reelle endringer</v>
      </c>
      <c r="B80" s="55"/>
      <c r="C80" s="55"/>
      <c r="D80" s="55">
        <f>SUM(D81:D86)</f>
        <v>-2156.111260476313</v>
      </c>
      <c r="E80" s="55">
        <f t="shared" ref="E80:S80" si="27">SUM(E81:E86)</f>
        <v>-2001.2853925346265</v>
      </c>
      <c r="F80" s="55">
        <f t="shared" si="27"/>
        <v>-1420.9324616870206</v>
      </c>
      <c r="G80" s="55">
        <f t="shared" si="27"/>
        <v>-1023.5503610217824</v>
      </c>
      <c r="H80" s="55">
        <f t="shared" si="27"/>
        <v>-1405.9781719033224</v>
      </c>
      <c r="I80" s="55">
        <f t="shared" si="27"/>
        <v>-1266.1260941601663</v>
      </c>
      <c r="J80" s="55">
        <f t="shared" si="27"/>
        <v>-1991.5936118926418</v>
      </c>
      <c r="K80" s="55">
        <f t="shared" si="27"/>
        <v>-1992.6929225125082</v>
      </c>
      <c r="L80" s="55">
        <f t="shared" si="27"/>
        <v>-1534.5441598322018</v>
      </c>
      <c r="M80" s="55">
        <f t="shared" si="27"/>
        <v>-1177.6213976866284</v>
      </c>
      <c r="N80" s="55">
        <f t="shared" si="27"/>
        <v>-1611.1019358707906</v>
      </c>
      <c r="O80" s="55">
        <f t="shared" si="27"/>
        <v>-2221.1401505544491</v>
      </c>
      <c r="P80" s="55">
        <f t="shared" si="27"/>
        <v>-2014.3140161047775</v>
      </c>
      <c r="Q80" s="55">
        <f t="shared" si="27"/>
        <v>-1990.5450141554481</v>
      </c>
      <c r="R80" s="55">
        <f t="shared" si="27"/>
        <v>-1993.6221121418032</v>
      </c>
      <c r="S80" s="55">
        <f t="shared" si="27"/>
        <v>-25801.159062534483</v>
      </c>
    </row>
    <row r="81" spans="1:19" ht="16.5" customHeight="1">
      <c r="A81" s="57" t="str">
        <f t="shared" si="26"/>
        <v xml:space="preserve"> - herav justering for demografiske forhold</v>
      </c>
      <c r="B81" s="57"/>
      <c r="C81" s="57"/>
      <c r="D81" s="57">
        <f>$S81*'Tabell 3.1 DOK32022'!D$50/100</f>
        <v>-501.3986980779884</v>
      </c>
      <c r="E81" s="57">
        <f>$S81*'Tabell 3.1 DOK32022'!E$50/100</f>
        <v>-465.39429977174927</v>
      </c>
      <c r="F81" s="57">
        <f>$S81*'Tabell 3.1 DOK32022'!F$50/100</f>
        <v>-330.43456495340257</v>
      </c>
      <c r="G81" s="57">
        <f>$S81*'Tabell 3.1 DOK32022'!G$50/100</f>
        <v>-238.02427446170034</v>
      </c>
      <c r="H81" s="57">
        <f>$S81*'Tabell 3.1 DOK32022'!H$50/100</f>
        <v>-326.95697937344016</v>
      </c>
      <c r="I81" s="57">
        <f>$S81*'Tabell 3.1 DOK32022'!I$50/100</f>
        <v>-294.43470142363293</v>
      </c>
      <c r="J81" s="57">
        <f>$S81*'Tabell 3.1 DOK32022'!J$50/100</f>
        <v>-463.14049854867363</v>
      </c>
      <c r="K81" s="57">
        <f>$S81*'Tabell 3.1 DOK32022'!K$50/100</f>
        <v>-463.39614069650185</v>
      </c>
      <c r="L81" s="57">
        <f>$S81*'Tabell 3.1 DOK32022'!L$50/100</f>
        <v>-356.85470318125982</v>
      </c>
      <c r="M81" s="57">
        <f>$S81*'Tabell 3.1 DOK32022'!M$50/100</f>
        <v>-273.85313849639493</v>
      </c>
      <c r="N81" s="57">
        <f>$S81*'Tabell 3.1 DOK32022'!N$50/100</f>
        <v>-374.65803733063694</v>
      </c>
      <c r="O81" s="57">
        <f>$S81*'Tabell 3.1 DOK32022'!O$50/100</f>
        <v>-516.52101640187243</v>
      </c>
      <c r="P81" s="57">
        <f>$S81*'Tabell 3.1 DOK32022'!P$50/100</f>
        <v>-468.42407611751122</v>
      </c>
      <c r="Q81" s="57">
        <f>$S81*'Tabell 3.1 DOK32022'!Q$50/100</f>
        <v>-462.89664956468386</v>
      </c>
      <c r="R81" s="57">
        <f>$S81*'Tabell 3.1 DOK32022'!R$50/100</f>
        <v>-463.61222160055172</v>
      </c>
      <c r="S81" s="57">
        <v>-6000</v>
      </c>
    </row>
    <row r="82" spans="1:19" ht="16.5" customHeight="1">
      <c r="A82" s="57" t="str">
        <f t="shared" si="26"/>
        <v xml:space="preserve"> - herav justering for andre aktivitetsnøytrale forhold</v>
      </c>
      <c r="B82" s="57"/>
      <c r="C82" s="57"/>
      <c r="D82" s="57">
        <f>$S82*'Tabell 3.1 DOK32022'!D$50/100</f>
        <v>-3053.5348101834879</v>
      </c>
      <c r="E82" s="57">
        <f>$S82*'Tabell 3.1 DOK32022'!E$50/100</f>
        <v>-2834.2668225136995</v>
      </c>
      <c r="F82" s="57">
        <f>$S82*'Tabell 3.1 DOK32022'!F$50/100</f>
        <v>-2012.3575319218542</v>
      </c>
      <c r="G82" s="57">
        <f>$S82*'Tabell 3.1 DOK32022'!G$50/100</f>
        <v>-1449.5757777664203</v>
      </c>
      <c r="H82" s="57">
        <f>$S82*'Tabell 3.1 DOK32022'!H$50/100</f>
        <v>-1991.1789196428176</v>
      </c>
      <c r="I82" s="57">
        <f>$S82*'Tabell 3.1 DOK32022'!I$50/100</f>
        <v>-1793.117161192155</v>
      </c>
      <c r="J82" s="57">
        <f>$S82*'Tabell 3.1 DOK32022'!J$50/100</f>
        <v>-2820.5410978233949</v>
      </c>
      <c r="K82" s="57">
        <f>$S82*'Tabell 3.1 DOK32022'!K$50/100</f>
        <v>-2822.0979670381248</v>
      </c>
      <c r="L82" s="57">
        <f>$S82*'Tabell 3.1 DOK32022'!L$50/100</f>
        <v>-2173.2570557496424</v>
      </c>
      <c r="M82" s="57">
        <f>$S82*'Tabell 3.1 DOK32022'!M$50/100</f>
        <v>-1667.7747558623992</v>
      </c>
      <c r="N82" s="57">
        <f>$S82*'Tabell 3.1 DOK32022'!N$50/100</f>
        <v>-2281.6799550727596</v>
      </c>
      <c r="O82" s="57">
        <f>$S82*'Tabell 3.1 DOK32022'!O$50/100</f>
        <v>-3145.6302336252802</v>
      </c>
      <c r="P82" s="57">
        <f>$S82*'Tabell 3.1 DOK32022'!P$50/100</f>
        <v>-2852.7182616066175</v>
      </c>
      <c r="Q82" s="57">
        <f>$S82*'Tabell 3.1 DOK32022'!Q$50/100</f>
        <v>-2819.0560493701473</v>
      </c>
      <c r="R82" s="57">
        <f>$S82*'Tabell 3.1 DOK32022'!R$50/100</f>
        <v>-2823.4139069575172</v>
      </c>
      <c r="S82" s="57">
        <v>-36540.200306326318</v>
      </c>
    </row>
    <row r="83" spans="1:19" ht="16.5" customHeight="1">
      <c r="A83" s="57" t="str">
        <f t="shared" si="26"/>
        <v xml:space="preserve"> - herav justering for engangstiltak</v>
      </c>
      <c r="B83" s="57"/>
      <c r="C83" s="57"/>
      <c r="D83" s="57">
        <f>$S83*'Tabell 3.1 DOK32022'!D$50/100</f>
        <v>25.069934903899416</v>
      </c>
      <c r="E83" s="57">
        <f>$S83*'Tabell 3.1 DOK32022'!E$50/100</f>
        <v>23.269714988587463</v>
      </c>
      <c r="F83" s="57">
        <f>$S83*'Tabell 3.1 DOK32022'!F$50/100</f>
        <v>16.521728247670129</v>
      </c>
      <c r="G83" s="57">
        <f>$S83*'Tabell 3.1 DOK32022'!G$50/100</f>
        <v>11.901213723085016</v>
      </c>
      <c r="H83" s="57">
        <f>$S83*'Tabell 3.1 DOK32022'!H$50/100</f>
        <v>16.347848968672007</v>
      </c>
      <c r="I83" s="57">
        <f>$S83*'Tabell 3.1 DOK32022'!I$50/100</f>
        <v>14.721735071181648</v>
      </c>
      <c r="J83" s="57">
        <f>$S83*'Tabell 3.1 DOK32022'!J$50/100</f>
        <v>23.157024927433685</v>
      </c>
      <c r="K83" s="57">
        <f>$S83*'Tabell 3.1 DOK32022'!K$50/100</f>
        <v>23.169807034825091</v>
      </c>
      <c r="L83" s="57">
        <f>$S83*'Tabell 3.1 DOK32022'!L$50/100</f>
        <v>17.84273515906299</v>
      </c>
      <c r="M83" s="57">
        <f>$S83*'Tabell 3.1 DOK32022'!M$50/100</f>
        <v>13.692656924819749</v>
      </c>
      <c r="N83" s="57">
        <f>$S83*'Tabell 3.1 DOK32022'!N$50/100</f>
        <v>18.732901866531851</v>
      </c>
      <c r="O83" s="57">
        <f>$S83*'Tabell 3.1 DOK32022'!O$50/100</f>
        <v>25.82605082009362</v>
      </c>
      <c r="P83" s="57">
        <f>$S83*'Tabell 3.1 DOK32022'!P$50/100</f>
        <v>23.42120380587556</v>
      </c>
      <c r="Q83" s="57">
        <f>$S83*'Tabell 3.1 DOK32022'!Q$50/100</f>
        <v>23.144832478234189</v>
      </c>
      <c r="R83" s="57">
        <f>$S83*'Tabell 3.1 DOK32022'!R$50/100</f>
        <v>23.180611080027585</v>
      </c>
      <c r="S83" s="57">
        <v>300</v>
      </c>
    </row>
    <row r="84" spans="1:19" ht="16.5" customHeight="1">
      <c r="A84" s="57" t="str">
        <f t="shared" si="26"/>
        <v xml:space="preserve"> - herav justering for oppgaveendringer mellom sektorer</v>
      </c>
      <c r="B84" s="57"/>
      <c r="C84" s="57"/>
      <c r="D84" s="57">
        <f>$S84*'Tabell 3.1 DOK32022'!D$50/100</f>
        <v>0</v>
      </c>
      <c r="E84" s="57">
        <f>$S84*'Tabell 3.1 DOK32022'!E$50/100</f>
        <v>0</v>
      </c>
      <c r="F84" s="57">
        <f>$S84*'Tabell 3.1 DOK32022'!F$50/100</f>
        <v>0</v>
      </c>
      <c r="G84" s="57">
        <f>$S84*'Tabell 3.1 DOK32022'!G$50/100</f>
        <v>0</v>
      </c>
      <c r="H84" s="57">
        <f>$S84*'Tabell 3.1 DOK32022'!H$50/100</f>
        <v>0</v>
      </c>
      <c r="I84" s="57">
        <f>$S84*'Tabell 3.1 DOK32022'!I$50/100</f>
        <v>0</v>
      </c>
      <c r="J84" s="57">
        <f>$S84*'Tabell 3.1 DOK32022'!J$50/100</f>
        <v>0</v>
      </c>
      <c r="K84" s="57">
        <f>$S84*'Tabell 3.1 DOK32022'!K$50/100</f>
        <v>0</v>
      </c>
      <c r="L84" s="57">
        <f>$S84*'Tabell 3.1 DOK32022'!L$50/100</f>
        <v>0</v>
      </c>
      <c r="M84" s="57">
        <f>$S84*'Tabell 3.1 DOK32022'!M$50/100</f>
        <v>0</v>
      </c>
      <c r="N84" s="57">
        <f>$S84*'Tabell 3.1 DOK32022'!N$50/100</f>
        <v>0</v>
      </c>
      <c r="O84" s="57">
        <f>$S84*'Tabell 3.1 DOK32022'!O$50/100</f>
        <v>0</v>
      </c>
      <c r="P84" s="57">
        <f>$S84*'Tabell 3.1 DOK32022'!P$50/100</f>
        <v>0</v>
      </c>
      <c r="Q84" s="57">
        <f>$S84*'Tabell 3.1 DOK32022'!Q$50/100</f>
        <v>0</v>
      </c>
      <c r="R84" s="57">
        <f>$S84*'Tabell 3.1 DOK32022'!R$50/100</f>
        <v>0</v>
      </c>
      <c r="S84" s="57">
        <v>0</v>
      </c>
    </row>
    <row r="85" spans="1:19" ht="16.5" customHeight="1">
      <c r="A85" s="57" t="str">
        <f t="shared" si="26"/>
        <v xml:space="preserve"> - herav uspesifiserte rammeendringer</v>
      </c>
      <c r="B85" s="57"/>
      <c r="C85" s="57"/>
      <c r="D85" s="57">
        <f>$S85*'Tabell 3.1 DOK32022'!D$50/100</f>
        <v>-230.72352096829911</v>
      </c>
      <c r="E85" s="57">
        <f>$S85*'Tabell 3.1 DOK32022'!E$50/100</f>
        <v>-214.1557445073629</v>
      </c>
      <c r="F85" s="57">
        <f>$S85*'Tabell 3.1 DOK32022'!F$50/100</f>
        <v>-152.05270091032196</v>
      </c>
      <c r="G85" s="57">
        <f>$S85*'Tabell 3.1 DOK32022'!G$50/100</f>
        <v>-109.52920079418774</v>
      </c>
      <c r="H85" s="57">
        <f>$S85*'Tabell 3.1 DOK32022'!H$50/100</f>
        <v>-150.4524558507452</v>
      </c>
      <c r="I85" s="57">
        <f>$S85*'Tabell 3.1 DOK32022'!I$50/100</f>
        <v>-135.48701117118588</v>
      </c>
      <c r="J85" s="57">
        <f>$S85*'Tabell 3.1 DOK32022'!J$50/100</f>
        <v>-213.11863580376237</v>
      </c>
      <c r="K85" s="57">
        <f>$S85*'Tabell 3.1 DOK32022'!K$50/100</f>
        <v>-213.23627204151271</v>
      </c>
      <c r="L85" s="57">
        <f>$S85*'Tabell 3.1 DOK32022'!L$50/100</f>
        <v>-164.21018624039399</v>
      </c>
      <c r="M85" s="57">
        <f>$S85*'Tabell 3.1 DOK32022'!M$50/100</f>
        <v>-126.01620344111804</v>
      </c>
      <c r="N85" s="57">
        <f>$S85*'Tabell 3.1 DOK32022'!N$50/100</f>
        <v>-172.40256479196447</v>
      </c>
      <c r="O85" s="57">
        <f>$S85*'Tabell 3.1 DOK32022'!O$50/100</f>
        <v>-237.68220383338158</v>
      </c>
      <c r="P85" s="57">
        <f>$S85*'Tabell 3.1 DOK32022'!P$50/100</f>
        <v>-215.54992576256024</v>
      </c>
      <c r="Q85" s="57">
        <f>$S85*'Tabell 3.1 DOK32022'!Q$50/100</f>
        <v>-213.0064263058392</v>
      </c>
      <c r="R85" s="57">
        <f>$S85*'Tabell 3.1 DOK32022'!R$50/100</f>
        <v>-213.33570378552704</v>
      </c>
      <c r="S85" s="57">
        <v>-2760.9587562081624</v>
      </c>
    </row>
    <row r="86" spans="1:19" ht="16.5" customHeight="1">
      <c r="A86" s="64" t="str">
        <f t="shared" si="26"/>
        <v xml:space="preserve"> - herav spesifiserte rammeendringer</v>
      </c>
      <c r="B86" s="64"/>
      <c r="C86" s="64"/>
      <c r="D86" s="64">
        <f>$S86*'Tabell 3.1 DOK32022'!D$50/100</f>
        <v>1604.4758338495626</v>
      </c>
      <c r="E86" s="64">
        <f>$S86*'Tabell 3.1 DOK32022'!E$50/100</f>
        <v>1489.2617592695976</v>
      </c>
      <c r="F86" s="64">
        <f>$S86*'Tabell 3.1 DOK32022'!F$50/100</f>
        <v>1057.3906078508883</v>
      </c>
      <c r="G86" s="64">
        <f>$S86*'Tabell 3.1 DOK32022'!G$50/100</f>
        <v>761.67767827744103</v>
      </c>
      <c r="H86" s="64">
        <f>$S86*'Tabell 3.1 DOK32022'!H$50/100</f>
        <v>1046.2623339950085</v>
      </c>
      <c r="I86" s="64">
        <f>$S86*'Tabell 3.1 DOK32022'!I$50/100</f>
        <v>942.19104455562547</v>
      </c>
      <c r="J86" s="64">
        <f>$S86*'Tabell 3.1 DOK32022'!J$50/100</f>
        <v>1482.0495953557559</v>
      </c>
      <c r="K86" s="64">
        <f>$S86*'Tabell 3.1 DOK32022'!K$50/100</f>
        <v>1482.8676502288058</v>
      </c>
      <c r="L86" s="64">
        <f>$S86*'Tabell 3.1 DOK32022'!L$50/100</f>
        <v>1141.9350501800313</v>
      </c>
      <c r="M86" s="64">
        <f>$S86*'Tabell 3.1 DOK32022'!M$50/100</f>
        <v>876.33004318846395</v>
      </c>
      <c r="N86" s="64">
        <f>$S86*'Tabell 3.1 DOK32022'!N$50/100</f>
        <v>1198.9057194580384</v>
      </c>
      <c r="O86" s="64">
        <f>$S86*'Tabell 3.1 DOK32022'!O$50/100</f>
        <v>1652.8672524859917</v>
      </c>
      <c r="P86" s="64">
        <f>$S86*'Tabell 3.1 DOK32022'!P$50/100</f>
        <v>1498.9570435760359</v>
      </c>
      <c r="Q86" s="64">
        <f>$S86*'Tabell 3.1 DOK32022'!Q$50/100</f>
        <v>1481.2692786069881</v>
      </c>
      <c r="R86" s="64">
        <f>$S86*'Tabell 3.1 DOK32022'!R$50/100</f>
        <v>1483.5591091217655</v>
      </c>
      <c r="S86" s="64">
        <v>19200</v>
      </c>
    </row>
    <row r="87" spans="1:19" ht="16.5" customHeight="1">
      <c r="A87" s="64" t="str">
        <f t="shared" si="26"/>
        <v>Vridningseffekter knyttet til endringer i særskilte tildelinger</v>
      </c>
      <c r="B87" s="64"/>
      <c r="C87" s="64"/>
      <c r="D87" s="64">
        <f>'Tabell 2.1 DOK32022'!D31+'Tabell 2.1 DOK32022'!D32-SUM(D76:D80)</f>
        <v>-152.68183410828351</v>
      </c>
      <c r="E87" s="64">
        <f>'Tabell 2.1 DOK32022'!E31+'Tabell 2.1 DOK32022'!E32-SUM(E76:E80)</f>
        <v>1658.8132472417055</v>
      </c>
      <c r="F87" s="64">
        <f>'Tabell 2.1 DOK32022'!F31+'Tabell 2.1 DOK32022'!F32-SUM(F76:F80)</f>
        <v>-258.36896651271672</v>
      </c>
      <c r="G87" s="64">
        <f>'Tabell 2.1 DOK32022'!G31+'Tabell 2.1 DOK32022'!G32-SUM(G76:G80)</f>
        <v>-221.47896708894405</v>
      </c>
      <c r="H87" s="64">
        <f>'Tabell 2.1 DOK32022'!H31+'Tabell 2.1 DOK32022'!H32-SUM(H76:H80)</f>
        <v>1782.6468678497768</v>
      </c>
      <c r="I87" s="64">
        <f>'Tabell 2.1 DOK32022'!I31+'Tabell 2.1 DOK32022'!I32-SUM(I76:I80)</f>
        <v>-181.56163367439876</v>
      </c>
      <c r="J87" s="64">
        <f>'Tabell 2.1 DOK32022'!J31+'Tabell 2.1 DOK32022'!J32-SUM(J76:J80)</f>
        <v>-426.88110860697634</v>
      </c>
      <c r="K87" s="64">
        <f>'Tabell 2.1 DOK32022'!K31+'Tabell 2.1 DOK32022'!K32-SUM(K76:K80)</f>
        <v>-104.86818862312066</v>
      </c>
      <c r="L87" s="64">
        <f>'Tabell 2.1 DOK32022'!L31+'Tabell 2.1 DOK32022'!L32-SUM(L76:L80)</f>
        <v>-327.33960598863632</v>
      </c>
      <c r="M87" s="64">
        <f>'Tabell 2.1 DOK32022'!M31+'Tabell 2.1 DOK32022'!M32-SUM(M76:M80)</f>
        <v>-306.43154905054689</v>
      </c>
      <c r="N87" s="64">
        <f>'Tabell 2.1 DOK32022'!N31+'Tabell 2.1 DOK32022'!N32-SUM(N76:N80)</f>
        <v>215.90200284658931</v>
      </c>
      <c r="O87" s="64">
        <f>'Tabell 2.1 DOK32022'!O31+'Tabell 2.1 DOK32022'!O32-SUM(O76:O80)</f>
        <v>-531.45245342211274</v>
      </c>
      <c r="P87" s="64">
        <f>'Tabell 2.1 DOK32022'!P31+'Tabell 2.1 DOK32022'!P32-SUM(P76:P80)</f>
        <v>-416.34083228524833</v>
      </c>
      <c r="Q87" s="64">
        <f>'Tabell 2.1 DOK32022'!Q31+'Tabell 2.1 DOK32022'!Q32-SUM(Q76:Q80)</f>
        <v>-406.74782004251028</v>
      </c>
      <c r="R87" s="64">
        <f>'Tabell 2.1 DOK32022'!R31+'Tabell 2.1 DOK32022'!R32-SUM(R76:R80)</f>
        <v>-323.20915853459155</v>
      </c>
      <c r="S87" s="64">
        <f>SUM(D87:R87)</f>
        <v>-1.4551915228366852E-11</v>
      </c>
    </row>
    <row r="88" spans="1:19" ht="16.5" customHeight="1">
      <c r="A88" s="55" t="str">
        <f t="shared" si="26"/>
        <v>Kompensasjon for forventet lønns- og prisutvikling</v>
      </c>
      <c r="B88" s="55"/>
      <c r="C88" s="55"/>
      <c r="D88" s="55">
        <f>SUM(D89:D90)</f>
        <v>2561.5805031295076</v>
      </c>
      <c r="E88" s="55">
        <f t="shared" ref="E88:S88" si="28">SUM(E89:E90)</f>
        <v>2377.6387316775485</v>
      </c>
      <c r="F88" s="55">
        <f t="shared" si="28"/>
        <v>1688.1470621869487</v>
      </c>
      <c r="G88" s="55">
        <f t="shared" si="28"/>
        <v>1216.0349499706952</v>
      </c>
      <c r="H88" s="55">
        <f t="shared" si="28"/>
        <v>1670.3805313727612</v>
      </c>
      <c r="I88" s="55">
        <f t="shared" si="28"/>
        <v>1504.2284583160676</v>
      </c>
      <c r="J88" s="55">
        <f t="shared" si="28"/>
        <v>2366.124355407545</v>
      </c>
      <c r="K88" s="55">
        <f t="shared" si="28"/>
        <v>2367.4303977729614</v>
      </c>
      <c r="L88" s="55">
        <f t="shared" si="28"/>
        <v>1823.1240998894657</v>
      </c>
      <c r="M88" s="55">
        <f t="shared" si="28"/>
        <v>1399.0799397410444</v>
      </c>
      <c r="N88" s="55">
        <f t="shared" si="28"/>
        <v>1914.0790102682936</v>
      </c>
      <c r="O88" s="55">
        <f t="shared" si="28"/>
        <v>2638.8384535970094</v>
      </c>
      <c r="P88" s="55">
        <f t="shared" si="28"/>
        <v>2393.1174635647612</v>
      </c>
      <c r="Q88" s="55">
        <f t="shared" si="28"/>
        <v>2364.8785627768684</v>
      </c>
      <c r="R88" s="55">
        <f t="shared" si="28"/>
        <v>2368.5343269076693</v>
      </c>
      <c r="S88" s="55">
        <f t="shared" si="28"/>
        <v>30653.216846579147</v>
      </c>
    </row>
    <row r="89" spans="1:19" ht="16.5" customHeight="1">
      <c r="A89" s="57" t="str">
        <f t="shared" si="26"/>
        <v xml:space="preserve"> - herav generell lønns- og priskompensasjon</v>
      </c>
      <c r="B89" s="57"/>
      <c r="C89" s="57"/>
      <c r="D89" s="57">
        <f>$S89*'Tabell 3.1 DOK32022'!D$50/100</f>
        <v>2561.5805031295076</v>
      </c>
      <c r="E89" s="57">
        <f>$S89*'Tabell 3.1 DOK32022'!E$50/100</f>
        <v>2377.6387316775485</v>
      </c>
      <c r="F89" s="57">
        <f>$S89*'Tabell 3.1 DOK32022'!F$50/100</f>
        <v>1688.1470621869487</v>
      </c>
      <c r="G89" s="57">
        <f>$S89*'Tabell 3.1 DOK32022'!G$50/100</f>
        <v>1216.0349499706952</v>
      </c>
      <c r="H89" s="57">
        <f>$S89*'Tabell 3.1 DOK32022'!H$50/100</f>
        <v>1670.3805313727612</v>
      </c>
      <c r="I89" s="57">
        <f>$S89*'Tabell 3.1 DOK32022'!I$50/100</f>
        <v>1504.2284583160676</v>
      </c>
      <c r="J89" s="57">
        <f>$S89*'Tabell 3.1 DOK32022'!J$50/100</f>
        <v>2366.124355407545</v>
      </c>
      <c r="K89" s="57">
        <f>$S89*'Tabell 3.1 DOK32022'!K$50/100</f>
        <v>2367.4303977729614</v>
      </c>
      <c r="L89" s="57">
        <f>$S89*'Tabell 3.1 DOK32022'!L$50/100</f>
        <v>1823.1240998894657</v>
      </c>
      <c r="M89" s="57">
        <f>$S89*'Tabell 3.1 DOK32022'!M$50/100</f>
        <v>1399.0799397410444</v>
      </c>
      <c r="N89" s="57">
        <f>$S89*'Tabell 3.1 DOK32022'!N$50/100</f>
        <v>1914.0790102682936</v>
      </c>
      <c r="O89" s="57">
        <f>$S89*'Tabell 3.1 DOK32022'!O$50/100</f>
        <v>2638.8384535970094</v>
      </c>
      <c r="P89" s="57">
        <f>$S89*'Tabell 3.1 DOK32022'!P$50/100</f>
        <v>2393.1174635647612</v>
      </c>
      <c r="Q89" s="57">
        <f>$S89*'Tabell 3.1 DOK32022'!Q$50/100</f>
        <v>2364.8785627768684</v>
      </c>
      <c r="R89" s="57">
        <f>$S89*'Tabell 3.1 DOK32022'!R$50/100</f>
        <v>2368.5343269076693</v>
      </c>
      <c r="S89" s="57">
        <v>30653.216846579147</v>
      </c>
    </row>
    <row r="90" spans="1:19" ht="16.5" customHeight="1">
      <c r="A90" s="64" t="str">
        <f t="shared" si="26"/>
        <v xml:space="preserve"> - herav kompensasjon for endring i løpende pensjonsutgifter</v>
      </c>
      <c r="B90" s="64"/>
      <c r="C90" s="64"/>
      <c r="D90" s="64">
        <f>$S90*'Tabell 3.1 DOK32022'!D$50/100</f>
        <v>0</v>
      </c>
      <c r="E90" s="64">
        <f>$S90*'Tabell 3.1 DOK32022'!E$50/100</f>
        <v>0</v>
      </c>
      <c r="F90" s="64">
        <f>$S90*'Tabell 3.1 DOK32022'!F$50/100</f>
        <v>0</v>
      </c>
      <c r="G90" s="64">
        <f>$S90*'Tabell 3.1 DOK32022'!G$50/100</f>
        <v>0</v>
      </c>
      <c r="H90" s="64">
        <f>$S90*'Tabell 3.1 DOK32022'!H$50/100</f>
        <v>0</v>
      </c>
      <c r="I90" s="64">
        <f>$S90*'Tabell 3.1 DOK32022'!I$50/100</f>
        <v>0</v>
      </c>
      <c r="J90" s="64">
        <f>$S90*'Tabell 3.1 DOK32022'!J$50/100</f>
        <v>0</v>
      </c>
      <c r="K90" s="64">
        <f>$S90*'Tabell 3.1 DOK32022'!K$50/100</f>
        <v>0</v>
      </c>
      <c r="L90" s="64">
        <f>$S90*'Tabell 3.1 DOK32022'!L$50/100</f>
        <v>0</v>
      </c>
      <c r="M90" s="64">
        <f>$S90*'Tabell 3.1 DOK32022'!M$50/100</f>
        <v>0</v>
      </c>
      <c r="N90" s="64">
        <f>$S90*'Tabell 3.1 DOK32022'!N$50/100</f>
        <v>0</v>
      </c>
      <c r="O90" s="64">
        <f>$S90*'Tabell 3.1 DOK32022'!O$50/100</f>
        <v>0</v>
      </c>
      <c r="P90" s="64">
        <f>$S90*'Tabell 3.1 DOK32022'!P$50/100</f>
        <v>0</v>
      </c>
      <c r="Q90" s="64">
        <f>$S90*'Tabell 3.1 DOK32022'!Q$50/100</f>
        <v>0</v>
      </c>
      <c r="R90" s="64">
        <f>$S90*'Tabell 3.1 DOK32022'!R$50/100</f>
        <v>0</v>
      </c>
      <c r="S90" s="64">
        <v>0</v>
      </c>
    </row>
    <row r="91" spans="1:19" ht="16.5" customHeight="1" thickBot="1">
      <c r="A91" s="182" t="str">
        <f t="shared" si="26"/>
        <v>Bydelsfordelt budsjett 2022</v>
      </c>
      <c r="B91" s="182"/>
      <c r="C91" s="185"/>
      <c r="D91" s="255">
        <f t="shared" ref="D91:S91" si="29">D80+D88+SUM(D76:D79)+D87</f>
        <v>94012.758104331457</v>
      </c>
      <c r="E91" s="255">
        <f t="shared" si="29"/>
        <v>82360.211446485599</v>
      </c>
      <c r="F91" s="255">
        <f t="shared" si="29"/>
        <v>55574.054736346276</v>
      </c>
      <c r="G91" s="255">
        <f t="shared" si="29"/>
        <v>41872.707682939115</v>
      </c>
      <c r="H91" s="255">
        <f t="shared" si="29"/>
        <v>58159.556685886178</v>
      </c>
      <c r="I91" s="255">
        <f t="shared" si="29"/>
        <v>47891.385215102338</v>
      </c>
      <c r="J91" s="255">
        <f t="shared" si="29"/>
        <v>75738.958895001211</v>
      </c>
      <c r="K91" s="255">
        <f t="shared" si="29"/>
        <v>76312.615302855134</v>
      </c>
      <c r="L91" s="255">
        <f t="shared" si="29"/>
        <v>59997.569417172206</v>
      </c>
      <c r="M91" s="255">
        <f t="shared" si="29"/>
        <v>44911.327300929712</v>
      </c>
      <c r="N91" s="255">
        <f t="shared" si="29"/>
        <v>66661.211741326493</v>
      </c>
      <c r="O91" s="255">
        <f t="shared" si="29"/>
        <v>84132.923049688252</v>
      </c>
      <c r="P91" s="255">
        <f t="shared" si="29"/>
        <v>74992.242381289703</v>
      </c>
      <c r="Q91" s="255">
        <f t="shared" si="29"/>
        <v>74936.421541319476</v>
      </c>
      <c r="R91" s="255">
        <f t="shared" si="29"/>
        <v>81746.570697059389</v>
      </c>
      <c r="S91" s="255">
        <f t="shared" si="29"/>
        <v>1019300.5141977326</v>
      </c>
    </row>
    <row r="92" spans="1:19" ht="16.5" customHeight="1" thickBot="1">
      <c r="A92" s="57"/>
      <c r="B92" s="57"/>
      <c r="C92" s="57"/>
      <c r="D92" s="57"/>
      <c r="E92" s="57"/>
      <c r="F92" s="57"/>
      <c r="G92" s="57"/>
      <c r="H92" s="57"/>
      <c r="I92" s="57"/>
      <c r="J92" s="57"/>
      <c r="K92" s="57"/>
      <c r="L92" s="57"/>
      <c r="M92" s="57"/>
      <c r="N92" s="57"/>
      <c r="O92" s="57"/>
      <c r="P92" s="57"/>
      <c r="Q92" s="57"/>
      <c r="R92" s="57"/>
      <c r="S92" s="57"/>
    </row>
    <row r="93" spans="1:19" ht="16.5" customHeight="1">
      <c r="A93" s="187" t="str">
        <f>'Tabell 2.1 DOK32022'!A36</f>
        <v>FO3 Helse og omsorg</v>
      </c>
      <c r="B93" s="187"/>
      <c r="C93" s="187"/>
      <c r="D93" s="188"/>
      <c r="E93" s="188"/>
      <c r="F93" s="188"/>
      <c r="G93" s="188"/>
      <c r="H93" s="188"/>
      <c r="I93" s="188"/>
      <c r="J93" s="188"/>
      <c r="K93" s="188"/>
      <c r="L93" s="188"/>
      <c r="M93" s="188"/>
      <c r="N93" s="188"/>
      <c r="O93" s="188"/>
      <c r="P93" s="188"/>
      <c r="Q93" s="188"/>
      <c r="R93" s="188"/>
      <c r="S93" s="188"/>
    </row>
    <row r="94" spans="1:19" ht="16.5" customHeight="1">
      <c r="A94" s="63" t="str">
        <f t="shared" ref="A94:A109" si="30">A76</f>
        <v>Bydelsfordelt Dok3 2021</v>
      </c>
      <c r="B94" s="318"/>
      <c r="C94" s="318"/>
      <c r="D94" s="63">
        <v>715679.78295347141</v>
      </c>
      <c r="E94" s="329">
        <v>627366.98679643008</v>
      </c>
      <c r="F94" s="329">
        <v>552510.97329534614</v>
      </c>
      <c r="G94" s="329">
        <v>432547.32674426201</v>
      </c>
      <c r="H94" s="329">
        <v>843423.95424428442</v>
      </c>
      <c r="I94" s="329">
        <v>638261.57913483656</v>
      </c>
      <c r="J94" s="329">
        <v>846731.82128128142</v>
      </c>
      <c r="K94" s="329">
        <v>828584.35909049644</v>
      </c>
      <c r="L94" s="329">
        <v>575939.0334240878</v>
      </c>
      <c r="M94" s="329">
        <v>633733.69423578447</v>
      </c>
      <c r="N94" s="329">
        <v>709649.12851830502</v>
      </c>
      <c r="O94" s="329">
        <v>1038607.516940673</v>
      </c>
      <c r="P94" s="329">
        <v>1101183.0945960558</v>
      </c>
      <c r="Q94" s="329">
        <v>977882.01287396101</v>
      </c>
      <c r="R94" s="329">
        <v>674168.19238803023</v>
      </c>
      <c r="S94" s="329">
        <v>11196269.456517305</v>
      </c>
    </row>
    <row r="95" spans="1:19" ht="16.5" customHeight="1">
      <c r="A95" s="57" t="str">
        <f t="shared" si="30"/>
        <v>Effekt av oppdaterte kriterieandeler</v>
      </c>
      <c r="B95" s="319"/>
      <c r="C95" s="319"/>
      <c r="D95" s="330">
        <v>13877.916071777181</v>
      </c>
      <c r="E95" s="330">
        <v>-647.92487078935164</v>
      </c>
      <c r="F95" s="330">
        <v>-2766.2995250701374</v>
      </c>
      <c r="G95" s="330">
        <v>4807.0354058256189</v>
      </c>
      <c r="H95" s="330">
        <v>22530.566096944764</v>
      </c>
      <c r="I95" s="330">
        <v>7526.6232145344293</v>
      </c>
      <c r="J95" s="330">
        <v>-7076.5126111503459</v>
      </c>
      <c r="K95" s="330">
        <v>-18033.168567707649</v>
      </c>
      <c r="L95" s="330">
        <v>-8819.3165651009349</v>
      </c>
      <c r="M95" s="330">
        <v>-9230.627081441904</v>
      </c>
      <c r="N95" s="330">
        <v>-1499.6349167920448</v>
      </c>
      <c r="O95" s="330">
        <v>-12720.332474730054</v>
      </c>
      <c r="P95" s="330">
        <v>-344.43083429574364</v>
      </c>
      <c r="Q95" s="330">
        <v>5236.4241547011643</v>
      </c>
      <c r="R95" s="330">
        <v>7159.6825032954512</v>
      </c>
      <c r="S95" s="330">
        <v>-1.5584050255082083E-9</v>
      </c>
    </row>
    <row r="96" spans="1:19" ht="16.5" customHeight="1">
      <c r="A96" s="57" t="str">
        <f t="shared" si="30"/>
        <v>Effekt av oppdaterte regnskapsandeler</v>
      </c>
      <c r="B96" s="57"/>
      <c r="C96" s="57"/>
      <c r="D96" s="330">
        <v>0</v>
      </c>
      <c r="E96" s="330">
        <v>0</v>
      </c>
      <c r="F96" s="330">
        <v>0</v>
      </c>
      <c r="G96" s="330">
        <v>0</v>
      </c>
      <c r="H96" s="330">
        <v>0</v>
      </c>
      <c r="I96" s="330">
        <v>0</v>
      </c>
      <c r="J96" s="330">
        <v>0</v>
      </c>
      <c r="K96" s="330">
        <v>0</v>
      </c>
      <c r="L96" s="330">
        <v>0</v>
      </c>
      <c r="M96" s="330">
        <v>0</v>
      </c>
      <c r="N96" s="330">
        <v>0</v>
      </c>
      <c r="O96" s="330">
        <v>0</v>
      </c>
      <c r="P96" s="330">
        <v>0</v>
      </c>
      <c r="Q96" s="330">
        <v>0</v>
      </c>
      <c r="R96" s="330">
        <v>0</v>
      </c>
      <c r="S96" s="330">
        <v>0</v>
      </c>
    </row>
    <row r="97" spans="1:19" ht="16.5" customHeight="1">
      <c r="A97" s="64" t="str">
        <f t="shared" si="30"/>
        <v>Effekt av endringer i fordelingssystemet</v>
      </c>
      <c r="B97" s="320"/>
      <c r="C97" s="320"/>
      <c r="D97" s="331">
        <v>7426.1179304296729</v>
      </c>
      <c r="E97" s="331">
        <v>4338.8418756510973</v>
      </c>
      <c r="F97" s="331">
        <v>3334.9945272790233</v>
      </c>
      <c r="G97" s="331">
        <v>-371.02422508367448</v>
      </c>
      <c r="H97" s="331">
        <v>-6934.6063302396351</v>
      </c>
      <c r="I97" s="331">
        <v>-1645.7602492272517</v>
      </c>
      <c r="J97" s="331">
        <v>-3292.0807721506358</v>
      </c>
      <c r="K97" s="331">
        <v>-562.2286982445022</v>
      </c>
      <c r="L97" s="331">
        <v>612.81344062179164</v>
      </c>
      <c r="M97" s="331">
        <v>1453.4442833579005</v>
      </c>
      <c r="N97" s="331">
        <v>1063.0074328414196</v>
      </c>
      <c r="O97" s="331">
        <v>457.35837545437505</v>
      </c>
      <c r="P97" s="331">
        <v>-9781.4475806094852</v>
      </c>
      <c r="Q97" s="331">
        <v>-7765.2647550871907</v>
      </c>
      <c r="R97" s="331">
        <v>11665.834745007682</v>
      </c>
      <c r="S97" s="331">
        <v>1.5584050255082083E-9</v>
      </c>
    </row>
    <row r="98" spans="1:19" ht="16.5" customHeight="1">
      <c r="A98" s="55" t="str">
        <f t="shared" si="30"/>
        <v>Reelle endringer</v>
      </c>
      <c r="B98" s="55"/>
      <c r="C98" s="55"/>
      <c r="D98" s="55">
        <f>SUM(D99:D104)</f>
        <v>13001.246957006679</v>
      </c>
      <c r="E98" s="55">
        <f t="shared" ref="E98:S98" si="31">SUM(E99:E104)</f>
        <v>11026.310184392823</v>
      </c>
      <c r="F98" s="55">
        <f t="shared" si="31"/>
        <v>9805.5057068249225</v>
      </c>
      <c r="G98" s="55">
        <f t="shared" si="31"/>
        <v>7670.9781520502711</v>
      </c>
      <c r="H98" s="55">
        <f t="shared" si="31"/>
        <v>15263.916423174469</v>
      </c>
      <c r="I98" s="55">
        <f t="shared" si="31"/>
        <v>11510.307661251903</v>
      </c>
      <c r="J98" s="55">
        <f t="shared" si="31"/>
        <v>14808.034801288111</v>
      </c>
      <c r="K98" s="55">
        <f t="shared" si="31"/>
        <v>14396.371231797611</v>
      </c>
      <c r="L98" s="55">
        <f t="shared" si="31"/>
        <v>10081.995130986899</v>
      </c>
      <c r="M98" s="55">
        <f t="shared" si="31"/>
        <v>11173.287417318954</v>
      </c>
      <c r="N98" s="55">
        <f t="shared" si="31"/>
        <v>12642.443370956682</v>
      </c>
      <c r="O98" s="55">
        <f t="shared" si="31"/>
        <v>18176.360050161111</v>
      </c>
      <c r="P98" s="55">
        <f t="shared" si="31"/>
        <v>19333.467919642073</v>
      </c>
      <c r="Q98" s="55">
        <f t="shared" si="31"/>
        <v>17401.656274919238</v>
      </c>
      <c r="R98" s="55">
        <f t="shared" si="31"/>
        <v>12272.082280332414</v>
      </c>
      <c r="S98" s="55">
        <f t="shared" si="31"/>
        <v>198563.96356210415</v>
      </c>
    </row>
    <row r="99" spans="1:19" ht="16.5" customHeight="1">
      <c r="A99" s="57" t="str">
        <f t="shared" si="30"/>
        <v xml:space="preserve"> - herav justering for demografiske forhold</v>
      </c>
      <c r="B99" s="57"/>
      <c r="C99" s="57"/>
      <c r="D99" s="57">
        <f>$S99*'Tabell 3.1 DOK32022'!D$68/100</f>
        <v>6613.1130699703863</v>
      </c>
      <c r="E99" s="57">
        <f>$S99*'Tabell 3.1 DOK32022'!E$68/100</f>
        <v>5608.5571049520295</v>
      </c>
      <c r="F99" s="57">
        <f>$S99*'Tabell 3.1 DOK32022'!F$68/100</f>
        <v>4987.5922026484277</v>
      </c>
      <c r="G99" s="57">
        <f>$S99*'Tabell 3.1 DOK32022'!G$68/100</f>
        <v>3901.8600326980059</v>
      </c>
      <c r="H99" s="57">
        <f>$S99*'Tabell 3.1 DOK32022'!H$68/100</f>
        <v>7764.0249070594482</v>
      </c>
      <c r="I99" s="57">
        <f>$S99*'Tabell 3.1 DOK32022'!I$68/100</f>
        <v>5854.7434938910164</v>
      </c>
      <c r="J99" s="57">
        <f>$S99*'Tabell 3.1 DOK32022'!J$68/100</f>
        <v>7532.1397100452323</v>
      </c>
      <c r="K99" s="57">
        <f>$S99*'Tabell 3.1 DOK32022'!K$68/100</f>
        <v>7322.7461233507547</v>
      </c>
      <c r="L99" s="57">
        <f>$S99*'Tabell 3.1 DOK32022'!L$68/100</f>
        <v>5128.2291608325622</v>
      </c>
      <c r="M99" s="57">
        <f>$S99*'Tabell 3.1 DOK32022'!M$68/100</f>
        <v>5683.3174001195675</v>
      </c>
      <c r="N99" s="57">
        <f>$S99*'Tabell 3.1 DOK32022'!N$68/100</f>
        <v>6430.6068309683869</v>
      </c>
      <c r="O99" s="57">
        <f>$S99*'Tabell 3.1 DOK32022'!O$68/100</f>
        <v>9245.4458106749644</v>
      </c>
      <c r="P99" s="57">
        <f>$S99*'Tabell 3.1 DOK32022'!P$68/100</f>
        <v>9834.0112921502823</v>
      </c>
      <c r="Q99" s="57">
        <f>$S99*'Tabell 3.1 DOK32022'!Q$68/100</f>
        <v>8851.3910189808157</v>
      </c>
      <c r="R99" s="57">
        <f>$S99*'Tabell 3.1 DOK32022'!R$68/100</f>
        <v>6242.2218416581209</v>
      </c>
      <c r="S99" s="57">
        <v>101000</v>
      </c>
    </row>
    <row r="100" spans="1:19" ht="16.5" customHeight="1">
      <c r="A100" s="57" t="str">
        <f t="shared" si="30"/>
        <v xml:space="preserve"> - herav justering for andre aktivitetsnøytrale forhold</v>
      </c>
      <c r="B100" s="57"/>
      <c r="C100" s="57"/>
      <c r="D100" s="57">
        <f>$S100*'Tabell 3.1 DOK32022'!D$68/100</f>
        <v>2965.4688498523924</v>
      </c>
      <c r="E100" s="57">
        <f>$S100*'Tabell 3.1 DOK32022'!E$68/100</f>
        <v>2515.0033292003027</v>
      </c>
      <c r="F100" s="57">
        <f>$S100*'Tabell 3.1 DOK32022'!F$68/100</f>
        <v>2236.5486808146807</v>
      </c>
      <c r="G100" s="57">
        <f>$S100*'Tabell 3.1 DOK32022'!G$68/100</f>
        <v>1749.6819215132193</v>
      </c>
      <c r="H100" s="57">
        <f>$S100*'Tabell 3.1 DOK32022'!H$68/100</f>
        <v>3481.5636399614755</v>
      </c>
      <c r="I100" s="57">
        <f>$S100*'Tabell 3.1 DOK32022'!I$68/100</f>
        <v>2625.3988509359501</v>
      </c>
      <c r="J100" s="57">
        <f>$S100*'Tabell 3.1 DOK32022'!J$68/100</f>
        <v>3377.5810947952514</v>
      </c>
      <c r="K100" s="57">
        <f>$S100*'Tabell 3.1 DOK32022'!K$68/100</f>
        <v>3283.6842942821886</v>
      </c>
      <c r="L100" s="57">
        <f>$S100*'Tabell 3.1 DOK32022'!L$68/100</f>
        <v>2299.6134604759955</v>
      </c>
      <c r="M100" s="57">
        <f>$S100*'Tabell 3.1 DOK32022'!M$68/100</f>
        <v>2548.5275294036569</v>
      </c>
      <c r="N100" s="57">
        <f>$S100*'Tabell 3.1 DOK32022'!N$68/100</f>
        <v>2883.628941637036</v>
      </c>
      <c r="O100" s="57">
        <f>$S100*'Tabell 3.1 DOK32022'!O$68/100</f>
        <v>4145.8661396632788</v>
      </c>
      <c r="P100" s="57">
        <f>$S100*'Tabell 3.1 DOK32022'!P$68/100</f>
        <v>4409.7921580068978</v>
      </c>
      <c r="Q100" s="57">
        <f>$S100*'Tabell 3.1 DOK32022'!Q$68/100</f>
        <v>3969.1630956445106</v>
      </c>
      <c r="R100" s="57">
        <f>$S100*'Tabell 3.1 DOK32022'!R$68/100</f>
        <v>2799.1528693744658</v>
      </c>
      <c r="S100" s="57">
        <v>45290.674855561301</v>
      </c>
    </row>
    <row r="101" spans="1:19" ht="16.5" customHeight="1">
      <c r="A101" s="57" t="str">
        <f t="shared" si="30"/>
        <v xml:space="preserve"> - herav justering for engangstiltak</v>
      </c>
      <c r="B101" s="57"/>
      <c r="C101" s="57"/>
      <c r="D101" s="57">
        <f>$S101*'Tabell 3.1 DOK32022'!D$68/100</f>
        <v>3077.3892503822594</v>
      </c>
      <c r="E101" s="57">
        <f>$S101*'Tabell 3.1 DOK32022'!E$68/100</f>
        <v>2609.9226131954988</v>
      </c>
      <c r="F101" s="57">
        <f>$S101*'Tabell 3.1 DOK32022'!F$68/100</f>
        <v>2320.9587477670902</v>
      </c>
      <c r="G101" s="57">
        <f>$S101*'Tabell 3.1 DOK32022'!G$68/100</f>
        <v>1815.7170449188739</v>
      </c>
      <c r="H101" s="57">
        <f>$S101*'Tabell 3.1 DOK32022'!H$68/100</f>
        <v>3612.9620854633076</v>
      </c>
      <c r="I101" s="57">
        <f>$S101*'Tabell 3.1 DOK32022'!I$68/100</f>
        <v>2724.4845961671067</v>
      </c>
      <c r="J101" s="57">
        <f>$S101*'Tabell 3.1 DOK32022'!J$68/100</f>
        <v>3505.0551125953061</v>
      </c>
      <c r="K101" s="57">
        <f>$S101*'Tabell 3.1 DOK32022'!K$68/100</f>
        <v>3407.6145326483711</v>
      </c>
      <c r="L101" s="57">
        <f>$S101*'Tabell 3.1 DOK32022'!L$68/100</f>
        <v>2386.4036689022814</v>
      </c>
      <c r="M101" s="57">
        <f>$S101*'Tabell 3.1 DOK32022'!M$68/100</f>
        <v>2644.712057481383</v>
      </c>
      <c r="N101" s="57">
        <f>$S101*'Tabell 3.1 DOK32022'!N$68/100</f>
        <v>2992.4606045100413</v>
      </c>
      <c r="O101" s="57">
        <f>$S101*'Tabell 3.1 DOK32022'!O$68/100</f>
        <v>4302.3361693239931</v>
      </c>
      <c r="P101" s="57">
        <f>$S101*'Tabell 3.1 DOK32022'!P$68/100</f>
        <v>4576.2230765451814</v>
      </c>
      <c r="Q101" s="57">
        <f>$S101*'Tabell 3.1 DOK32022'!Q$68/100</f>
        <v>4118.9641375455276</v>
      </c>
      <c r="R101" s="57">
        <f>$S101*'Tabell 3.1 DOK32022'!R$68/100</f>
        <v>2904.7963025537792</v>
      </c>
      <c r="S101" s="57">
        <v>47000</v>
      </c>
    </row>
    <row r="102" spans="1:19" ht="16.5" customHeight="1">
      <c r="A102" s="57" t="str">
        <f t="shared" si="30"/>
        <v xml:space="preserve"> - herav justering for oppgaveendringer mellom sektorer</v>
      </c>
      <c r="B102" s="57"/>
      <c r="C102" s="57"/>
      <c r="D102" s="57">
        <f>$S102*'Tabell 3.1 DOK32022'!D$68/100</f>
        <v>0</v>
      </c>
      <c r="E102" s="57">
        <f>$S102*'Tabell 3.1 DOK32022'!E$68/100</f>
        <v>0</v>
      </c>
      <c r="F102" s="57">
        <f>$S102*'Tabell 3.1 DOK32022'!F$68/100</f>
        <v>0</v>
      </c>
      <c r="G102" s="57">
        <f>$S102*'Tabell 3.1 DOK32022'!G$68/100</f>
        <v>0</v>
      </c>
      <c r="H102" s="57">
        <f>$S102*'Tabell 3.1 DOK32022'!H$68/100</f>
        <v>0</v>
      </c>
      <c r="I102" s="57">
        <f>$S102*'Tabell 3.1 DOK32022'!I$68/100</f>
        <v>0</v>
      </c>
      <c r="J102" s="57">
        <f>$S102*'Tabell 3.1 DOK32022'!J$68/100</f>
        <v>0</v>
      </c>
      <c r="K102" s="57">
        <f>$S102*'Tabell 3.1 DOK32022'!K$68/100</f>
        <v>0</v>
      </c>
      <c r="L102" s="57">
        <f>$S102*'Tabell 3.1 DOK32022'!L$68/100</f>
        <v>0</v>
      </c>
      <c r="M102" s="57">
        <f>$S102*'Tabell 3.1 DOK32022'!M$68/100</f>
        <v>0</v>
      </c>
      <c r="N102" s="57">
        <f>$S102*'Tabell 3.1 DOK32022'!N$68/100</f>
        <v>0</v>
      </c>
      <c r="O102" s="57">
        <f>$S102*'Tabell 3.1 DOK32022'!O$68/100</f>
        <v>0</v>
      </c>
      <c r="P102" s="57">
        <f>$S102*'Tabell 3.1 DOK32022'!P$68/100</f>
        <v>0</v>
      </c>
      <c r="Q102" s="57">
        <f>$S102*'Tabell 3.1 DOK32022'!Q$68/100</f>
        <v>0</v>
      </c>
      <c r="R102" s="57">
        <f>$S102*'Tabell 3.1 DOK32022'!R$68/100</f>
        <v>0</v>
      </c>
      <c r="S102" s="57">
        <v>0</v>
      </c>
    </row>
    <row r="103" spans="1:19" ht="16.5" customHeight="1">
      <c r="A103" s="57" t="str">
        <f t="shared" si="30"/>
        <v xml:space="preserve"> - herav uspesifiserte rammeendringer</v>
      </c>
      <c r="B103" s="57"/>
      <c r="C103" s="57"/>
      <c r="D103" s="57">
        <f>$S103*'Tabell 3.1 DOK32022'!D$68/100</f>
        <v>-1265.4428421218386</v>
      </c>
      <c r="E103" s="57">
        <f>$S103*'Tabell 3.1 DOK32022'!E$68/100</f>
        <v>-1073.2174647552044</v>
      </c>
      <c r="F103" s="57">
        <f>$S103*'Tabell 3.1 DOK32022'!F$68/100</f>
        <v>-954.39360940677363</v>
      </c>
      <c r="G103" s="57">
        <f>$S103*'Tabell 3.1 DOK32022'!G$68/100</f>
        <v>-746.63487484587711</v>
      </c>
      <c r="H103" s="57">
        <f>$S103*'Tabell 3.1 DOK32022'!H$68/100</f>
        <v>-1485.6739391480035</v>
      </c>
      <c r="I103" s="57">
        <f>$S103*'Tabell 3.1 DOK32022'!I$68/100</f>
        <v>-1120.326110927507</v>
      </c>
      <c r="J103" s="57">
        <f>$S103*'Tabell 3.1 DOK32022'!J$68/100</f>
        <v>-1441.3018772081996</v>
      </c>
      <c r="K103" s="57">
        <f>$S103*'Tabell 3.1 DOK32022'!K$68/100</f>
        <v>-1401.2336653592326</v>
      </c>
      <c r="L103" s="57">
        <f>$S103*'Tabell 3.1 DOK32022'!L$68/100</f>
        <v>-981.30499443662279</v>
      </c>
      <c r="M103" s="57">
        <f>$S103*'Tabell 3.1 DOK32022'!M$68/100</f>
        <v>-1087.5231146652704</v>
      </c>
      <c r="N103" s="57">
        <f>$S103*'Tabell 3.1 DOK32022'!N$68/100</f>
        <v>-1230.5196204342508</v>
      </c>
      <c r="O103" s="57">
        <f>$S103*'Tabell 3.1 DOK32022'!O$68/100</f>
        <v>-1769.1491283387904</v>
      </c>
      <c r="P103" s="57">
        <f>$S103*'Tabell 3.1 DOK32022'!P$68/100</f>
        <v>-1881.7732386137216</v>
      </c>
      <c r="Q103" s="57">
        <f>$S103*'Tabell 3.1 DOK32022'!Q$68/100</f>
        <v>-1693.7453343499169</v>
      </c>
      <c r="R103" s="57">
        <f>$S103*'Tabell 3.1 DOK32022'!R$68/100</f>
        <v>-1194.4714788459289</v>
      </c>
      <c r="S103" s="57">
        <v>-19326.711293457138</v>
      </c>
    </row>
    <row r="104" spans="1:19" ht="16.5" customHeight="1">
      <c r="A104" s="64" t="str">
        <f t="shared" si="30"/>
        <v xml:space="preserve"> - herav spesifiserte rammeendringer</v>
      </c>
      <c r="B104" s="64"/>
      <c r="C104" s="64"/>
      <c r="D104" s="64">
        <f>$S104*'Tabell 3.1 DOK32022'!D$68/100</f>
        <v>1610.7186289234803</v>
      </c>
      <c r="E104" s="64">
        <f>$S104*'Tabell 3.1 DOK32022'!E$68/100</f>
        <v>1366.0446018001974</v>
      </c>
      <c r="F104" s="64">
        <f>$S104*'Tabell 3.1 DOK32022'!F$68/100</f>
        <v>1214.7996850014983</v>
      </c>
      <c r="G104" s="64">
        <f>$S104*'Tabell 3.1 DOK32022'!G$68/100</f>
        <v>950.35402776604883</v>
      </c>
      <c r="H104" s="64">
        <f>$S104*'Tabell 3.1 DOK32022'!H$68/100</f>
        <v>1891.0397298382418</v>
      </c>
      <c r="I104" s="64">
        <f>$S104*'Tabell 3.1 DOK32022'!I$68/100</f>
        <v>1426.0068311853365</v>
      </c>
      <c r="J104" s="64">
        <f>$S104*'Tabell 3.1 DOK32022'!J$68/100</f>
        <v>1834.5607610605221</v>
      </c>
      <c r="K104" s="64">
        <f>$S104*'Tabell 3.1 DOK32022'!K$68/100</f>
        <v>1783.5599468755304</v>
      </c>
      <c r="L104" s="64">
        <f>$S104*'Tabell 3.1 DOK32022'!L$68/100</f>
        <v>1249.0538352126835</v>
      </c>
      <c r="M104" s="64">
        <f>$S104*'Tabell 3.1 DOK32022'!M$68/100</f>
        <v>1384.2535449796176</v>
      </c>
      <c r="N104" s="64">
        <f>$S104*'Tabell 3.1 DOK32022'!N$68/100</f>
        <v>1566.2666142754686</v>
      </c>
      <c r="O104" s="64">
        <f>$S104*'Tabell 3.1 DOK32022'!O$68/100</f>
        <v>2251.8610588376646</v>
      </c>
      <c r="P104" s="64">
        <f>$S104*'Tabell 3.1 DOK32022'!P$68/100</f>
        <v>2395.2146315534351</v>
      </c>
      <c r="Q104" s="64">
        <f>$S104*'Tabell 3.1 DOK32022'!Q$68/100</f>
        <v>2155.8833570982974</v>
      </c>
      <c r="R104" s="64">
        <f>$S104*'Tabell 3.1 DOK32022'!R$68/100</f>
        <v>1520.3827455919779</v>
      </c>
      <c r="S104" s="64">
        <v>24600</v>
      </c>
    </row>
    <row r="105" spans="1:19" ht="16.5" customHeight="1">
      <c r="A105" s="64" t="str">
        <f t="shared" si="30"/>
        <v>Vridningseffekter knyttet til endringer i særskilte tildelinger</v>
      </c>
      <c r="B105" s="64"/>
      <c r="C105" s="64"/>
      <c r="D105" s="64">
        <f>'Tabell 2.1 DOK32022'!D37+'Tabell 2.1 DOK32022'!D38-SUM(D94:D98)</f>
        <v>5131.135848242091</v>
      </c>
      <c r="E105" s="64">
        <f>'Tabell 2.1 DOK32022'!E37+'Tabell 2.1 DOK32022'!E38-SUM(E94:E98)</f>
        <v>-9352.7922015588265</v>
      </c>
      <c r="F105" s="64">
        <f>'Tabell 2.1 DOK32022'!F37+'Tabell 2.1 DOK32022'!F38-SUM(F94:F98)</f>
        <v>-1278.8484677281231</v>
      </c>
      <c r="G105" s="64">
        <f>'Tabell 2.1 DOK32022'!G37+'Tabell 2.1 DOK32022'!G38-SUM(G94:G98)</f>
        <v>10227.659916056378</v>
      </c>
      <c r="H105" s="64">
        <f>'Tabell 2.1 DOK32022'!H37+'Tabell 2.1 DOK32022'!H38-SUM(H94:H98)</f>
        <v>-3538.4278013639851</v>
      </c>
      <c r="I105" s="64">
        <f>'Tabell 2.1 DOK32022'!I37+'Tabell 2.1 DOK32022'!I38-SUM(I94:I98)</f>
        <v>101.80333537445404</v>
      </c>
      <c r="J105" s="64">
        <f>'Tabell 2.1 DOK32022'!J37+'Tabell 2.1 DOK32022'!J38-SUM(J94:J98)</f>
        <v>-2673.1140147742117</v>
      </c>
      <c r="K105" s="64">
        <f>'Tabell 2.1 DOK32022'!K37+'Tabell 2.1 DOK32022'!K38-SUM(K94:K98)</f>
        <v>-2632.148576987558</v>
      </c>
      <c r="L105" s="64">
        <f>'Tabell 2.1 DOK32022'!L37+'Tabell 2.1 DOK32022'!L38-SUM(L94:L98)</f>
        <v>652.17414046800695</v>
      </c>
      <c r="M105" s="64">
        <f>'Tabell 2.1 DOK32022'!M37+'Tabell 2.1 DOK32022'!M38-SUM(M94:M98)</f>
        <v>2012.4200562841725</v>
      </c>
      <c r="N105" s="64">
        <f>'Tabell 2.1 DOK32022'!N37+'Tabell 2.1 DOK32022'!N38-SUM(N94:N98)</f>
        <v>1063.8184117632918</v>
      </c>
      <c r="O105" s="64">
        <f>'Tabell 2.1 DOK32022'!O37+'Tabell 2.1 DOK32022'!O38-SUM(O94:O98)</f>
        <v>1725.2712911629351</v>
      </c>
      <c r="P105" s="64">
        <f>'Tabell 2.1 DOK32022'!P37+'Tabell 2.1 DOK32022'!P38-SUM(P94:P98)</f>
        <v>-237.76828917348757</v>
      </c>
      <c r="Q105" s="64">
        <f>'Tabell 2.1 DOK32022'!Q37+'Tabell 2.1 DOK32022'!Q38-SUM(Q94:Q98)</f>
        <v>-2028.5273534544976</v>
      </c>
      <c r="R105" s="64">
        <f>'Tabell 2.1 DOK32022'!R37+'Tabell 2.1 DOK32022'!R38-SUM(R94:R98)</f>
        <v>827.34370568778832</v>
      </c>
      <c r="S105" s="64">
        <f>SUM(D105:R105)</f>
        <v>-1.57160684466362E-9</v>
      </c>
    </row>
    <row r="106" spans="1:19" ht="16.5" customHeight="1">
      <c r="A106" s="55" t="str">
        <f t="shared" si="30"/>
        <v>Kompensasjon for forventet lønns- og prisutvikling</v>
      </c>
      <c r="B106" s="55"/>
      <c r="C106" s="55"/>
      <c r="D106" s="55">
        <f>SUM(D107:D108)</f>
        <v>24851.836011600615</v>
      </c>
      <c r="E106" s="55">
        <f t="shared" ref="E106:S106" si="32">SUM(E107:E108)</f>
        <v>21076.751593268837</v>
      </c>
      <c r="F106" s="55">
        <f t="shared" si="32"/>
        <v>18743.188298988462</v>
      </c>
      <c r="G106" s="55">
        <f t="shared" si="32"/>
        <v>14663.046684194023</v>
      </c>
      <c r="H106" s="55">
        <f t="shared" si="32"/>
        <v>29176.920421396659</v>
      </c>
      <c r="I106" s="55">
        <f t="shared" si="32"/>
        <v>22001.911000263106</v>
      </c>
      <c r="J106" s="55">
        <f t="shared" si="32"/>
        <v>28305.504368360558</v>
      </c>
      <c r="K106" s="55">
        <f t="shared" si="32"/>
        <v>27518.610960769798</v>
      </c>
      <c r="L106" s="55">
        <f t="shared" si="32"/>
        <v>19271.69682212764</v>
      </c>
      <c r="M106" s="55">
        <f t="shared" si="32"/>
        <v>21357.69803649831</v>
      </c>
      <c r="N106" s="55">
        <f t="shared" si="32"/>
        <v>24165.984269042699</v>
      </c>
      <c r="O106" s="55">
        <f t="shared" si="32"/>
        <v>34744.045763315975</v>
      </c>
      <c r="P106" s="55">
        <f t="shared" si="32"/>
        <v>36955.853224182341</v>
      </c>
      <c r="Q106" s="55">
        <f t="shared" si="32"/>
        <v>33263.202330101805</v>
      </c>
      <c r="R106" s="55">
        <f t="shared" si="32"/>
        <v>23458.040398757901</v>
      </c>
      <c r="S106" s="55">
        <f t="shared" si="32"/>
        <v>379554.29018286872</v>
      </c>
    </row>
    <row r="107" spans="1:19" ht="16.5" customHeight="1">
      <c r="A107" s="57" t="str">
        <f t="shared" si="30"/>
        <v xml:space="preserve"> - herav generell lønns- og priskompensasjon</v>
      </c>
      <c r="B107" s="57"/>
      <c r="C107" s="57"/>
      <c r="D107" s="57">
        <f>$S107*'Tabell 3.1 DOK32022'!D$68/100</f>
        <v>24851.836011600615</v>
      </c>
      <c r="E107" s="57">
        <f>$S107*'Tabell 3.1 DOK32022'!E$68/100</f>
        <v>21076.751593268837</v>
      </c>
      <c r="F107" s="57">
        <f>$S107*'Tabell 3.1 DOK32022'!F$68/100</f>
        <v>18743.188298988462</v>
      </c>
      <c r="G107" s="57">
        <f>$S107*'Tabell 3.1 DOK32022'!G$68/100</f>
        <v>14663.046684194023</v>
      </c>
      <c r="H107" s="57">
        <f>$S107*'Tabell 3.1 DOK32022'!H$68/100</f>
        <v>29176.920421396659</v>
      </c>
      <c r="I107" s="57">
        <f>$S107*'Tabell 3.1 DOK32022'!I$68/100</f>
        <v>22001.911000263106</v>
      </c>
      <c r="J107" s="57">
        <f>$S107*'Tabell 3.1 DOK32022'!J$68/100</f>
        <v>28305.504368360558</v>
      </c>
      <c r="K107" s="57">
        <f>$S107*'Tabell 3.1 DOK32022'!K$68/100</f>
        <v>27518.610960769798</v>
      </c>
      <c r="L107" s="57">
        <f>$S107*'Tabell 3.1 DOK32022'!L$68/100</f>
        <v>19271.69682212764</v>
      </c>
      <c r="M107" s="57">
        <f>$S107*'Tabell 3.1 DOK32022'!M$68/100</f>
        <v>21357.69803649831</v>
      </c>
      <c r="N107" s="57">
        <f>$S107*'Tabell 3.1 DOK32022'!N$68/100</f>
        <v>24165.984269042699</v>
      </c>
      <c r="O107" s="57">
        <f>$S107*'Tabell 3.1 DOK32022'!O$68/100</f>
        <v>34744.045763315975</v>
      </c>
      <c r="P107" s="57">
        <f>$S107*'Tabell 3.1 DOK32022'!P$68/100</f>
        <v>36955.853224182341</v>
      </c>
      <c r="Q107" s="57">
        <f>$S107*'Tabell 3.1 DOK32022'!Q$68/100</f>
        <v>33263.202330101805</v>
      </c>
      <c r="R107" s="57">
        <f>$S107*'Tabell 3.1 DOK32022'!R$68/100</f>
        <v>23458.040398757901</v>
      </c>
      <c r="S107" s="57">
        <v>379554.29018286872</v>
      </c>
    </row>
    <row r="108" spans="1:19" ht="16.5" customHeight="1">
      <c r="A108" s="64" t="str">
        <f t="shared" si="30"/>
        <v xml:space="preserve"> - herav kompensasjon for endring i løpende pensjonsutgifter</v>
      </c>
      <c r="B108" s="64"/>
      <c r="C108" s="64"/>
      <c r="D108" s="64">
        <f>$S108*'Tabell 3.1 DOK32022'!D$68/100</f>
        <v>0</v>
      </c>
      <c r="E108" s="64">
        <f>$S108*'Tabell 3.1 DOK32022'!E$68/100</f>
        <v>0</v>
      </c>
      <c r="F108" s="64">
        <f>$S108*'Tabell 3.1 DOK32022'!F$68/100</f>
        <v>0</v>
      </c>
      <c r="G108" s="64">
        <f>$S108*'Tabell 3.1 DOK32022'!G$68/100</f>
        <v>0</v>
      </c>
      <c r="H108" s="64">
        <f>$S108*'Tabell 3.1 DOK32022'!H$68/100</f>
        <v>0</v>
      </c>
      <c r="I108" s="64">
        <f>$S108*'Tabell 3.1 DOK32022'!I$68/100</f>
        <v>0</v>
      </c>
      <c r="J108" s="64">
        <f>$S108*'Tabell 3.1 DOK32022'!J$68/100</f>
        <v>0</v>
      </c>
      <c r="K108" s="64">
        <f>$S108*'Tabell 3.1 DOK32022'!K$68/100</f>
        <v>0</v>
      </c>
      <c r="L108" s="64">
        <f>$S108*'Tabell 3.1 DOK32022'!L$68/100</f>
        <v>0</v>
      </c>
      <c r="M108" s="64">
        <f>$S108*'Tabell 3.1 DOK32022'!M$68/100</f>
        <v>0</v>
      </c>
      <c r="N108" s="64">
        <f>$S108*'Tabell 3.1 DOK32022'!N$68/100</f>
        <v>0</v>
      </c>
      <c r="O108" s="64">
        <f>$S108*'Tabell 3.1 DOK32022'!O$68/100</f>
        <v>0</v>
      </c>
      <c r="P108" s="64">
        <f>$S108*'Tabell 3.1 DOK32022'!P$68/100</f>
        <v>0</v>
      </c>
      <c r="Q108" s="64">
        <f>$S108*'Tabell 3.1 DOK32022'!Q$68/100</f>
        <v>0</v>
      </c>
      <c r="R108" s="64">
        <f>$S108*'Tabell 3.1 DOK32022'!R$68/100</f>
        <v>0</v>
      </c>
      <c r="S108" s="64">
        <v>0</v>
      </c>
    </row>
    <row r="109" spans="1:19" ht="16.5" customHeight="1" thickBot="1">
      <c r="A109" s="202" t="str">
        <f t="shared" si="30"/>
        <v>Bydelsfordelt budsjett 2022</v>
      </c>
      <c r="B109" s="190"/>
      <c r="C109" s="190"/>
      <c r="D109" s="203">
        <f t="shared" ref="D109:S109" si="33">D98+D106+SUM(D94:D97)+D105</f>
        <v>779968.03577252768</v>
      </c>
      <c r="E109" s="203">
        <f t="shared" si="33"/>
        <v>653808.17337739468</v>
      </c>
      <c r="F109" s="203">
        <f t="shared" si="33"/>
        <v>580349.51383564027</v>
      </c>
      <c r="G109" s="203">
        <f t="shared" si="33"/>
        <v>469545.02267730463</v>
      </c>
      <c r="H109" s="203">
        <f t="shared" si="33"/>
        <v>899922.32305419666</v>
      </c>
      <c r="I109" s="203">
        <f t="shared" si="33"/>
        <v>677756.46409703325</v>
      </c>
      <c r="J109" s="203">
        <f t="shared" si="33"/>
        <v>876803.65305285482</v>
      </c>
      <c r="K109" s="203">
        <f t="shared" si="33"/>
        <v>849271.79544012411</v>
      </c>
      <c r="L109" s="203">
        <f t="shared" si="33"/>
        <v>597738.3963931913</v>
      </c>
      <c r="M109" s="203">
        <f t="shared" si="33"/>
        <v>660499.91694780195</v>
      </c>
      <c r="N109" s="203">
        <f t="shared" si="33"/>
        <v>747084.74708611716</v>
      </c>
      <c r="O109" s="203">
        <f t="shared" si="33"/>
        <v>1080990.219946037</v>
      </c>
      <c r="P109" s="203">
        <f t="shared" si="33"/>
        <v>1147108.7690358015</v>
      </c>
      <c r="Q109" s="203">
        <f t="shared" si="33"/>
        <v>1023989.5035251415</v>
      </c>
      <c r="R109" s="203">
        <f t="shared" si="33"/>
        <v>729551.17602111155</v>
      </c>
      <c r="S109" s="203">
        <f t="shared" si="33"/>
        <v>11774387.710262276</v>
      </c>
    </row>
    <row r="110" spans="1:19" ht="16.5" customHeight="1" thickBot="1">
      <c r="A110" s="57"/>
      <c r="B110" s="57"/>
      <c r="C110" s="57"/>
      <c r="D110" s="57"/>
      <c r="E110" s="57"/>
      <c r="F110" s="57"/>
      <c r="G110" s="57"/>
      <c r="H110" s="57"/>
      <c r="I110" s="57"/>
      <c r="J110" s="57"/>
      <c r="K110" s="57"/>
      <c r="L110" s="57"/>
      <c r="M110" s="57"/>
      <c r="N110" s="57"/>
      <c r="O110" s="57"/>
      <c r="P110" s="57"/>
      <c r="Q110" s="57"/>
      <c r="R110" s="57"/>
      <c r="S110" s="57"/>
    </row>
    <row r="111" spans="1:19" ht="16.5" customHeight="1">
      <c r="A111" s="192" t="str">
        <f>'Tabell 2.1 DOK32022'!A42</f>
        <v>FO4A Sosiale tjenester</v>
      </c>
      <c r="B111" s="192"/>
      <c r="C111" s="192"/>
      <c r="D111" s="193"/>
      <c r="E111" s="193"/>
      <c r="F111" s="193"/>
      <c r="G111" s="193"/>
      <c r="H111" s="193"/>
      <c r="I111" s="193"/>
      <c r="J111" s="193"/>
      <c r="K111" s="193"/>
      <c r="L111" s="193"/>
      <c r="M111" s="193"/>
      <c r="N111" s="193"/>
      <c r="O111" s="193"/>
      <c r="P111" s="193"/>
      <c r="Q111" s="193"/>
      <c r="R111" s="193"/>
      <c r="S111" s="193"/>
    </row>
    <row r="112" spans="1:19" ht="16.5" customHeight="1">
      <c r="A112" s="63" t="str">
        <f t="shared" ref="A112:A127" si="34">A94</f>
        <v>Bydelsfordelt Dok3 2021</v>
      </c>
      <c r="B112" s="318"/>
      <c r="C112" s="318"/>
      <c r="D112" s="63">
        <v>153628.76853844768</v>
      </c>
      <c r="E112" s="329">
        <v>129313.38878288116</v>
      </c>
      <c r="F112" s="329">
        <v>79905.750281483473</v>
      </c>
      <c r="G112" s="329">
        <v>65484.54036131157</v>
      </c>
      <c r="H112" s="329">
        <v>80558.402158931553</v>
      </c>
      <c r="I112" s="329">
        <v>29877.863302953185</v>
      </c>
      <c r="J112" s="329">
        <v>42014.100426289377</v>
      </c>
      <c r="K112" s="329">
        <v>51971.936496432194</v>
      </c>
      <c r="L112" s="329">
        <v>75373.029738231387</v>
      </c>
      <c r="M112" s="329">
        <v>72142.902358962296</v>
      </c>
      <c r="N112" s="329">
        <v>104380.61121835024</v>
      </c>
      <c r="O112" s="329">
        <v>128018.35458896407</v>
      </c>
      <c r="P112" s="329">
        <v>66644.00921414177</v>
      </c>
      <c r="Q112" s="329">
        <v>50567.293644283222</v>
      </c>
      <c r="R112" s="329">
        <v>114796.39242727816</v>
      </c>
      <c r="S112" s="329">
        <v>1244677.3435389416</v>
      </c>
    </row>
    <row r="113" spans="1:19" ht="16.5" customHeight="1">
      <c r="A113" s="57" t="str">
        <f t="shared" si="34"/>
        <v>Effekt av oppdaterte kriterieandeler</v>
      </c>
      <c r="B113" s="319"/>
      <c r="C113" s="319"/>
      <c r="D113" s="330">
        <v>-3210.9548451338883</v>
      </c>
      <c r="E113" s="330">
        <v>1379.4269977598897</v>
      </c>
      <c r="F113" s="330">
        <v>484.61595626688836</v>
      </c>
      <c r="G113" s="330">
        <v>-1838.7231533341942</v>
      </c>
      <c r="H113" s="330">
        <v>1151.2646920330722</v>
      </c>
      <c r="I113" s="330">
        <v>423.39214262748578</v>
      </c>
      <c r="J113" s="330">
        <v>1438.1520739892678</v>
      </c>
      <c r="K113" s="330">
        <v>1908.2369521804223</v>
      </c>
      <c r="L113" s="330">
        <v>3373.4616591384233</v>
      </c>
      <c r="M113" s="330">
        <v>-942.39596438187402</v>
      </c>
      <c r="N113" s="330">
        <v>-192.91025836250975</v>
      </c>
      <c r="O113" s="330">
        <v>-4035.3381505526718</v>
      </c>
      <c r="P113" s="330">
        <v>1317.0274204357563</v>
      </c>
      <c r="Q113" s="330">
        <v>-43.016005607543086</v>
      </c>
      <c r="R113" s="330">
        <v>-1212.2395170584857</v>
      </c>
      <c r="S113" s="330">
        <v>-3.4841529655379349E-10</v>
      </c>
    </row>
    <row r="114" spans="1:19" ht="16.5" customHeight="1">
      <c r="A114" s="57" t="str">
        <f t="shared" si="34"/>
        <v>Effekt av oppdaterte regnskapsandeler</v>
      </c>
      <c r="B114" s="57"/>
      <c r="C114" s="57"/>
      <c r="D114" s="330">
        <v>0</v>
      </c>
      <c r="E114" s="330">
        <v>0</v>
      </c>
      <c r="F114" s="330">
        <v>0</v>
      </c>
      <c r="G114" s="330">
        <v>0</v>
      </c>
      <c r="H114" s="330">
        <v>0</v>
      </c>
      <c r="I114" s="330">
        <v>0</v>
      </c>
      <c r="J114" s="330">
        <v>0</v>
      </c>
      <c r="K114" s="330">
        <v>0</v>
      </c>
      <c r="L114" s="330">
        <v>0</v>
      </c>
      <c r="M114" s="330">
        <v>0</v>
      </c>
      <c r="N114" s="330">
        <v>0</v>
      </c>
      <c r="O114" s="330">
        <v>0</v>
      </c>
      <c r="P114" s="330">
        <v>0</v>
      </c>
      <c r="Q114" s="330">
        <v>0</v>
      </c>
      <c r="R114" s="330">
        <v>0</v>
      </c>
      <c r="S114" s="330">
        <v>0</v>
      </c>
    </row>
    <row r="115" spans="1:19" ht="16.5" customHeight="1">
      <c r="A115" s="64" t="str">
        <f t="shared" si="34"/>
        <v>Effekt av endringer i fordelingssystemet</v>
      </c>
      <c r="B115" s="320"/>
      <c r="C115" s="320"/>
      <c r="D115" s="331">
        <v>0</v>
      </c>
      <c r="E115" s="331">
        <v>0</v>
      </c>
      <c r="F115" s="331">
        <v>0</v>
      </c>
      <c r="G115" s="331">
        <v>0</v>
      </c>
      <c r="H115" s="331">
        <v>0</v>
      </c>
      <c r="I115" s="331">
        <v>0</v>
      </c>
      <c r="J115" s="331">
        <v>0</v>
      </c>
      <c r="K115" s="331">
        <v>0</v>
      </c>
      <c r="L115" s="331">
        <v>0</v>
      </c>
      <c r="M115" s="331">
        <v>0</v>
      </c>
      <c r="N115" s="331">
        <v>0</v>
      </c>
      <c r="O115" s="331">
        <v>0</v>
      </c>
      <c r="P115" s="331">
        <v>0</v>
      </c>
      <c r="Q115" s="331">
        <v>0</v>
      </c>
      <c r="R115" s="331">
        <v>0</v>
      </c>
      <c r="S115" s="331">
        <v>0</v>
      </c>
    </row>
    <row r="116" spans="1:19" ht="16.5" customHeight="1">
      <c r="A116" s="55" t="str">
        <f t="shared" si="34"/>
        <v>Reelle endringer</v>
      </c>
      <c r="B116" s="55"/>
      <c r="C116" s="55"/>
      <c r="D116" s="55">
        <f t="shared" ref="D116:S116" si="35">SUM(D117:D122)</f>
        <v>5987.3389799442321</v>
      </c>
      <c r="E116" s="55">
        <f t="shared" si="35"/>
        <v>5082.9212267234079</v>
      </c>
      <c r="F116" s="55">
        <f t="shared" si="35"/>
        <v>3139.4788860989675</v>
      </c>
      <c r="G116" s="55">
        <f t="shared" si="35"/>
        <v>2535.414136149639</v>
      </c>
      <c r="H116" s="55">
        <f t="shared" si="35"/>
        <v>3260.7090450311989</v>
      </c>
      <c r="I116" s="55">
        <f t="shared" si="35"/>
        <v>1180.5114253530389</v>
      </c>
      <c r="J116" s="55">
        <f t="shared" si="35"/>
        <v>1692.4860835636462</v>
      </c>
      <c r="K116" s="55">
        <f t="shared" si="35"/>
        <v>2143.3065931504661</v>
      </c>
      <c r="L116" s="55">
        <f t="shared" si="35"/>
        <v>3141.7324086501776</v>
      </c>
      <c r="M116" s="55">
        <f t="shared" si="35"/>
        <v>2838.7480164420381</v>
      </c>
      <c r="N116" s="55">
        <f t="shared" si="35"/>
        <v>4098.9983436032062</v>
      </c>
      <c r="O116" s="55">
        <f t="shared" si="35"/>
        <v>4925.9359985625588</v>
      </c>
      <c r="P116" s="55">
        <f t="shared" si="35"/>
        <v>2676.5562959939807</v>
      </c>
      <c r="Q116" s="55">
        <f t="shared" si="35"/>
        <v>2008.5615529851693</v>
      </c>
      <c r="R116" s="55">
        <f t="shared" si="35"/>
        <v>4508.4035830356406</v>
      </c>
      <c r="S116" s="55">
        <f t="shared" si="35"/>
        <v>49221.102575287368</v>
      </c>
    </row>
    <row r="117" spans="1:19" ht="16.5" customHeight="1">
      <c r="A117" s="57" t="str">
        <f t="shared" si="34"/>
        <v xml:space="preserve"> - herav justering for demografiske forhold</v>
      </c>
      <c r="B117" s="57"/>
      <c r="C117" s="57"/>
      <c r="D117" s="57">
        <f>$S117*'Tabell 3.1 DOK32022'!D$83/100</f>
        <v>0</v>
      </c>
      <c r="E117" s="57">
        <f>$S117*'Tabell 3.1 DOK32022'!E$83/100</f>
        <v>0</v>
      </c>
      <c r="F117" s="57">
        <f>$S117*'Tabell 3.1 DOK32022'!F$83/100</f>
        <v>0</v>
      </c>
      <c r="G117" s="57">
        <f>$S117*'Tabell 3.1 DOK32022'!G$83/100</f>
        <v>0</v>
      </c>
      <c r="H117" s="57">
        <f>$S117*'Tabell 3.1 DOK32022'!H$83/100</f>
        <v>0</v>
      </c>
      <c r="I117" s="57">
        <f>$S117*'Tabell 3.1 DOK32022'!I$83/100</f>
        <v>0</v>
      </c>
      <c r="J117" s="57">
        <f>$S117*'Tabell 3.1 DOK32022'!J$83/100</f>
        <v>0</v>
      </c>
      <c r="K117" s="57">
        <f>$S117*'Tabell 3.1 DOK32022'!K$83/100</f>
        <v>0</v>
      </c>
      <c r="L117" s="57">
        <f>$S117*'Tabell 3.1 DOK32022'!L$83/100</f>
        <v>0</v>
      </c>
      <c r="M117" s="57">
        <f>$S117*'Tabell 3.1 DOK32022'!M$83/100</f>
        <v>0</v>
      </c>
      <c r="N117" s="57">
        <f>$S117*'Tabell 3.1 DOK32022'!N$83/100</f>
        <v>0</v>
      </c>
      <c r="O117" s="57">
        <f>$S117*'Tabell 3.1 DOK32022'!O$83/100</f>
        <v>0</v>
      </c>
      <c r="P117" s="57">
        <f>$S117*'Tabell 3.1 DOK32022'!P$83/100</f>
        <v>0</v>
      </c>
      <c r="Q117" s="57">
        <f>$S117*'Tabell 3.1 DOK32022'!Q$83/100</f>
        <v>0</v>
      </c>
      <c r="R117" s="57">
        <f>$S117*'Tabell 3.1 DOK32022'!R$83/100</f>
        <v>0</v>
      </c>
      <c r="S117" s="57">
        <v>0</v>
      </c>
    </row>
    <row r="118" spans="1:19" ht="16.5" customHeight="1">
      <c r="A118" s="57" t="str">
        <f t="shared" si="34"/>
        <v xml:space="preserve"> - herav justering for andre aktivitetsnøytrale forhold</v>
      </c>
      <c r="B118" s="57"/>
      <c r="C118" s="57"/>
      <c r="D118" s="57">
        <f>$S118*'Tabell 3.1 DOK32022'!D$83/100</f>
        <v>5917.0056183795514</v>
      </c>
      <c r="E118" s="57">
        <f>$S118*'Tabell 3.1 DOK32022'!E$83/100</f>
        <v>5023.2120741864574</v>
      </c>
      <c r="F118" s="57">
        <f>$S118*'Tabell 3.1 DOK32022'!F$83/100</f>
        <v>3102.5993801347449</v>
      </c>
      <c r="G118" s="57">
        <f>$S118*'Tabell 3.1 DOK32022'!G$83/100</f>
        <v>2505.6305879404354</v>
      </c>
      <c r="H118" s="57">
        <f>$S118*'Tabell 3.1 DOK32022'!H$83/100</f>
        <v>3222.4054465562153</v>
      </c>
      <c r="I118" s="57">
        <f>$S118*'Tabell 3.1 DOK32022'!I$83/100</f>
        <v>1166.6439397824518</v>
      </c>
      <c r="J118" s="57">
        <f>$S118*'Tabell 3.1 DOK32022'!J$83/100</f>
        <v>1672.6044239386922</v>
      </c>
      <c r="K118" s="57">
        <f>$S118*'Tabell 3.1 DOK32022'!K$83/100</f>
        <v>2118.1291381800752</v>
      </c>
      <c r="L118" s="57">
        <f>$S118*'Tabell 3.1 DOK32022'!L$83/100</f>
        <v>3104.8264305224579</v>
      </c>
      <c r="M118" s="57">
        <f>$S118*'Tabell 3.1 DOK32022'!M$83/100</f>
        <v>2805.4012005526702</v>
      </c>
      <c r="N118" s="57">
        <f>$S118*'Tabell 3.1 DOK32022'!N$83/100</f>
        <v>4050.8473480575431</v>
      </c>
      <c r="O118" s="57">
        <f>$S118*'Tabell 3.1 DOK32022'!O$83/100</f>
        <v>4868.0709538754445</v>
      </c>
      <c r="P118" s="57">
        <f>$S118*'Tabell 3.1 DOK32022'!P$83/100</f>
        <v>2645.1147486981035</v>
      </c>
      <c r="Q118" s="57">
        <f>$S118*'Tabell 3.1 DOK32022'!Q$83/100</f>
        <v>1984.9669500398159</v>
      </c>
      <c r="R118" s="57">
        <f>$S118*'Tabell 3.1 DOK32022'!R$83/100</f>
        <v>4455.4432979495105</v>
      </c>
      <c r="S118" s="57">
        <v>48642.901538794169</v>
      </c>
    </row>
    <row r="119" spans="1:19" ht="16.5" customHeight="1">
      <c r="A119" s="57" t="str">
        <f t="shared" si="34"/>
        <v xml:space="preserve"> - herav justering for engangstiltak</v>
      </c>
      <c r="B119" s="57"/>
      <c r="C119" s="57"/>
      <c r="D119" s="57">
        <f>$S119*'Tabell 3.1 DOK32022'!D$83/100</f>
        <v>364.92512357597923</v>
      </c>
      <c r="E119" s="57">
        <f>$S119*'Tabell 3.1 DOK32022'!E$83/100</f>
        <v>309.80134296760411</v>
      </c>
      <c r="F119" s="57">
        <f>$S119*'Tabell 3.1 DOK32022'!F$83/100</f>
        <v>191.34956686292634</v>
      </c>
      <c r="G119" s="57">
        <f>$S119*'Tabell 3.1 DOK32022'!G$83/100</f>
        <v>154.53214191645949</v>
      </c>
      <c r="H119" s="57">
        <f>$S119*'Tabell 3.1 DOK32022'!H$83/100</f>
        <v>198.73848051516313</v>
      </c>
      <c r="I119" s="57">
        <f>$S119*'Tabell 3.1 DOK32022'!I$83/100</f>
        <v>71.951542951360636</v>
      </c>
      <c r="J119" s="57">
        <f>$S119*'Tabell 3.1 DOK32022'!J$83/100</f>
        <v>103.15612582884719</v>
      </c>
      <c r="K119" s="57">
        <f>$S119*'Tabell 3.1 DOK32022'!K$83/100</f>
        <v>130.63339590201898</v>
      </c>
      <c r="L119" s="57">
        <f>$S119*'Tabell 3.1 DOK32022'!L$83/100</f>
        <v>191.48691786280054</v>
      </c>
      <c r="M119" s="57">
        <f>$S119*'Tabell 3.1 DOK32022'!M$83/100</f>
        <v>173.02018044597597</v>
      </c>
      <c r="N119" s="57">
        <f>$S119*'Tabell 3.1 DOK32022'!N$83/100</f>
        <v>249.83176701497985</v>
      </c>
      <c r="O119" s="57">
        <f>$S119*'Tabell 3.1 DOK32022'!O$83/100</f>
        <v>300.23317687944734</v>
      </c>
      <c r="P119" s="57">
        <f>$S119*'Tabell 3.1 DOK32022'!P$83/100</f>
        <v>163.13468142449591</v>
      </c>
      <c r="Q119" s="57">
        <f>$S119*'Tabell 3.1 DOK32022'!Q$83/100</f>
        <v>122.42075743302928</v>
      </c>
      <c r="R119" s="57">
        <f>$S119*'Tabell 3.1 DOK32022'!R$83/100</f>
        <v>274.78479841891181</v>
      </c>
      <c r="S119" s="57">
        <v>3000</v>
      </c>
    </row>
    <row r="120" spans="1:19" ht="16.5" customHeight="1">
      <c r="A120" s="57" t="str">
        <f t="shared" si="34"/>
        <v xml:space="preserve"> - herav justering for oppgaveendringer mellom sektorer</v>
      </c>
      <c r="B120" s="57"/>
      <c r="C120" s="57"/>
      <c r="D120" s="57">
        <f>$S120*'Tabell 3.1 DOK32022'!D$83/100</f>
        <v>0</v>
      </c>
      <c r="E120" s="57">
        <f>$S120*'Tabell 3.1 DOK32022'!E$83/100</f>
        <v>0</v>
      </c>
      <c r="F120" s="57">
        <f>$S120*'Tabell 3.1 DOK32022'!F$83/100</f>
        <v>0</v>
      </c>
      <c r="G120" s="57">
        <f>$S120*'Tabell 3.1 DOK32022'!G$83/100</f>
        <v>0</v>
      </c>
      <c r="H120" s="57">
        <f>$S120*'Tabell 3.1 DOK32022'!H$83/100</f>
        <v>0</v>
      </c>
      <c r="I120" s="57">
        <f>$S120*'Tabell 3.1 DOK32022'!I$83/100</f>
        <v>0</v>
      </c>
      <c r="J120" s="57">
        <f>$S120*'Tabell 3.1 DOK32022'!J$83/100</f>
        <v>0</v>
      </c>
      <c r="K120" s="57">
        <f>$S120*'Tabell 3.1 DOK32022'!K$83/100</f>
        <v>0</v>
      </c>
      <c r="L120" s="57">
        <f>$S120*'Tabell 3.1 DOK32022'!L$83/100</f>
        <v>0</v>
      </c>
      <c r="M120" s="57">
        <f>$S120*'Tabell 3.1 DOK32022'!M$83/100</f>
        <v>0</v>
      </c>
      <c r="N120" s="57">
        <f>$S120*'Tabell 3.1 DOK32022'!N$83/100</f>
        <v>0</v>
      </c>
      <c r="O120" s="57">
        <f>$S120*'Tabell 3.1 DOK32022'!O$83/100</f>
        <v>0</v>
      </c>
      <c r="P120" s="57">
        <f>$S120*'Tabell 3.1 DOK32022'!P$83/100</f>
        <v>0</v>
      </c>
      <c r="Q120" s="57">
        <f>$S120*'Tabell 3.1 DOK32022'!Q$83/100</f>
        <v>0</v>
      </c>
      <c r="R120" s="57">
        <f>$S120*'Tabell 3.1 DOK32022'!R$83/100</f>
        <v>0</v>
      </c>
      <c r="S120" s="57">
        <v>0</v>
      </c>
    </row>
    <row r="121" spans="1:19" ht="16.5" customHeight="1">
      <c r="A121" s="57" t="str">
        <f t="shared" si="34"/>
        <v xml:space="preserve"> - herav uspesifiserte rammeendringer</v>
      </c>
      <c r="B121" s="57"/>
      <c r="C121" s="57"/>
      <c r="D121" s="57">
        <f>$S121*'Tabell 3.1 DOK32022'!D$83/100</f>
        <v>-279.87311536040158</v>
      </c>
      <c r="E121" s="57">
        <f>$S121*'Tabell 3.1 DOK32022'!E$83/100</f>
        <v>-237.59686959762632</v>
      </c>
      <c r="F121" s="57">
        <f>$S121*'Tabell 3.1 DOK32022'!F$83/100</f>
        <v>-146.75229503523212</v>
      </c>
      <c r="G121" s="57">
        <f>$S121*'Tabell 3.1 DOK32022'!G$83/100</f>
        <v>-118.51579731662534</v>
      </c>
      <c r="H121" s="57">
        <f>$S121*'Tabell 3.1 DOK32022'!H$83/100</f>
        <v>-152.41909665940139</v>
      </c>
      <c r="I121" s="57">
        <f>$S121*'Tabell 3.1 DOK32022'!I$83/100</f>
        <v>-55.18201181506857</v>
      </c>
      <c r="J121" s="57">
        <f>$S121*'Tabell 3.1 DOK32022'!J$83/100</f>
        <v>-79.113835795462961</v>
      </c>
      <c r="K121" s="57">
        <f>$S121*'Tabell 3.1 DOK32022'!K$83/100</f>
        <v>-100.18706063024632</v>
      </c>
      <c r="L121" s="57">
        <f>$S121*'Tabell 3.1 DOK32022'!L$83/100</f>
        <v>-146.85763404794787</v>
      </c>
      <c r="M121" s="57">
        <f>$S121*'Tabell 3.1 DOK32022'!M$83/100</f>
        <v>-132.69488394528713</v>
      </c>
      <c r="N121" s="57">
        <f>$S121*'Tabell 3.1 DOK32022'!N$83/100</f>
        <v>-191.60422353304617</v>
      </c>
      <c r="O121" s="57">
        <f>$S121*'Tabell 3.1 DOK32022'!O$83/100</f>
        <v>-230.25872739152896</v>
      </c>
      <c r="P121" s="57">
        <f>$S121*'Tabell 3.1 DOK32022'!P$83/100</f>
        <v>-125.11336864449753</v>
      </c>
      <c r="Q121" s="57">
        <f>$S121*'Tabell 3.1 DOK32022'!Q$83/100</f>
        <v>-93.888517271210475</v>
      </c>
      <c r="R121" s="57">
        <f>$S121*'Tabell 3.1 DOK32022'!R$83/100</f>
        <v>-210.74152646321926</v>
      </c>
      <c r="S121" s="57">
        <v>-2300.798963506802</v>
      </c>
    </row>
    <row r="122" spans="1:19" ht="16.5" customHeight="1">
      <c r="A122" s="64" t="str">
        <f t="shared" si="34"/>
        <v xml:space="preserve"> - herav spesifiserte rammeendringer</v>
      </c>
      <c r="B122" s="64"/>
      <c r="C122" s="64"/>
      <c r="D122" s="64">
        <f>$S122*'Tabell 3.1 DOK32022'!D$83/100</f>
        <v>-14.718646650897831</v>
      </c>
      <c r="E122" s="64">
        <f>$S122*'Tabell 3.1 DOK32022'!E$83/100</f>
        <v>-12.495320833026701</v>
      </c>
      <c r="F122" s="64">
        <f>$S122*'Tabell 3.1 DOK32022'!F$83/100</f>
        <v>-7.7177658634713611</v>
      </c>
      <c r="G122" s="64">
        <f>$S122*'Tabell 3.1 DOK32022'!G$83/100</f>
        <v>-6.2327963906305328</v>
      </c>
      <c r="H122" s="64">
        <f>$S122*'Tabell 3.1 DOK32022'!H$83/100</f>
        <v>-8.0157853807782473</v>
      </c>
      <c r="I122" s="64">
        <f>$S122*'Tabell 3.1 DOK32022'!I$83/100</f>
        <v>-2.9020455657048791</v>
      </c>
      <c r="J122" s="64">
        <f>$S122*'Tabell 3.1 DOK32022'!J$83/100</f>
        <v>-4.16063040843017</v>
      </c>
      <c r="K122" s="64">
        <f>$S122*'Tabell 3.1 DOK32022'!K$83/100</f>
        <v>-5.2688803013814312</v>
      </c>
      <c r="L122" s="64">
        <f>$S122*'Tabell 3.1 DOK32022'!L$83/100</f>
        <v>-7.7233056871329548</v>
      </c>
      <c r="M122" s="64">
        <f>$S122*'Tabell 3.1 DOK32022'!M$83/100</f>
        <v>-6.9784806113210314</v>
      </c>
      <c r="N122" s="64">
        <f>$S122*'Tabell 3.1 DOK32022'!N$83/100</f>
        <v>-10.076547936270854</v>
      </c>
      <c r="O122" s="64">
        <f>$S122*'Tabell 3.1 DOK32022'!O$83/100</f>
        <v>-12.109404800804377</v>
      </c>
      <c r="P122" s="64">
        <f>$S122*'Tabell 3.1 DOK32022'!P$83/100</f>
        <v>-6.5797654841213351</v>
      </c>
      <c r="Q122" s="64">
        <f>$S122*'Tabell 3.1 DOK32022'!Q$83/100</f>
        <v>-4.9376372164655145</v>
      </c>
      <c r="R122" s="64">
        <f>$S122*'Tabell 3.1 DOK32022'!R$83/100</f>
        <v>-11.082986869562776</v>
      </c>
      <c r="S122" s="64">
        <v>-121</v>
      </c>
    </row>
    <row r="123" spans="1:19" ht="16.5" customHeight="1">
      <c r="A123" s="64" t="str">
        <f t="shared" si="34"/>
        <v>Vridningseffekter knyttet til endringer i særskilte tildelinger</v>
      </c>
      <c r="B123" s="64"/>
      <c r="C123" s="64"/>
      <c r="D123" s="64">
        <f>'Tabell 2.1 DOK32022'!D43+'Tabell 2.1 DOK32022'!D44-SUM(D112:D116)</f>
        <v>-398.84317227540305</v>
      </c>
      <c r="E123" s="64">
        <f>'Tabell 2.1 DOK32022'!E43+'Tabell 2.1 DOK32022'!E44-SUM(E112:E116)</f>
        <v>2667.2956531432865</v>
      </c>
      <c r="F123" s="64">
        <f>'Tabell 2.1 DOK32022'!F43+'Tabell 2.1 DOK32022'!F44-SUM(F112:F116)</f>
        <v>-157.65138263566769</v>
      </c>
      <c r="G123" s="64">
        <f>'Tabell 2.1 DOK32022'!G43+'Tabell 2.1 DOK32022'!G44-SUM(G112:G116)</f>
        <v>-172.58291456697043</v>
      </c>
      <c r="H123" s="64">
        <f>'Tabell 2.1 DOK32022'!H43+'Tabell 2.1 DOK32022'!H44-SUM(H112:H116)</f>
        <v>-161.45048153838434</v>
      </c>
      <c r="I123" s="64">
        <f>'Tabell 2.1 DOK32022'!I43+'Tabell 2.1 DOK32022'!I44-SUM(I112:I116)</f>
        <v>-120.731473310203</v>
      </c>
      <c r="J123" s="64">
        <f>'Tabell 2.1 DOK32022'!J43+'Tabell 2.1 DOK32022'!J44-SUM(J112:J116)</f>
        <v>-89.096050608954101</v>
      </c>
      <c r="K123" s="64">
        <f>'Tabell 2.1 DOK32022'!K43+'Tabell 2.1 DOK32022'!K44-SUM(K112:K116)</f>
        <v>-80.969619489966135</v>
      </c>
      <c r="L123" s="64">
        <f>'Tabell 2.1 DOK32022'!L43+'Tabell 2.1 DOK32022'!L44-SUM(L112:L116)</f>
        <v>-286.81565622794733</v>
      </c>
      <c r="M123" s="64">
        <f>'Tabell 2.1 DOK32022'!M43+'Tabell 2.1 DOK32022'!M44-SUM(M112:M116)</f>
        <v>-196.643477028294</v>
      </c>
      <c r="N123" s="64">
        <f>'Tabell 2.1 DOK32022'!N43+'Tabell 2.1 DOK32022'!N44-SUM(N112:N116)</f>
        <v>-312.80978916566528</v>
      </c>
      <c r="O123" s="64">
        <f>'Tabell 2.1 DOK32022'!O43+'Tabell 2.1 DOK32022'!O44-SUM(O112:O116)</f>
        <v>-257.08646447525825</v>
      </c>
      <c r="P123" s="64">
        <f>'Tabell 2.1 DOK32022'!P43+'Tabell 2.1 DOK32022'!P44-SUM(P112:P116)</f>
        <v>-75.039265865445486</v>
      </c>
      <c r="Q123" s="64">
        <f>'Tabell 2.1 DOK32022'!Q43+'Tabell 2.1 DOK32022'!Q44-SUM(Q112:Q116)</f>
        <v>-80.475684540833754</v>
      </c>
      <c r="R123" s="64">
        <f>'Tabell 2.1 DOK32022'!R43+'Tabell 2.1 DOK32022'!R44-SUM(R112:R116)</f>
        <v>-277.10022141404625</v>
      </c>
      <c r="S123" s="64">
        <f>SUM(D123:R123)</f>
        <v>2.4738255888223648E-10</v>
      </c>
    </row>
    <row r="124" spans="1:19" ht="16.5" customHeight="1">
      <c r="A124" s="55" t="str">
        <f t="shared" si="34"/>
        <v>Kompensasjon for forventet lønns- og prisutvikling</v>
      </c>
      <c r="B124" s="55"/>
      <c r="C124" s="55"/>
      <c r="D124" s="55">
        <f>SUM(D125:D126)</f>
        <v>4863.1366059841703</v>
      </c>
      <c r="E124" s="55">
        <f t="shared" ref="E124:S124" si="36">SUM(E125:E126)</f>
        <v>4128.535291857288</v>
      </c>
      <c r="F124" s="55">
        <f t="shared" si="36"/>
        <v>2550.0000494116857</v>
      </c>
      <c r="G124" s="55">
        <f t="shared" si="36"/>
        <v>2059.3564750786654</v>
      </c>
      <c r="H124" s="55">
        <f t="shared" si="36"/>
        <v>2648.4676367033771</v>
      </c>
      <c r="I124" s="55">
        <f t="shared" si="36"/>
        <v>958.85473423961503</v>
      </c>
      <c r="J124" s="55">
        <f t="shared" si="36"/>
        <v>1374.6993540315329</v>
      </c>
      <c r="K124" s="55">
        <f t="shared" si="36"/>
        <v>1740.8723284102985</v>
      </c>
      <c r="L124" s="55">
        <f t="shared" si="36"/>
        <v>2551.8304431889392</v>
      </c>
      <c r="M124" s="55">
        <f t="shared" si="36"/>
        <v>2305.7353926623368</v>
      </c>
      <c r="N124" s="55">
        <f t="shared" si="36"/>
        <v>3329.356991380987</v>
      </c>
      <c r="O124" s="55">
        <f t="shared" si="36"/>
        <v>4001.0261242245379</v>
      </c>
      <c r="P124" s="55">
        <f t="shared" si="36"/>
        <v>2173.9973207842277</v>
      </c>
      <c r="Q124" s="55">
        <f t="shared" si="36"/>
        <v>1631.4274582438247</v>
      </c>
      <c r="R124" s="55">
        <f t="shared" si="36"/>
        <v>3661.8909623545374</v>
      </c>
      <c r="S124" s="55">
        <f t="shared" si="36"/>
        <v>39979.187168556025</v>
      </c>
    </row>
    <row r="125" spans="1:19" ht="16.5" customHeight="1">
      <c r="A125" s="57" t="str">
        <f t="shared" si="34"/>
        <v xml:space="preserve"> - herav generell lønns- og priskompensasjon</v>
      </c>
      <c r="B125" s="57"/>
      <c r="C125" s="57"/>
      <c r="D125" s="57">
        <f>$S125*'Tabell 3.1 DOK32022'!D$83/100</f>
        <v>4863.1366059841703</v>
      </c>
      <c r="E125" s="57">
        <f>$S125*'Tabell 3.1 DOK32022'!E$83/100</f>
        <v>4128.535291857288</v>
      </c>
      <c r="F125" s="57">
        <f>$S125*'Tabell 3.1 DOK32022'!F$83/100</f>
        <v>2550.0000494116857</v>
      </c>
      <c r="G125" s="57">
        <f>$S125*'Tabell 3.1 DOK32022'!G$83/100</f>
        <v>2059.3564750786654</v>
      </c>
      <c r="H125" s="57">
        <f>$S125*'Tabell 3.1 DOK32022'!H$83/100</f>
        <v>2648.4676367033771</v>
      </c>
      <c r="I125" s="57">
        <f>$S125*'Tabell 3.1 DOK32022'!I$83/100</f>
        <v>958.85473423961503</v>
      </c>
      <c r="J125" s="57">
        <f>$S125*'Tabell 3.1 DOK32022'!J$83/100</f>
        <v>1374.6993540315329</v>
      </c>
      <c r="K125" s="57">
        <f>$S125*'Tabell 3.1 DOK32022'!K$83/100</f>
        <v>1740.8723284102985</v>
      </c>
      <c r="L125" s="57">
        <f>$S125*'Tabell 3.1 DOK32022'!L$83/100</f>
        <v>2551.8304431889392</v>
      </c>
      <c r="M125" s="57">
        <f>$S125*'Tabell 3.1 DOK32022'!M$83/100</f>
        <v>2305.7353926623368</v>
      </c>
      <c r="N125" s="57">
        <f>$S125*'Tabell 3.1 DOK32022'!N$83/100</f>
        <v>3329.356991380987</v>
      </c>
      <c r="O125" s="57">
        <f>$S125*'Tabell 3.1 DOK32022'!O$83/100</f>
        <v>4001.0261242245379</v>
      </c>
      <c r="P125" s="57">
        <f>$S125*'Tabell 3.1 DOK32022'!P$83/100</f>
        <v>2173.9973207842277</v>
      </c>
      <c r="Q125" s="57">
        <f>$S125*'Tabell 3.1 DOK32022'!Q$83/100</f>
        <v>1631.4274582438247</v>
      </c>
      <c r="R125" s="57">
        <f>$S125*'Tabell 3.1 DOK32022'!R$83/100</f>
        <v>3661.8909623545374</v>
      </c>
      <c r="S125" s="57">
        <v>39979.187168556025</v>
      </c>
    </row>
    <row r="126" spans="1:19" ht="16.5" customHeight="1">
      <c r="A126" s="64" t="str">
        <f t="shared" si="34"/>
        <v xml:space="preserve"> - herav kompensasjon for endring i løpende pensjonsutgifter</v>
      </c>
      <c r="B126" s="64"/>
      <c r="C126" s="64"/>
      <c r="D126" s="64">
        <f>$S126*'Tabell 3.1 DOK32022'!D$83/100</f>
        <v>0</v>
      </c>
      <c r="E126" s="64">
        <f>$S126*'Tabell 3.1 DOK32022'!E$83/100</f>
        <v>0</v>
      </c>
      <c r="F126" s="64">
        <f>$S126*'Tabell 3.1 DOK32022'!F$83/100</f>
        <v>0</v>
      </c>
      <c r="G126" s="64">
        <f>$S126*'Tabell 3.1 DOK32022'!G$83/100</f>
        <v>0</v>
      </c>
      <c r="H126" s="64">
        <f>$S126*'Tabell 3.1 DOK32022'!H$83/100</f>
        <v>0</v>
      </c>
      <c r="I126" s="64">
        <f>$S126*'Tabell 3.1 DOK32022'!I$83/100</f>
        <v>0</v>
      </c>
      <c r="J126" s="64">
        <f>$S126*'Tabell 3.1 DOK32022'!J$83/100</f>
        <v>0</v>
      </c>
      <c r="K126" s="64">
        <f>$S126*'Tabell 3.1 DOK32022'!K$83/100</f>
        <v>0</v>
      </c>
      <c r="L126" s="64">
        <f>$S126*'Tabell 3.1 DOK32022'!L$83/100</f>
        <v>0</v>
      </c>
      <c r="M126" s="64">
        <f>$S126*'Tabell 3.1 DOK32022'!M$83/100</f>
        <v>0</v>
      </c>
      <c r="N126" s="64">
        <f>$S126*'Tabell 3.1 DOK32022'!N$83/100</f>
        <v>0</v>
      </c>
      <c r="O126" s="64">
        <f>$S126*'Tabell 3.1 DOK32022'!O$83/100</f>
        <v>0</v>
      </c>
      <c r="P126" s="64">
        <f>$S126*'Tabell 3.1 DOK32022'!P$83/100</f>
        <v>0</v>
      </c>
      <c r="Q126" s="64">
        <f>$S126*'Tabell 3.1 DOK32022'!Q$83/100</f>
        <v>0</v>
      </c>
      <c r="R126" s="64">
        <f>$S126*'Tabell 3.1 DOK32022'!R$83/100</f>
        <v>0</v>
      </c>
      <c r="S126" s="64">
        <v>0</v>
      </c>
    </row>
    <row r="127" spans="1:19" ht="16.5" customHeight="1" thickBot="1">
      <c r="A127" s="195" t="str">
        <f t="shared" si="34"/>
        <v>Bydelsfordelt budsjett 2022</v>
      </c>
      <c r="B127" s="195"/>
      <c r="C127" s="195"/>
      <c r="D127" s="196">
        <f t="shared" ref="D127:S127" si="37">D116+D124+SUM(D112:D115)+D123</f>
        <v>160869.44610696679</v>
      </c>
      <c r="E127" s="196">
        <f t="shared" si="37"/>
        <v>142571.56795236503</v>
      </c>
      <c r="F127" s="196">
        <f t="shared" si="37"/>
        <v>85922.193790625344</v>
      </c>
      <c r="G127" s="196">
        <f t="shared" si="37"/>
        <v>68068.004904638714</v>
      </c>
      <c r="H127" s="196">
        <f t="shared" si="37"/>
        <v>87457.39305116082</v>
      </c>
      <c r="I127" s="196">
        <f t="shared" si="37"/>
        <v>32319.890131863121</v>
      </c>
      <c r="J127" s="196">
        <f t="shared" si="37"/>
        <v>46430.341887264869</v>
      </c>
      <c r="K127" s="196">
        <f t="shared" si="37"/>
        <v>57683.382750683413</v>
      </c>
      <c r="L127" s="196">
        <f t="shared" si="37"/>
        <v>84153.238592980983</v>
      </c>
      <c r="M127" s="196">
        <f t="shared" si="37"/>
        <v>76148.346326656509</v>
      </c>
      <c r="N127" s="196">
        <f t="shared" si="37"/>
        <v>111303.24650580627</v>
      </c>
      <c r="O127" s="196">
        <f t="shared" si="37"/>
        <v>132652.89209672323</v>
      </c>
      <c r="P127" s="196">
        <f t="shared" si="37"/>
        <v>72736.550985490292</v>
      </c>
      <c r="Q127" s="196">
        <f t="shared" si="37"/>
        <v>54083.790965363842</v>
      </c>
      <c r="R127" s="196">
        <f t="shared" si="37"/>
        <v>121477.34723419581</v>
      </c>
      <c r="S127" s="196">
        <f t="shared" si="37"/>
        <v>1333877.6332827851</v>
      </c>
    </row>
    <row r="128" spans="1:19" ht="16.5" customHeight="1" thickBot="1">
      <c r="A128" s="57"/>
      <c r="B128" s="57"/>
      <c r="C128" s="57"/>
      <c r="D128" s="65"/>
      <c r="E128" s="57"/>
      <c r="F128" s="57"/>
      <c r="G128" s="57"/>
      <c r="H128" s="57"/>
      <c r="I128" s="57"/>
      <c r="J128" s="57"/>
      <c r="K128" s="57"/>
      <c r="L128" s="57"/>
      <c r="M128" s="57"/>
      <c r="N128" s="57"/>
      <c r="O128" s="57"/>
      <c r="P128" s="57"/>
      <c r="Q128" s="57"/>
      <c r="R128" s="57"/>
      <c r="S128" s="57"/>
    </row>
    <row r="129" spans="1:19" ht="16.5" customHeight="1">
      <c r="A129" s="192" t="str">
        <f>'Tabell 2.1 DOK32022'!A48</f>
        <v>FO4B Kvalifiseringsprogram (KVP)</v>
      </c>
      <c r="B129" s="192"/>
      <c r="C129" s="192"/>
      <c r="D129" s="193"/>
      <c r="E129" s="193"/>
      <c r="F129" s="193"/>
      <c r="G129" s="193"/>
      <c r="H129" s="193"/>
      <c r="I129" s="193"/>
      <c r="J129" s="193"/>
      <c r="K129" s="193"/>
      <c r="L129" s="193"/>
      <c r="M129" s="193"/>
      <c r="N129" s="193"/>
      <c r="O129" s="193"/>
      <c r="P129" s="193"/>
      <c r="Q129" s="193"/>
      <c r="R129" s="193"/>
      <c r="S129" s="193"/>
    </row>
    <row r="130" spans="1:19" ht="16.5" customHeight="1">
      <c r="A130" s="63" t="str">
        <f t="shared" ref="A130:A145" si="38">A112</f>
        <v>Bydelsfordelt Dok3 2021</v>
      </c>
      <c r="B130" s="318"/>
      <c r="C130" s="318"/>
      <c r="D130" s="63">
        <v>66391.748038049234</v>
      </c>
      <c r="E130" s="329">
        <v>56171.61585653128</v>
      </c>
      <c r="F130" s="329">
        <v>36507.686772219313</v>
      </c>
      <c r="G130" s="329">
        <v>30335.0617315741</v>
      </c>
      <c r="H130" s="329">
        <v>30885.26224735309</v>
      </c>
      <c r="I130" s="329">
        <v>7550.5974549687589</v>
      </c>
      <c r="J130" s="329">
        <v>10455.391548046711</v>
      </c>
      <c r="K130" s="329">
        <v>14446.662961453281</v>
      </c>
      <c r="L130" s="329">
        <v>28069.977805698443</v>
      </c>
      <c r="M130" s="329">
        <v>26395.010056593947</v>
      </c>
      <c r="N130" s="329">
        <v>38127.864674258301</v>
      </c>
      <c r="O130" s="329">
        <v>46247.809862690607</v>
      </c>
      <c r="P130" s="329">
        <v>21580.022562417344</v>
      </c>
      <c r="Q130" s="329">
        <v>14475.796759001856</v>
      </c>
      <c r="R130" s="329">
        <v>43378.013359417499</v>
      </c>
      <c r="S130" s="329">
        <v>471018.52169027389</v>
      </c>
    </row>
    <row r="131" spans="1:19" s="24" customFormat="1" ht="16.5" customHeight="1">
      <c r="A131" s="57" t="str">
        <f t="shared" si="38"/>
        <v>Effekt av oppdaterte kriterieandeler</v>
      </c>
      <c r="B131" s="319"/>
      <c r="C131" s="319"/>
      <c r="D131" s="330">
        <v>-3031.5124278072308</v>
      </c>
      <c r="E131" s="330">
        <v>-807.71137379540562</v>
      </c>
      <c r="F131" s="330">
        <v>-462.41135099027872</v>
      </c>
      <c r="G131" s="330">
        <v>-457.97124232562351</v>
      </c>
      <c r="H131" s="330">
        <v>1897.2519682981845</v>
      </c>
      <c r="I131" s="330">
        <v>377.78911950236392</v>
      </c>
      <c r="J131" s="330">
        <v>437.93318537653363</v>
      </c>
      <c r="K131" s="330">
        <v>1143.7307558111152</v>
      </c>
      <c r="L131" s="330">
        <v>1172.3363343449284</v>
      </c>
      <c r="M131" s="330">
        <v>271.24248187856665</v>
      </c>
      <c r="N131" s="330">
        <v>439.56836301995537</v>
      </c>
      <c r="O131" s="330">
        <v>-1487.2457537597279</v>
      </c>
      <c r="P131" s="330">
        <v>374.31598521856381</v>
      </c>
      <c r="Q131" s="330">
        <v>313.20400949712644</v>
      </c>
      <c r="R131" s="330">
        <v>-180.52005426903349</v>
      </c>
      <c r="S131" s="330">
        <v>0</v>
      </c>
    </row>
    <row r="132" spans="1:19" ht="16.5" customHeight="1">
      <c r="A132" s="57" t="str">
        <f t="shared" si="38"/>
        <v>Effekt av oppdaterte regnskapsandeler</v>
      </c>
      <c r="B132" s="57"/>
      <c r="C132" s="57"/>
      <c r="D132" s="330">
        <v>0</v>
      </c>
      <c r="E132" s="330">
        <v>0</v>
      </c>
      <c r="F132" s="330">
        <v>0</v>
      </c>
      <c r="G132" s="330">
        <v>0</v>
      </c>
      <c r="H132" s="330">
        <v>0</v>
      </c>
      <c r="I132" s="330">
        <v>0</v>
      </c>
      <c r="J132" s="330">
        <v>0</v>
      </c>
      <c r="K132" s="330">
        <v>0</v>
      </c>
      <c r="L132" s="330">
        <v>0</v>
      </c>
      <c r="M132" s="330">
        <v>0</v>
      </c>
      <c r="N132" s="330">
        <v>0</v>
      </c>
      <c r="O132" s="330">
        <v>0</v>
      </c>
      <c r="P132" s="330">
        <v>0</v>
      </c>
      <c r="Q132" s="330">
        <v>0</v>
      </c>
      <c r="R132" s="330">
        <v>0</v>
      </c>
      <c r="S132" s="330">
        <v>0</v>
      </c>
    </row>
    <row r="133" spans="1:19" ht="16.5" customHeight="1">
      <c r="A133" s="64" t="str">
        <f t="shared" si="38"/>
        <v>Effekt av endringer i fordelingssystemet</v>
      </c>
      <c r="B133" s="320"/>
      <c r="C133" s="320"/>
      <c r="D133" s="331">
        <v>0</v>
      </c>
      <c r="E133" s="331">
        <v>0</v>
      </c>
      <c r="F133" s="331">
        <v>0</v>
      </c>
      <c r="G133" s="331">
        <v>0</v>
      </c>
      <c r="H133" s="331">
        <v>0</v>
      </c>
      <c r="I133" s="331">
        <v>0</v>
      </c>
      <c r="J133" s="331">
        <v>0</v>
      </c>
      <c r="K133" s="331">
        <v>0</v>
      </c>
      <c r="L133" s="331">
        <v>0</v>
      </c>
      <c r="M133" s="331">
        <v>0</v>
      </c>
      <c r="N133" s="331">
        <v>0</v>
      </c>
      <c r="O133" s="331">
        <v>0</v>
      </c>
      <c r="P133" s="331">
        <v>0</v>
      </c>
      <c r="Q133" s="331">
        <v>0</v>
      </c>
      <c r="R133" s="331">
        <v>0</v>
      </c>
      <c r="S133" s="331">
        <v>0</v>
      </c>
    </row>
    <row r="134" spans="1:19" ht="16.5" customHeight="1">
      <c r="A134" s="55" t="str">
        <f t="shared" si="38"/>
        <v>Reelle endringer</v>
      </c>
      <c r="B134" s="55"/>
      <c r="C134" s="55"/>
      <c r="D134" s="55">
        <f>SUM(D135:D140)</f>
        <v>-405.3945372377172</v>
      </c>
      <c r="E134" s="55">
        <f t="shared" ref="E134:S134" si="39">SUM(E135:E140)</f>
        <v>-354.23202299178058</v>
      </c>
      <c r="F134" s="55">
        <f t="shared" si="39"/>
        <v>-230.62663211803351</v>
      </c>
      <c r="G134" s="55">
        <f t="shared" si="39"/>
        <v>-191.1610516634571</v>
      </c>
      <c r="H134" s="55">
        <f t="shared" si="39"/>
        <v>-209.75067488219003</v>
      </c>
      <c r="I134" s="55">
        <f t="shared" si="39"/>
        <v>-50.727788106266068</v>
      </c>
      <c r="J134" s="55">
        <f t="shared" si="39"/>
        <v>-69.698199458280513</v>
      </c>
      <c r="K134" s="55">
        <f t="shared" si="39"/>
        <v>-99.751214393252056</v>
      </c>
      <c r="L134" s="55">
        <f t="shared" si="39"/>
        <v>-187.099594791383</v>
      </c>
      <c r="M134" s="55">
        <f t="shared" si="39"/>
        <v>-170.61731231868558</v>
      </c>
      <c r="N134" s="55">
        <f t="shared" si="39"/>
        <v>-246.76402349215232</v>
      </c>
      <c r="O134" s="55">
        <f t="shared" si="39"/>
        <v>-286.38921554935013</v>
      </c>
      <c r="P134" s="55">
        <f t="shared" si="39"/>
        <v>-140.46931533885189</v>
      </c>
      <c r="Q134" s="55">
        <f t="shared" si="39"/>
        <v>-94.623703100383565</v>
      </c>
      <c r="R134" s="55">
        <f t="shared" si="39"/>
        <v>-276.38830000561558</v>
      </c>
      <c r="S134" s="55">
        <f t="shared" si="39"/>
        <v>-3013.6935854473991</v>
      </c>
    </row>
    <row r="135" spans="1:19" ht="16.5" customHeight="1">
      <c r="A135" s="57" t="str">
        <f t="shared" si="38"/>
        <v xml:space="preserve"> - herav justering for demografiske forhold</v>
      </c>
      <c r="B135" s="57"/>
      <c r="C135" s="57"/>
      <c r="D135" s="57">
        <f>$S135*'Tabell 3.1 DOK32022'!D$95/100</f>
        <v>0</v>
      </c>
      <c r="E135" s="57">
        <f>$S135*'Tabell 3.1 DOK32022'!E$95/100</f>
        <v>0</v>
      </c>
      <c r="F135" s="57">
        <f>$S135*'Tabell 3.1 DOK32022'!F$95/100</f>
        <v>0</v>
      </c>
      <c r="G135" s="57">
        <f>$S135*'Tabell 3.1 DOK32022'!G$95/100</f>
        <v>0</v>
      </c>
      <c r="H135" s="57">
        <f>$S135*'Tabell 3.1 DOK32022'!H$95/100</f>
        <v>0</v>
      </c>
      <c r="I135" s="57">
        <f>$S135*'Tabell 3.1 DOK32022'!I$95/100</f>
        <v>0</v>
      </c>
      <c r="J135" s="57">
        <f>$S135*'Tabell 3.1 DOK32022'!J$95/100</f>
        <v>0</v>
      </c>
      <c r="K135" s="57">
        <f>$S135*'Tabell 3.1 DOK32022'!K$95/100</f>
        <v>0</v>
      </c>
      <c r="L135" s="57">
        <f>$S135*'Tabell 3.1 DOK32022'!L$95/100</f>
        <v>0</v>
      </c>
      <c r="M135" s="57">
        <f>$S135*'Tabell 3.1 DOK32022'!M$95/100</f>
        <v>0</v>
      </c>
      <c r="N135" s="57">
        <f>$S135*'Tabell 3.1 DOK32022'!N$95/100</f>
        <v>0</v>
      </c>
      <c r="O135" s="57">
        <f>$S135*'Tabell 3.1 DOK32022'!O$95/100</f>
        <v>0</v>
      </c>
      <c r="P135" s="57">
        <f>$S135*'Tabell 3.1 DOK32022'!P$95/100</f>
        <v>0</v>
      </c>
      <c r="Q135" s="57">
        <f>$S135*'Tabell 3.1 DOK32022'!Q$95/100</f>
        <v>0</v>
      </c>
      <c r="R135" s="57">
        <f>$S135*'Tabell 3.1 DOK32022'!R$95/100</f>
        <v>0</v>
      </c>
      <c r="S135" s="57">
        <v>0</v>
      </c>
    </row>
    <row r="136" spans="1:19" ht="16.5" customHeight="1">
      <c r="A136" s="57" t="str">
        <f t="shared" si="38"/>
        <v xml:space="preserve"> - herav justering for andre aktivitetsnøytrale forhold</v>
      </c>
      <c r="B136" s="57"/>
      <c r="C136" s="57"/>
      <c r="D136" s="57">
        <f>$S136*'Tabell 3.1 DOK32022'!D$95/100</f>
        <v>-281.59544424540286</v>
      </c>
      <c r="E136" s="57">
        <f>$S136*'Tabell 3.1 DOK32022'!E$95/100</f>
        <v>-246.05690190103934</v>
      </c>
      <c r="F136" s="57">
        <f>$S136*'Tabell 3.1 DOK32022'!F$95/100</f>
        <v>-160.1980366302196</v>
      </c>
      <c r="G136" s="57">
        <f>$S136*'Tabell 3.1 DOK32022'!G$95/100</f>
        <v>-132.78442682621662</v>
      </c>
      <c r="H136" s="57">
        <f>$S136*'Tabell 3.1 DOK32022'!H$95/100</f>
        <v>-145.69716424074221</v>
      </c>
      <c r="I136" s="57">
        <f>$S136*'Tabell 3.1 DOK32022'!I$95/100</f>
        <v>-35.236572561396699</v>
      </c>
      <c r="J136" s="57">
        <f>$S136*'Tabell 3.1 DOK32022'!J$95/100</f>
        <v>-48.413813302201461</v>
      </c>
      <c r="K136" s="57">
        <f>$S136*'Tabell 3.1 DOK32022'!K$95/100</f>
        <v>-69.289260093347011</v>
      </c>
      <c r="L136" s="57">
        <f>$S136*'Tabell 3.1 DOK32022'!L$95/100</f>
        <v>-129.96325474045511</v>
      </c>
      <c r="M136" s="57">
        <f>$S136*'Tabell 3.1 DOK32022'!M$95/100</f>
        <v>-118.5143198665354</v>
      </c>
      <c r="N136" s="57">
        <f>$S136*'Tabell 3.1 DOK32022'!N$95/100</f>
        <v>-171.40740300185439</v>
      </c>
      <c r="O136" s="57">
        <f>$S136*'Tabell 3.1 DOK32022'!O$95/100</f>
        <v>-198.9318823317596</v>
      </c>
      <c r="P136" s="57">
        <f>$S136*'Tabell 3.1 DOK32022'!P$95/100</f>
        <v>-97.572896579257119</v>
      </c>
      <c r="Q136" s="57">
        <f>$S136*'Tabell 3.1 DOK32022'!Q$95/100</f>
        <v>-65.727584521132897</v>
      </c>
      <c r="R136" s="57">
        <f>$S136*'Tabell 3.1 DOK32022'!R$95/100</f>
        <v>-191.98503920311796</v>
      </c>
      <c r="S136" s="57">
        <v>-2093.3740000446783</v>
      </c>
    </row>
    <row r="137" spans="1:19" ht="16.5" customHeight="1">
      <c r="A137" s="57" t="str">
        <f t="shared" si="38"/>
        <v xml:space="preserve"> - herav justering for engangstiltak</v>
      </c>
      <c r="B137" s="57"/>
      <c r="C137" s="57"/>
      <c r="D137" s="57">
        <f>$S137*'Tabell 3.1 DOK32022'!D$95/100</f>
        <v>0</v>
      </c>
      <c r="E137" s="57">
        <f>$S137*'Tabell 3.1 DOK32022'!E$95/100</f>
        <v>0</v>
      </c>
      <c r="F137" s="57">
        <f>$S137*'Tabell 3.1 DOK32022'!F$95/100</f>
        <v>0</v>
      </c>
      <c r="G137" s="57">
        <f>$S137*'Tabell 3.1 DOK32022'!G$95/100</f>
        <v>0</v>
      </c>
      <c r="H137" s="57">
        <f>$S137*'Tabell 3.1 DOK32022'!H$95/100</f>
        <v>0</v>
      </c>
      <c r="I137" s="57">
        <f>$S137*'Tabell 3.1 DOK32022'!I$95/100</f>
        <v>0</v>
      </c>
      <c r="J137" s="57">
        <f>$S137*'Tabell 3.1 DOK32022'!J$95/100</f>
        <v>0</v>
      </c>
      <c r="K137" s="57">
        <f>$S137*'Tabell 3.1 DOK32022'!K$95/100</f>
        <v>0</v>
      </c>
      <c r="L137" s="57">
        <f>$S137*'Tabell 3.1 DOK32022'!L$95/100</f>
        <v>0</v>
      </c>
      <c r="M137" s="57">
        <f>$S137*'Tabell 3.1 DOK32022'!M$95/100</f>
        <v>0</v>
      </c>
      <c r="N137" s="57">
        <f>$S137*'Tabell 3.1 DOK32022'!N$95/100</f>
        <v>0</v>
      </c>
      <c r="O137" s="57">
        <f>$S137*'Tabell 3.1 DOK32022'!O$95/100</f>
        <v>0</v>
      </c>
      <c r="P137" s="57">
        <f>$S137*'Tabell 3.1 DOK32022'!P$95/100</f>
        <v>0</v>
      </c>
      <c r="Q137" s="57">
        <f>$S137*'Tabell 3.1 DOK32022'!Q$95/100</f>
        <v>0</v>
      </c>
      <c r="R137" s="57">
        <f>$S137*'Tabell 3.1 DOK32022'!R$95/100</f>
        <v>0</v>
      </c>
      <c r="S137" s="57">
        <v>0</v>
      </c>
    </row>
    <row r="138" spans="1:19" ht="16.5" customHeight="1">
      <c r="A138" s="57" t="str">
        <f t="shared" si="38"/>
        <v xml:space="preserve"> - herav justering for oppgaveendringer mellom sektorer</v>
      </c>
      <c r="B138" s="57"/>
      <c r="C138" s="57"/>
      <c r="D138" s="57">
        <f>$S138*'Tabell 3.1 DOK32022'!D$95/100</f>
        <v>0</v>
      </c>
      <c r="E138" s="57">
        <f>$S138*'Tabell 3.1 DOK32022'!E$95/100</f>
        <v>0</v>
      </c>
      <c r="F138" s="57">
        <f>$S138*'Tabell 3.1 DOK32022'!F$95/100</f>
        <v>0</v>
      </c>
      <c r="G138" s="57">
        <f>$S138*'Tabell 3.1 DOK32022'!G$95/100</f>
        <v>0</v>
      </c>
      <c r="H138" s="57">
        <f>$S138*'Tabell 3.1 DOK32022'!H$95/100</f>
        <v>0</v>
      </c>
      <c r="I138" s="57">
        <f>$S138*'Tabell 3.1 DOK32022'!I$95/100</f>
        <v>0</v>
      </c>
      <c r="J138" s="57">
        <f>$S138*'Tabell 3.1 DOK32022'!J$95/100</f>
        <v>0</v>
      </c>
      <c r="K138" s="57">
        <f>$S138*'Tabell 3.1 DOK32022'!K$95/100</f>
        <v>0</v>
      </c>
      <c r="L138" s="57">
        <f>$S138*'Tabell 3.1 DOK32022'!L$95/100</f>
        <v>0</v>
      </c>
      <c r="M138" s="57">
        <f>$S138*'Tabell 3.1 DOK32022'!M$95/100</f>
        <v>0</v>
      </c>
      <c r="N138" s="57">
        <f>$S138*'Tabell 3.1 DOK32022'!N$95/100</f>
        <v>0</v>
      </c>
      <c r="O138" s="57">
        <f>$S138*'Tabell 3.1 DOK32022'!O$95/100</f>
        <v>0</v>
      </c>
      <c r="P138" s="57">
        <f>$S138*'Tabell 3.1 DOK32022'!P$95/100</f>
        <v>0</v>
      </c>
      <c r="Q138" s="57">
        <f>$S138*'Tabell 3.1 DOK32022'!Q$95/100</f>
        <v>0</v>
      </c>
      <c r="R138" s="57">
        <f>$S138*'Tabell 3.1 DOK32022'!R$95/100</f>
        <v>0</v>
      </c>
      <c r="S138" s="57">
        <v>0</v>
      </c>
    </row>
    <row r="139" spans="1:19" ht="16.5" customHeight="1">
      <c r="A139" s="57" t="str">
        <f t="shared" si="38"/>
        <v xml:space="preserve"> - herav uspesifiserte rammeendringer</v>
      </c>
      <c r="B139" s="57"/>
      <c r="C139" s="57"/>
      <c r="D139" s="57">
        <f>$S139*'Tabell 3.1 DOK32022'!D$95/100</f>
        <v>-123.79909299231434</v>
      </c>
      <c r="E139" s="57">
        <f>$S139*'Tabell 3.1 DOK32022'!E$95/100</f>
        <v>-108.17512109074127</v>
      </c>
      <c r="F139" s="57">
        <f>$S139*'Tabell 3.1 DOK32022'!F$95/100</f>
        <v>-70.428595487813894</v>
      </c>
      <c r="G139" s="57">
        <f>$S139*'Tabell 3.1 DOK32022'!G$95/100</f>
        <v>-58.37662483724047</v>
      </c>
      <c r="H139" s="57">
        <f>$S139*'Tabell 3.1 DOK32022'!H$95/100</f>
        <v>-64.053510641447829</v>
      </c>
      <c r="I139" s="57">
        <f>$S139*'Tabell 3.1 DOK32022'!I$95/100</f>
        <v>-15.491215544869371</v>
      </c>
      <c r="J139" s="57">
        <f>$S139*'Tabell 3.1 DOK32022'!J$95/100</f>
        <v>-21.284386156079048</v>
      </c>
      <c r="K139" s="57">
        <f>$S139*'Tabell 3.1 DOK32022'!K$95/100</f>
        <v>-30.461954299905042</v>
      </c>
      <c r="L139" s="57">
        <f>$S139*'Tabell 3.1 DOK32022'!L$95/100</f>
        <v>-57.136340050927878</v>
      </c>
      <c r="M139" s="57">
        <f>$S139*'Tabell 3.1 DOK32022'!M$95/100</f>
        <v>-52.102992452150183</v>
      </c>
      <c r="N139" s="57">
        <f>$S139*'Tabell 3.1 DOK32022'!N$95/100</f>
        <v>-75.356620490297928</v>
      </c>
      <c r="O139" s="57">
        <f>$S139*'Tabell 3.1 DOK32022'!O$95/100</f>
        <v>-87.457333217590545</v>
      </c>
      <c r="P139" s="57">
        <f>$S139*'Tabell 3.1 DOK32022'!P$95/100</f>
        <v>-42.896418759594759</v>
      </c>
      <c r="Q139" s="57">
        <f>$S139*'Tabell 3.1 DOK32022'!Q$95/100</f>
        <v>-28.896118579250668</v>
      </c>
      <c r="R139" s="57">
        <f>$S139*'Tabell 3.1 DOK32022'!R$95/100</f>
        <v>-84.403260802497613</v>
      </c>
      <c r="S139" s="57">
        <v>-920.3195854027208</v>
      </c>
    </row>
    <row r="140" spans="1:19" ht="16.5" customHeight="1">
      <c r="A140" s="64" t="str">
        <f t="shared" si="38"/>
        <v xml:space="preserve"> - herav spesifiserte rammeendringer</v>
      </c>
      <c r="B140" s="64"/>
      <c r="C140" s="64"/>
      <c r="D140" s="64">
        <f>$S140*'Tabell 3.1 DOK32022'!D$95/100</f>
        <v>0</v>
      </c>
      <c r="E140" s="64">
        <f>$S140*'Tabell 3.1 DOK32022'!E$95/100</f>
        <v>0</v>
      </c>
      <c r="F140" s="64">
        <f>$S140*'Tabell 3.1 DOK32022'!F$95/100</f>
        <v>0</v>
      </c>
      <c r="G140" s="64">
        <f>$S140*'Tabell 3.1 DOK32022'!G$95/100</f>
        <v>0</v>
      </c>
      <c r="H140" s="64">
        <f>$S140*'Tabell 3.1 DOK32022'!H$95/100</f>
        <v>0</v>
      </c>
      <c r="I140" s="64">
        <f>$S140*'Tabell 3.1 DOK32022'!I$95/100</f>
        <v>0</v>
      </c>
      <c r="J140" s="64">
        <f>$S140*'Tabell 3.1 DOK32022'!J$95/100</f>
        <v>0</v>
      </c>
      <c r="K140" s="64">
        <f>$S140*'Tabell 3.1 DOK32022'!K$95/100</f>
        <v>0</v>
      </c>
      <c r="L140" s="64">
        <f>$S140*'Tabell 3.1 DOK32022'!L$95/100</f>
        <v>0</v>
      </c>
      <c r="M140" s="64">
        <f>$S140*'Tabell 3.1 DOK32022'!M$95/100</f>
        <v>0</v>
      </c>
      <c r="N140" s="64">
        <f>$S140*'Tabell 3.1 DOK32022'!N$95/100</f>
        <v>0</v>
      </c>
      <c r="O140" s="64">
        <f>$S140*'Tabell 3.1 DOK32022'!O$95/100</f>
        <v>0</v>
      </c>
      <c r="P140" s="64">
        <f>$S140*'Tabell 3.1 DOK32022'!P$95/100</f>
        <v>0</v>
      </c>
      <c r="Q140" s="64">
        <f>$S140*'Tabell 3.1 DOK32022'!Q$95/100</f>
        <v>0</v>
      </c>
      <c r="R140" s="64">
        <f>$S140*'Tabell 3.1 DOK32022'!R$95/100</f>
        <v>0</v>
      </c>
      <c r="S140" s="64">
        <v>0</v>
      </c>
    </row>
    <row r="141" spans="1:19" ht="16.5" customHeight="1">
      <c r="A141" s="64" t="str">
        <f t="shared" si="38"/>
        <v>Vridningseffekter knyttet til endringer i særskilte tildelinger</v>
      </c>
      <c r="B141" s="64"/>
      <c r="C141" s="64"/>
      <c r="D141" s="64">
        <f>'Tabell 2.1 DOK32022'!D49+'Tabell 2.1 DOK32022'!D50-SUM(D130:D134)</f>
        <v>-5.4849687006571912</v>
      </c>
      <c r="E141" s="64">
        <f>'Tabell 2.1 DOK32022'!E49+'Tabell 2.1 DOK32022'!E50-SUM(E130:E134)</f>
        <v>-25.470114864176139</v>
      </c>
      <c r="F141" s="64">
        <f>'Tabell 2.1 DOK32022'!F49+'Tabell 2.1 DOK32022'!F50-SUM(F130:F134)</f>
        <v>-0.41045934704743559</v>
      </c>
      <c r="G141" s="64">
        <f>'Tabell 2.1 DOK32022'!G49+'Tabell 2.1 DOK32022'!G50-SUM(G130:G134)</f>
        <v>-4.7631114853393228</v>
      </c>
      <c r="H141" s="64">
        <f>'Tabell 2.1 DOK32022'!H49+'Tabell 2.1 DOK32022'!H50-SUM(H130:H134)</f>
        <v>20.059968138961267</v>
      </c>
      <c r="I141" s="64">
        <f>'Tabell 2.1 DOK32022'!I49+'Tabell 2.1 DOK32022'!I50-SUM(I130:I134)</f>
        <v>11.672819144730965</v>
      </c>
      <c r="J141" s="64">
        <f>'Tabell 2.1 DOK32022'!J49+'Tabell 2.1 DOK32022'!J50-SUM(J130:J134)</f>
        <v>-2.1033018897942384</v>
      </c>
      <c r="K141" s="64">
        <f>'Tabell 2.1 DOK32022'!K49+'Tabell 2.1 DOK32022'!K50-SUM(K130:K134)</f>
        <v>14.788067055769716</v>
      </c>
      <c r="L141" s="64">
        <f>'Tabell 2.1 DOK32022'!L49+'Tabell 2.1 DOK32022'!L50-SUM(L130:L134)</f>
        <v>-29.155731233091501</v>
      </c>
      <c r="M141" s="64">
        <f>'Tabell 2.1 DOK32022'!M49+'Tabell 2.1 DOK32022'!M50-SUM(M130:M134)</f>
        <v>-4.7082867170174723</v>
      </c>
      <c r="N141" s="64">
        <f>'Tabell 2.1 DOK32022'!N49+'Tabell 2.1 DOK32022'!N50-SUM(N130:N134)</f>
        <v>-29.663136210350785</v>
      </c>
      <c r="O141" s="64">
        <f>'Tabell 2.1 DOK32022'!O49+'Tabell 2.1 DOK32022'!O50-SUM(O130:O134)</f>
        <v>18.32539947895566</v>
      </c>
      <c r="P141" s="64">
        <f>'Tabell 2.1 DOK32022'!P49+'Tabell 2.1 DOK32022'!P50-SUM(P130:P134)</f>
        <v>23.339320539529581</v>
      </c>
      <c r="Q141" s="64">
        <f>'Tabell 2.1 DOK32022'!Q49+'Tabell 2.1 DOK32022'!Q50-SUM(Q130:Q134)</f>
        <v>12.409235787736179</v>
      </c>
      <c r="R141" s="64">
        <f>'Tabell 2.1 DOK32022'!R49+'Tabell 2.1 DOK32022'!R50-SUM(R130:R134)</f>
        <v>1.164300301905314</v>
      </c>
      <c r="S141" s="64">
        <f>SUM(D141:R141)</f>
        <v>1.1459633242338896E-10</v>
      </c>
    </row>
    <row r="142" spans="1:19" ht="16.5" customHeight="1">
      <c r="A142" s="55" t="str">
        <f t="shared" si="38"/>
        <v>Kompensasjon for forventet lønns- og prisutvikling</v>
      </c>
      <c r="B142" s="55"/>
      <c r="C142" s="55"/>
      <c r="D142" s="55">
        <f>SUM(D143:D144)</f>
        <v>2147.867428442848</v>
      </c>
      <c r="E142" s="55">
        <f t="shared" ref="E142:S142" si="40">SUM(E143:E144)</f>
        <v>1876.7974267233812</v>
      </c>
      <c r="F142" s="55">
        <f t="shared" si="40"/>
        <v>1221.9094875650146</v>
      </c>
      <c r="G142" s="55">
        <f t="shared" si="40"/>
        <v>1012.8123562110485</v>
      </c>
      <c r="H142" s="55">
        <f t="shared" si="40"/>
        <v>1111.3041772666643</v>
      </c>
      <c r="I142" s="55">
        <f t="shared" si="40"/>
        <v>268.76672915429276</v>
      </c>
      <c r="J142" s="55">
        <f t="shared" si="40"/>
        <v>369.2760476191873</v>
      </c>
      <c r="K142" s="55">
        <f t="shared" si="40"/>
        <v>528.50338290881098</v>
      </c>
      <c r="L142" s="55">
        <f t="shared" si="40"/>
        <v>991.29388438606168</v>
      </c>
      <c r="M142" s="55">
        <f t="shared" si="40"/>
        <v>903.96720773491063</v>
      </c>
      <c r="N142" s="55">
        <f t="shared" si="40"/>
        <v>1307.4088570155207</v>
      </c>
      <c r="O142" s="55">
        <f t="shared" si="40"/>
        <v>1517.3516449607375</v>
      </c>
      <c r="P142" s="55">
        <f t="shared" si="40"/>
        <v>744.23663714804684</v>
      </c>
      <c r="Q142" s="55">
        <f t="shared" si="40"/>
        <v>501.33672553358565</v>
      </c>
      <c r="R142" s="55">
        <f t="shared" si="40"/>
        <v>1464.3646439583056</v>
      </c>
      <c r="S142" s="55">
        <f t="shared" si="40"/>
        <v>15967.196636628416</v>
      </c>
    </row>
    <row r="143" spans="1:19" ht="16.5" customHeight="1">
      <c r="A143" s="57" t="str">
        <f t="shared" si="38"/>
        <v xml:space="preserve"> - herav generell lønns- og priskompensasjon</v>
      </c>
      <c r="B143" s="57"/>
      <c r="C143" s="57"/>
      <c r="D143" s="57">
        <f>$S143*'Tabell 3.1 DOK32022'!D$95/100</f>
        <v>2147.867428442848</v>
      </c>
      <c r="E143" s="57">
        <f>$S143*'Tabell 3.1 DOK32022'!E$95/100</f>
        <v>1876.7974267233812</v>
      </c>
      <c r="F143" s="57">
        <f>$S143*'Tabell 3.1 DOK32022'!F$95/100</f>
        <v>1221.9094875650146</v>
      </c>
      <c r="G143" s="57">
        <f>$S143*'Tabell 3.1 DOK32022'!G$95/100</f>
        <v>1012.8123562110485</v>
      </c>
      <c r="H143" s="57">
        <f>$S143*'Tabell 3.1 DOK32022'!H$95/100</f>
        <v>1111.3041772666643</v>
      </c>
      <c r="I143" s="57">
        <f>$S143*'Tabell 3.1 DOK32022'!I$95/100</f>
        <v>268.76672915429276</v>
      </c>
      <c r="J143" s="57">
        <f>$S143*'Tabell 3.1 DOK32022'!J$95/100</f>
        <v>369.2760476191873</v>
      </c>
      <c r="K143" s="57">
        <f>$S143*'Tabell 3.1 DOK32022'!K$95/100</f>
        <v>528.50338290881098</v>
      </c>
      <c r="L143" s="57">
        <f>$S143*'Tabell 3.1 DOK32022'!L$95/100</f>
        <v>991.29388438606168</v>
      </c>
      <c r="M143" s="57">
        <f>$S143*'Tabell 3.1 DOK32022'!M$95/100</f>
        <v>903.96720773491063</v>
      </c>
      <c r="N143" s="57">
        <f>$S143*'Tabell 3.1 DOK32022'!N$95/100</f>
        <v>1307.4088570155207</v>
      </c>
      <c r="O143" s="57">
        <f>$S143*'Tabell 3.1 DOK32022'!O$95/100</f>
        <v>1517.3516449607375</v>
      </c>
      <c r="P143" s="57">
        <f>$S143*'Tabell 3.1 DOK32022'!P$95/100</f>
        <v>744.23663714804684</v>
      </c>
      <c r="Q143" s="57">
        <f>$S143*'Tabell 3.1 DOK32022'!Q$95/100</f>
        <v>501.33672553358565</v>
      </c>
      <c r="R143" s="57">
        <f>$S143*'Tabell 3.1 DOK32022'!R$95/100</f>
        <v>1464.3646439583056</v>
      </c>
      <c r="S143" s="57">
        <v>15967.196636628416</v>
      </c>
    </row>
    <row r="144" spans="1:19" ht="16.5" customHeight="1">
      <c r="A144" s="64" t="str">
        <f t="shared" si="38"/>
        <v xml:space="preserve"> - herav kompensasjon for endring i løpende pensjonsutgifter</v>
      </c>
      <c r="B144" s="64"/>
      <c r="C144" s="64"/>
      <c r="D144" s="64">
        <f>$S144*'Tabell 3.1 DOK32022'!D$95/100</f>
        <v>0</v>
      </c>
      <c r="E144" s="64">
        <f>$S144*'Tabell 3.1 DOK32022'!E$95/100</f>
        <v>0</v>
      </c>
      <c r="F144" s="64">
        <f>$S144*'Tabell 3.1 DOK32022'!F$95/100</f>
        <v>0</v>
      </c>
      <c r="G144" s="64">
        <f>$S144*'Tabell 3.1 DOK32022'!G$95/100</f>
        <v>0</v>
      </c>
      <c r="H144" s="64">
        <f>$S144*'Tabell 3.1 DOK32022'!H$95/100</f>
        <v>0</v>
      </c>
      <c r="I144" s="64">
        <f>$S144*'Tabell 3.1 DOK32022'!I$95/100</f>
        <v>0</v>
      </c>
      <c r="J144" s="64">
        <f>$S144*'Tabell 3.1 DOK32022'!J$95/100</f>
        <v>0</v>
      </c>
      <c r="K144" s="64">
        <f>$S144*'Tabell 3.1 DOK32022'!K$95/100</f>
        <v>0</v>
      </c>
      <c r="L144" s="64">
        <f>$S144*'Tabell 3.1 DOK32022'!L$95/100</f>
        <v>0</v>
      </c>
      <c r="M144" s="64">
        <f>$S144*'Tabell 3.1 DOK32022'!M$95/100</f>
        <v>0</v>
      </c>
      <c r="N144" s="64">
        <f>$S144*'Tabell 3.1 DOK32022'!N$95/100</f>
        <v>0</v>
      </c>
      <c r="O144" s="64">
        <f>$S144*'Tabell 3.1 DOK32022'!O$95/100</f>
        <v>0</v>
      </c>
      <c r="P144" s="64">
        <f>$S144*'Tabell 3.1 DOK32022'!P$95/100</f>
        <v>0</v>
      </c>
      <c r="Q144" s="64">
        <f>$S144*'Tabell 3.1 DOK32022'!Q$95/100</f>
        <v>0</v>
      </c>
      <c r="R144" s="64">
        <f>$S144*'Tabell 3.1 DOK32022'!R$95/100</f>
        <v>0</v>
      </c>
      <c r="S144" s="64">
        <v>0</v>
      </c>
    </row>
    <row r="145" spans="1:19" ht="16.5" customHeight="1" thickBot="1">
      <c r="A145" s="195" t="str">
        <f t="shared" si="38"/>
        <v>Bydelsfordelt budsjett 2022</v>
      </c>
      <c r="B145" s="195"/>
      <c r="C145" s="195"/>
      <c r="D145" s="196">
        <f t="shared" ref="D145:S145" si="41">D134+D142+SUM(D130:D133)+D141</f>
        <v>65097.223532746473</v>
      </c>
      <c r="E145" s="196">
        <f t="shared" si="41"/>
        <v>56860.999771603296</v>
      </c>
      <c r="F145" s="196">
        <f t="shared" si="41"/>
        <v>37036.147817328965</v>
      </c>
      <c r="G145" s="196">
        <f t="shared" si="41"/>
        <v>30693.978682310728</v>
      </c>
      <c r="H145" s="196">
        <f t="shared" si="41"/>
        <v>33704.127686174703</v>
      </c>
      <c r="I145" s="196">
        <f t="shared" si="41"/>
        <v>8158.0983346638805</v>
      </c>
      <c r="J145" s="196">
        <f t="shared" si="41"/>
        <v>11190.799279694358</v>
      </c>
      <c r="K145" s="196">
        <f t="shared" si="41"/>
        <v>16033.933952835725</v>
      </c>
      <c r="L145" s="196">
        <f t="shared" si="41"/>
        <v>30017.352698404957</v>
      </c>
      <c r="M145" s="196">
        <f t="shared" si="41"/>
        <v>27394.894147171719</v>
      </c>
      <c r="N145" s="196">
        <f t="shared" si="41"/>
        <v>39598.414734591272</v>
      </c>
      <c r="O145" s="196">
        <f t="shared" si="41"/>
        <v>46009.851937821222</v>
      </c>
      <c r="P145" s="196">
        <f t="shared" si="41"/>
        <v>22581.445189984632</v>
      </c>
      <c r="Q145" s="196">
        <f t="shared" si="41"/>
        <v>15208.123026719921</v>
      </c>
      <c r="R145" s="196">
        <f t="shared" si="41"/>
        <v>44386.633949403054</v>
      </c>
      <c r="S145" s="196">
        <f t="shared" si="41"/>
        <v>483972.02474145504</v>
      </c>
    </row>
    <row r="146" spans="1:19" ht="16.5" customHeight="1" thickBot="1">
      <c r="A146" s="57"/>
      <c r="B146" s="57"/>
      <c r="C146" s="57"/>
      <c r="D146" s="58"/>
      <c r="E146" s="58"/>
      <c r="F146" s="58"/>
      <c r="G146" s="58"/>
      <c r="H146" s="58"/>
      <c r="I146" s="58"/>
      <c r="J146" s="58"/>
      <c r="K146" s="58"/>
      <c r="L146" s="58"/>
      <c r="M146" s="58"/>
      <c r="N146" s="58"/>
      <c r="O146" s="58"/>
      <c r="P146" s="58"/>
      <c r="Q146" s="58"/>
      <c r="R146" s="58"/>
      <c r="S146" s="58"/>
    </row>
    <row r="147" spans="1:19" ht="16.5" customHeight="1">
      <c r="A147" s="192" t="str">
        <f>'Tabell 2.1 DOK32022'!A54</f>
        <v>FO4C Økonomisk sosialhjelp</v>
      </c>
      <c r="B147" s="192"/>
      <c r="C147" s="192"/>
      <c r="D147" s="193"/>
      <c r="E147" s="193"/>
      <c r="F147" s="193"/>
      <c r="G147" s="193"/>
      <c r="H147" s="193"/>
      <c r="I147" s="193"/>
      <c r="J147" s="193"/>
      <c r="K147" s="193"/>
      <c r="L147" s="193"/>
      <c r="M147" s="193"/>
      <c r="N147" s="193"/>
      <c r="O147" s="193"/>
      <c r="P147" s="193"/>
      <c r="Q147" s="193"/>
      <c r="R147" s="193"/>
      <c r="S147" s="193"/>
    </row>
    <row r="148" spans="1:19" ht="16.5" customHeight="1">
      <c r="A148" s="63" t="str">
        <f t="shared" ref="A148:A163" si="42">A130</f>
        <v>Bydelsfordelt Dok3 2021</v>
      </c>
      <c r="B148" s="318"/>
      <c r="C148" s="318"/>
      <c r="D148" s="63">
        <v>200126.62555706821</v>
      </c>
      <c r="E148" s="329">
        <v>175811.26187976458</v>
      </c>
      <c r="F148" s="329">
        <v>114047.53756288218</v>
      </c>
      <c r="G148" s="329">
        <v>90350.753295217277</v>
      </c>
      <c r="H148" s="329">
        <v>90640.974871227911</v>
      </c>
      <c r="I148" s="329">
        <v>25368.768488613332</v>
      </c>
      <c r="J148" s="329">
        <v>33107.151843001877</v>
      </c>
      <c r="K148" s="329">
        <v>44872.267137974311</v>
      </c>
      <c r="L148" s="329">
        <v>85417.121834700636</v>
      </c>
      <c r="M148" s="329">
        <v>80573.029343068221</v>
      </c>
      <c r="N148" s="329">
        <v>108223.91757953203</v>
      </c>
      <c r="O148" s="329">
        <v>131858.0899167069</v>
      </c>
      <c r="P148" s="329">
        <v>68648.297712043408</v>
      </c>
      <c r="Q148" s="329">
        <v>42963.273393832264</v>
      </c>
      <c r="R148" s="329">
        <v>129106.92947469853</v>
      </c>
      <c r="S148" s="329">
        <v>1421115.9998903319</v>
      </c>
    </row>
    <row r="149" spans="1:19" ht="16.5" customHeight="1">
      <c r="A149" s="57" t="str">
        <f t="shared" si="42"/>
        <v>Effekt av oppdaterte kriterieandeler</v>
      </c>
      <c r="B149" s="319"/>
      <c r="C149" s="319"/>
      <c r="D149" s="57">
        <v>-7301.6853134564799</v>
      </c>
      <c r="E149" s="57">
        <v>-1945.4494797567406</v>
      </c>
      <c r="F149" s="57">
        <v>-1113.7616126296107</v>
      </c>
      <c r="G149" s="57">
        <v>-1103.0671896315448</v>
      </c>
      <c r="H149" s="57">
        <v>4569.7113776536871</v>
      </c>
      <c r="I149" s="57">
        <v>909.94093910060462</v>
      </c>
      <c r="J149" s="57">
        <v>1054.803628250995</v>
      </c>
      <c r="K149" s="57">
        <v>2754.7840429917369</v>
      </c>
      <c r="L149" s="57">
        <v>2823.6832929988859</v>
      </c>
      <c r="M149" s="57">
        <v>653.31325319711152</v>
      </c>
      <c r="N149" s="57">
        <v>1058.7421087514695</v>
      </c>
      <c r="O149" s="57">
        <v>-3582.1725083880965</v>
      </c>
      <c r="P149" s="57">
        <v>901.5755656457352</v>
      </c>
      <c r="Q149" s="57">
        <v>754.38157379253653</v>
      </c>
      <c r="R149" s="57">
        <v>-434.79967852019792</v>
      </c>
      <c r="S149" s="57">
        <v>0</v>
      </c>
    </row>
    <row r="150" spans="1:19" ht="16.5" customHeight="1">
      <c r="A150" s="57" t="str">
        <f t="shared" si="42"/>
        <v>Effekt av oppdaterte regnskapsandeler</v>
      </c>
      <c r="B150" s="319"/>
      <c r="C150" s="319"/>
      <c r="D150" s="57">
        <v>-1319.9793261228263</v>
      </c>
      <c r="E150" s="57">
        <v>-3112.1272007117673</v>
      </c>
      <c r="F150" s="57">
        <v>432.00914851267675</v>
      </c>
      <c r="G150" s="57">
        <v>-245.43161888228869</v>
      </c>
      <c r="H150" s="57">
        <v>1180.2573754216123</v>
      </c>
      <c r="I150" s="57">
        <v>35.778003135389845</v>
      </c>
      <c r="J150" s="57">
        <v>-674.05304875040758</v>
      </c>
      <c r="K150" s="57">
        <v>130.60892007474277</v>
      </c>
      <c r="L150" s="57">
        <v>549.38988967418004</v>
      </c>
      <c r="M150" s="57">
        <v>335.47573445908876</v>
      </c>
      <c r="N150" s="57">
        <v>-332.60742068479999</v>
      </c>
      <c r="O150" s="57">
        <v>5066.799054241309</v>
      </c>
      <c r="P150" s="57">
        <v>-1061.0560517895467</v>
      </c>
      <c r="Q150" s="57">
        <v>-158.86353647915723</v>
      </c>
      <c r="R150" s="57">
        <v>-826.19992209809755</v>
      </c>
      <c r="S150" s="57">
        <v>8.0610561774979713E-11</v>
      </c>
    </row>
    <row r="151" spans="1:19" ht="16.5" customHeight="1">
      <c r="A151" s="64" t="str">
        <f t="shared" si="42"/>
        <v>Effekt av endringer i fordelingssystemet</v>
      </c>
      <c r="B151" s="320"/>
      <c r="C151" s="320"/>
      <c r="D151" s="331">
        <v>0</v>
      </c>
      <c r="E151" s="320">
        <v>0</v>
      </c>
      <c r="F151" s="320">
        <v>0</v>
      </c>
      <c r="G151" s="320">
        <v>0</v>
      </c>
      <c r="H151" s="320">
        <v>0</v>
      </c>
      <c r="I151" s="320">
        <v>0</v>
      </c>
      <c r="J151" s="320">
        <v>0</v>
      </c>
      <c r="K151" s="320">
        <v>0</v>
      </c>
      <c r="L151" s="320">
        <v>0</v>
      </c>
      <c r="M151" s="320">
        <v>0</v>
      </c>
      <c r="N151" s="320">
        <v>0</v>
      </c>
      <c r="O151" s="320">
        <v>0</v>
      </c>
      <c r="P151" s="320">
        <v>0</v>
      </c>
      <c r="Q151" s="320">
        <v>0</v>
      </c>
      <c r="R151" s="320">
        <v>0</v>
      </c>
      <c r="S151" s="57">
        <v>0</v>
      </c>
    </row>
    <row r="152" spans="1:19" ht="16.5" customHeight="1">
      <c r="A152" s="55" t="str">
        <f t="shared" si="42"/>
        <v>Reelle endringer</v>
      </c>
      <c r="B152" s="55"/>
      <c r="C152" s="55"/>
      <c r="D152" s="55">
        <f>SUM(D153:D158)</f>
        <v>-5077.5723079454947</v>
      </c>
      <c r="E152" s="55">
        <f t="shared" ref="E152:S152" si="43">SUM(E153:E158)</f>
        <v>-4447.8297713172396</v>
      </c>
      <c r="F152" s="55">
        <f t="shared" si="43"/>
        <v>-3005.7862121598037</v>
      </c>
      <c r="G152" s="55">
        <f t="shared" si="43"/>
        <v>-2359.8103180267658</v>
      </c>
      <c r="H152" s="55">
        <f t="shared" si="43"/>
        <v>-2555.7143989307506</v>
      </c>
      <c r="I152" s="55">
        <f t="shared" si="43"/>
        <v>-697.70366280082192</v>
      </c>
      <c r="J152" s="55">
        <f t="shared" si="43"/>
        <v>-887.89995401184899</v>
      </c>
      <c r="K152" s="55">
        <f t="shared" si="43"/>
        <v>-1266.2490374116087</v>
      </c>
      <c r="L152" s="55">
        <f t="shared" si="43"/>
        <v>-2354.1877624337003</v>
      </c>
      <c r="M152" s="55">
        <f t="shared" si="43"/>
        <v>-2162.5342140363691</v>
      </c>
      <c r="N152" s="55">
        <f t="shared" si="43"/>
        <v>-2888.7072465006468</v>
      </c>
      <c r="O152" s="55">
        <f t="shared" si="43"/>
        <v>-3535.4555899376269</v>
      </c>
      <c r="P152" s="55">
        <f t="shared" si="43"/>
        <v>-1815.9159955130426</v>
      </c>
      <c r="Q152" s="55">
        <f t="shared" si="43"/>
        <v>-1154.9200191928828</v>
      </c>
      <c r="R152" s="55">
        <f t="shared" si="43"/>
        <v>-3389.7135097814007</v>
      </c>
      <c r="S152" s="55">
        <f t="shared" si="43"/>
        <v>-37600</v>
      </c>
    </row>
    <row r="153" spans="1:19" ht="16.5" customHeight="1">
      <c r="A153" s="57" t="str">
        <f t="shared" si="42"/>
        <v xml:space="preserve"> - herav justering for demografiske forhold</v>
      </c>
      <c r="B153" s="57"/>
      <c r="C153" s="57"/>
      <c r="D153" s="57">
        <f>$S153*'Tabell 3.1 DOK32022'!D$99/100</f>
        <v>0</v>
      </c>
      <c r="E153" s="57">
        <f>$S153*'Tabell 3.1 DOK32022'!E$99/100</f>
        <v>0</v>
      </c>
      <c r="F153" s="57">
        <f>$S153*'Tabell 3.1 DOK32022'!F$99/100</f>
        <v>0</v>
      </c>
      <c r="G153" s="57">
        <f>$S153*'Tabell 3.1 DOK32022'!G$99/100</f>
        <v>0</v>
      </c>
      <c r="H153" s="57">
        <f>$S153*'Tabell 3.1 DOK32022'!H$99/100</f>
        <v>0</v>
      </c>
      <c r="I153" s="57">
        <f>$S153*'Tabell 3.1 DOK32022'!I$99/100</f>
        <v>0</v>
      </c>
      <c r="J153" s="57">
        <f>$S153*'Tabell 3.1 DOK32022'!J$99/100</f>
        <v>0</v>
      </c>
      <c r="K153" s="57">
        <f>$S153*'Tabell 3.1 DOK32022'!K$99/100</f>
        <v>0</v>
      </c>
      <c r="L153" s="57">
        <f>$S153*'Tabell 3.1 DOK32022'!L$99/100</f>
        <v>0</v>
      </c>
      <c r="M153" s="57">
        <f>$S153*'Tabell 3.1 DOK32022'!M$99/100</f>
        <v>0</v>
      </c>
      <c r="N153" s="57">
        <f>$S153*'Tabell 3.1 DOK32022'!N$99/100</f>
        <v>0</v>
      </c>
      <c r="O153" s="57">
        <f>$S153*'Tabell 3.1 DOK32022'!O$99/100</f>
        <v>0</v>
      </c>
      <c r="P153" s="57">
        <f>$S153*'Tabell 3.1 DOK32022'!P$99/100</f>
        <v>0</v>
      </c>
      <c r="Q153" s="57">
        <f>$S153*'Tabell 3.1 DOK32022'!Q$99/100</f>
        <v>0</v>
      </c>
      <c r="R153" s="57">
        <f>$S153*'Tabell 3.1 DOK32022'!R$99/100</f>
        <v>0</v>
      </c>
      <c r="S153" s="57">
        <v>0</v>
      </c>
    </row>
    <row r="154" spans="1:19" ht="16.5" customHeight="1">
      <c r="A154" s="57" t="str">
        <f t="shared" si="42"/>
        <v xml:space="preserve"> - herav justering for andre aktivitetsnøytrale forhold</v>
      </c>
      <c r="B154" s="57"/>
      <c r="C154" s="57"/>
      <c r="D154" s="57">
        <f>$S154*'Tabell 3.1 DOK32022'!D$99/100</f>
        <v>-5077.5723079454947</v>
      </c>
      <c r="E154" s="57">
        <f>$S154*'Tabell 3.1 DOK32022'!E$99/100</f>
        <v>-4447.8297713172396</v>
      </c>
      <c r="F154" s="57">
        <f>$S154*'Tabell 3.1 DOK32022'!F$99/100</f>
        <v>-3005.7862121598037</v>
      </c>
      <c r="G154" s="57">
        <f>$S154*'Tabell 3.1 DOK32022'!G$99/100</f>
        <v>-2359.8103180267658</v>
      </c>
      <c r="H154" s="57">
        <f>$S154*'Tabell 3.1 DOK32022'!H$99/100</f>
        <v>-2555.7143989307506</v>
      </c>
      <c r="I154" s="57">
        <f>$S154*'Tabell 3.1 DOK32022'!I$99/100</f>
        <v>-697.70366280082192</v>
      </c>
      <c r="J154" s="57">
        <f>$S154*'Tabell 3.1 DOK32022'!J$99/100</f>
        <v>-887.89995401184899</v>
      </c>
      <c r="K154" s="57">
        <f>$S154*'Tabell 3.1 DOK32022'!K$99/100</f>
        <v>-1266.2490374116087</v>
      </c>
      <c r="L154" s="57">
        <f>$S154*'Tabell 3.1 DOK32022'!L$99/100</f>
        <v>-2354.1877624337003</v>
      </c>
      <c r="M154" s="57">
        <f>$S154*'Tabell 3.1 DOK32022'!M$99/100</f>
        <v>-2162.5342140363691</v>
      </c>
      <c r="N154" s="57">
        <f>$S154*'Tabell 3.1 DOK32022'!N$99/100</f>
        <v>-2888.7072465006468</v>
      </c>
      <c r="O154" s="57">
        <f>$S154*'Tabell 3.1 DOK32022'!O$99/100</f>
        <v>-3535.4555899376269</v>
      </c>
      <c r="P154" s="57">
        <f>$S154*'Tabell 3.1 DOK32022'!P$99/100</f>
        <v>-1815.9159955130426</v>
      </c>
      <c r="Q154" s="57">
        <f>$S154*'Tabell 3.1 DOK32022'!Q$99/100</f>
        <v>-1154.9200191928828</v>
      </c>
      <c r="R154" s="57">
        <f>$S154*'Tabell 3.1 DOK32022'!R$99/100</f>
        <v>-3389.7135097814007</v>
      </c>
      <c r="S154" s="57">
        <v>-37600</v>
      </c>
    </row>
    <row r="155" spans="1:19" ht="16.5" customHeight="1">
      <c r="A155" s="57" t="str">
        <f t="shared" si="42"/>
        <v xml:space="preserve"> - herav justering for engangstiltak</v>
      </c>
      <c r="B155" s="57"/>
      <c r="C155" s="57"/>
      <c r="D155" s="57">
        <f>$S155*'Tabell 3.1 DOK32022'!D$99/100</f>
        <v>0</v>
      </c>
      <c r="E155" s="57">
        <f>$S155*'Tabell 3.1 DOK32022'!E$99/100</f>
        <v>0</v>
      </c>
      <c r="F155" s="57">
        <f>$S155*'Tabell 3.1 DOK32022'!F$99/100</f>
        <v>0</v>
      </c>
      <c r="G155" s="57">
        <f>$S155*'Tabell 3.1 DOK32022'!G$99/100</f>
        <v>0</v>
      </c>
      <c r="H155" s="57">
        <f>$S155*'Tabell 3.1 DOK32022'!H$99/100</f>
        <v>0</v>
      </c>
      <c r="I155" s="57">
        <f>$S155*'Tabell 3.1 DOK32022'!I$99/100</f>
        <v>0</v>
      </c>
      <c r="J155" s="57">
        <f>$S155*'Tabell 3.1 DOK32022'!J$99/100</f>
        <v>0</v>
      </c>
      <c r="K155" s="57">
        <f>$S155*'Tabell 3.1 DOK32022'!K$99/100</f>
        <v>0</v>
      </c>
      <c r="L155" s="57">
        <f>$S155*'Tabell 3.1 DOK32022'!L$99/100</f>
        <v>0</v>
      </c>
      <c r="M155" s="57">
        <f>$S155*'Tabell 3.1 DOK32022'!M$99/100</f>
        <v>0</v>
      </c>
      <c r="N155" s="57">
        <f>$S155*'Tabell 3.1 DOK32022'!N$99/100</f>
        <v>0</v>
      </c>
      <c r="O155" s="57">
        <f>$S155*'Tabell 3.1 DOK32022'!O$99/100</f>
        <v>0</v>
      </c>
      <c r="P155" s="57">
        <f>$S155*'Tabell 3.1 DOK32022'!P$99/100</f>
        <v>0</v>
      </c>
      <c r="Q155" s="57">
        <f>$S155*'Tabell 3.1 DOK32022'!Q$99/100</f>
        <v>0</v>
      </c>
      <c r="R155" s="57">
        <f>$S155*'Tabell 3.1 DOK32022'!R$99/100</f>
        <v>0</v>
      </c>
      <c r="S155" s="57">
        <v>0</v>
      </c>
    </row>
    <row r="156" spans="1:19" ht="16.5" customHeight="1">
      <c r="A156" s="57" t="str">
        <f t="shared" si="42"/>
        <v xml:space="preserve"> - herav justering for oppgaveendringer mellom sektorer</v>
      </c>
      <c r="B156" s="57"/>
      <c r="C156" s="57"/>
      <c r="D156" s="57">
        <f>$S156*'Tabell 3.1 DOK32022'!D$99/100</f>
        <v>0</v>
      </c>
      <c r="E156" s="57">
        <f>$S156*'Tabell 3.1 DOK32022'!E$99/100</f>
        <v>0</v>
      </c>
      <c r="F156" s="57">
        <f>$S156*'Tabell 3.1 DOK32022'!F$99/100</f>
        <v>0</v>
      </c>
      <c r="G156" s="57">
        <f>$S156*'Tabell 3.1 DOK32022'!G$99/100</f>
        <v>0</v>
      </c>
      <c r="H156" s="57">
        <f>$S156*'Tabell 3.1 DOK32022'!H$99/100</f>
        <v>0</v>
      </c>
      <c r="I156" s="57">
        <f>$S156*'Tabell 3.1 DOK32022'!I$99/100</f>
        <v>0</v>
      </c>
      <c r="J156" s="57">
        <f>$S156*'Tabell 3.1 DOK32022'!J$99/100</f>
        <v>0</v>
      </c>
      <c r="K156" s="57">
        <f>$S156*'Tabell 3.1 DOK32022'!K$99/100</f>
        <v>0</v>
      </c>
      <c r="L156" s="57">
        <f>$S156*'Tabell 3.1 DOK32022'!L$99/100</f>
        <v>0</v>
      </c>
      <c r="M156" s="57">
        <f>$S156*'Tabell 3.1 DOK32022'!M$99/100</f>
        <v>0</v>
      </c>
      <c r="N156" s="57">
        <f>$S156*'Tabell 3.1 DOK32022'!N$99/100</f>
        <v>0</v>
      </c>
      <c r="O156" s="57">
        <f>$S156*'Tabell 3.1 DOK32022'!O$99/100</f>
        <v>0</v>
      </c>
      <c r="P156" s="57">
        <f>$S156*'Tabell 3.1 DOK32022'!P$99/100</f>
        <v>0</v>
      </c>
      <c r="Q156" s="57">
        <f>$S156*'Tabell 3.1 DOK32022'!Q$99/100</f>
        <v>0</v>
      </c>
      <c r="R156" s="57">
        <f>$S156*'Tabell 3.1 DOK32022'!R$99/100</f>
        <v>0</v>
      </c>
      <c r="S156" s="57">
        <v>0</v>
      </c>
    </row>
    <row r="157" spans="1:19" ht="16.5" customHeight="1">
      <c r="A157" s="57" t="str">
        <f t="shared" si="42"/>
        <v xml:space="preserve"> - herav uspesifiserte rammeendringer</v>
      </c>
      <c r="B157" s="57"/>
      <c r="C157" s="57"/>
      <c r="D157" s="57">
        <f>$S157*'Tabell 3.1 DOK32022'!D$99/100</f>
        <v>0</v>
      </c>
      <c r="E157" s="57">
        <f>$S157*'Tabell 3.1 DOK32022'!E$99/100</f>
        <v>0</v>
      </c>
      <c r="F157" s="57">
        <f>$S157*'Tabell 3.1 DOK32022'!F$99/100</f>
        <v>0</v>
      </c>
      <c r="G157" s="57">
        <f>$S157*'Tabell 3.1 DOK32022'!G$99/100</f>
        <v>0</v>
      </c>
      <c r="H157" s="57">
        <f>$S157*'Tabell 3.1 DOK32022'!H$99/100</f>
        <v>0</v>
      </c>
      <c r="I157" s="57">
        <f>$S157*'Tabell 3.1 DOK32022'!I$99/100</f>
        <v>0</v>
      </c>
      <c r="J157" s="57">
        <f>$S157*'Tabell 3.1 DOK32022'!J$99/100</f>
        <v>0</v>
      </c>
      <c r="K157" s="57">
        <f>$S157*'Tabell 3.1 DOK32022'!K$99/100</f>
        <v>0</v>
      </c>
      <c r="L157" s="57">
        <f>$S157*'Tabell 3.1 DOK32022'!L$99/100</f>
        <v>0</v>
      </c>
      <c r="M157" s="57">
        <f>$S157*'Tabell 3.1 DOK32022'!M$99/100</f>
        <v>0</v>
      </c>
      <c r="N157" s="57">
        <f>$S157*'Tabell 3.1 DOK32022'!N$99/100</f>
        <v>0</v>
      </c>
      <c r="O157" s="57">
        <f>$S157*'Tabell 3.1 DOK32022'!O$99/100</f>
        <v>0</v>
      </c>
      <c r="P157" s="57">
        <f>$S157*'Tabell 3.1 DOK32022'!P$99/100</f>
        <v>0</v>
      </c>
      <c r="Q157" s="57">
        <f>$S157*'Tabell 3.1 DOK32022'!Q$99/100</f>
        <v>0</v>
      </c>
      <c r="R157" s="57">
        <f>$S157*'Tabell 3.1 DOK32022'!R$99/100</f>
        <v>0</v>
      </c>
      <c r="S157" s="57">
        <v>0</v>
      </c>
    </row>
    <row r="158" spans="1:19" ht="16.5" customHeight="1">
      <c r="A158" s="64" t="str">
        <f t="shared" si="42"/>
        <v xml:space="preserve"> - herav spesifiserte rammeendringer</v>
      </c>
      <c r="B158" s="64"/>
      <c r="C158" s="64"/>
      <c r="D158" s="64">
        <f>$S158*'Tabell 3.1 DOK32022'!D$99/100</f>
        <v>0</v>
      </c>
      <c r="E158" s="64">
        <f>$S158*'Tabell 3.1 DOK32022'!E$99/100</f>
        <v>0</v>
      </c>
      <c r="F158" s="64">
        <f>$S158*'Tabell 3.1 DOK32022'!F$99/100</f>
        <v>0</v>
      </c>
      <c r="G158" s="64">
        <f>$S158*'Tabell 3.1 DOK32022'!G$99/100</f>
        <v>0</v>
      </c>
      <c r="H158" s="64">
        <f>$S158*'Tabell 3.1 DOK32022'!H$99/100</f>
        <v>0</v>
      </c>
      <c r="I158" s="64">
        <f>$S158*'Tabell 3.1 DOK32022'!I$99/100</f>
        <v>0</v>
      </c>
      <c r="J158" s="64">
        <f>$S158*'Tabell 3.1 DOK32022'!J$99/100</f>
        <v>0</v>
      </c>
      <c r="K158" s="64">
        <f>$S158*'Tabell 3.1 DOK32022'!K$99/100</f>
        <v>0</v>
      </c>
      <c r="L158" s="64">
        <f>$S158*'Tabell 3.1 DOK32022'!L$99/100</f>
        <v>0</v>
      </c>
      <c r="M158" s="64">
        <f>$S158*'Tabell 3.1 DOK32022'!M$99/100</f>
        <v>0</v>
      </c>
      <c r="N158" s="64">
        <f>$S158*'Tabell 3.1 DOK32022'!N$99/100</f>
        <v>0</v>
      </c>
      <c r="O158" s="64">
        <f>$S158*'Tabell 3.1 DOK32022'!O$99/100</f>
        <v>0</v>
      </c>
      <c r="P158" s="64">
        <f>$S158*'Tabell 3.1 DOK32022'!P$99/100</f>
        <v>0</v>
      </c>
      <c r="Q158" s="64">
        <f>$S158*'Tabell 3.1 DOK32022'!Q$99/100</f>
        <v>0</v>
      </c>
      <c r="R158" s="64">
        <f>$S158*'Tabell 3.1 DOK32022'!R$99/100</f>
        <v>0</v>
      </c>
      <c r="S158" s="64">
        <v>0</v>
      </c>
    </row>
    <row r="159" spans="1:19" ht="16.5" customHeight="1">
      <c r="A159" s="64" t="str">
        <f t="shared" si="42"/>
        <v>Vridningseffekter knyttet til endringer i særskilte tildelinger</v>
      </c>
      <c r="B159" s="64"/>
      <c r="C159" s="64"/>
      <c r="D159" s="64">
        <f>'Tabell 2.1 DOK32022'!D55+'Tabell 2.1 DOK32022'!D56-SUM(D148:D152)</f>
        <v>0</v>
      </c>
      <c r="E159" s="64">
        <f>'Tabell 2.1 DOK32022'!E55+'Tabell 2.1 DOK32022'!E56-SUM(E148:E152)</f>
        <v>0</v>
      </c>
      <c r="F159" s="64">
        <f>'Tabell 2.1 DOK32022'!F55+'Tabell 2.1 DOK32022'!F56-SUM(F148:F152)</f>
        <v>0</v>
      </c>
      <c r="G159" s="64">
        <f>'Tabell 2.1 DOK32022'!G55+'Tabell 2.1 DOK32022'!G56-SUM(G148:G152)</f>
        <v>0</v>
      </c>
      <c r="H159" s="64">
        <f>'Tabell 2.1 DOK32022'!H55+'Tabell 2.1 DOK32022'!H56-SUM(H148:H152)</f>
        <v>0</v>
      </c>
      <c r="I159" s="64">
        <f>'Tabell 2.1 DOK32022'!I55+'Tabell 2.1 DOK32022'!I56-SUM(I148:I152)</f>
        <v>0</v>
      </c>
      <c r="J159" s="64">
        <f>'Tabell 2.1 DOK32022'!J55+'Tabell 2.1 DOK32022'!J56-SUM(J148:J152)</f>
        <v>0</v>
      </c>
      <c r="K159" s="64">
        <f>'Tabell 2.1 DOK32022'!K55+'Tabell 2.1 DOK32022'!K56-SUM(K148:K152)</f>
        <v>0</v>
      </c>
      <c r="L159" s="64">
        <f>'Tabell 2.1 DOK32022'!L55+'Tabell 2.1 DOK32022'!L56-SUM(L148:L152)</f>
        <v>0</v>
      </c>
      <c r="M159" s="64">
        <f>'Tabell 2.1 DOK32022'!M55+'Tabell 2.1 DOK32022'!M56-SUM(M148:M152)</f>
        <v>0</v>
      </c>
      <c r="N159" s="64">
        <f>'Tabell 2.1 DOK32022'!N55+'Tabell 2.1 DOK32022'!N56-SUM(N148:N152)</f>
        <v>0</v>
      </c>
      <c r="O159" s="64">
        <f>'Tabell 2.1 DOK32022'!O55+'Tabell 2.1 DOK32022'!O56-SUM(O148:O152)</f>
        <v>0</v>
      </c>
      <c r="P159" s="64">
        <f>'Tabell 2.1 DOK32022'!P55+'Tabell 2.1 DOK32022'!P56-SUM(P148:P152)</f>
        <v>0</v>
      </c>
      <c r="Q159" s="64">
        <f>'Tabell 2.1 DOK32022'!Q55+'Tabell 2.1 DOK32022'!Q56-SUM(Q148:Q152)</f>
        <v>0</v>
      </c>
      <c r="R159" s="64">
        <f>'Tabell 2.1 DOK32022'!R55+'Tabell 2.1 DOK32022'!R56-SUM(R148:R152)</f>
        <v>0</v>
      </c>
      <c r="S159" s="64">
        <f>SUM(D159:R159)</f>
        <v>0</v>
      </c>
    </row>
    <row r="160" spans="1:19" ht="16.5" customHeight="1">
      <c r="A160" s="55" t="str">
        <f t="shared" si="42"/>
        <v>Kompensasjon for forventet lønns- og prisutvikling</v>
      </c>
      <c r="B160" s="55"/>
      <c r="C160" s="55"/>
      <c r="D160" s="55">
        <f>SUM(D161:D162)</f>
        <v>4797.7656637416894</v>
      </c>
      <c r="E160" s="55">
        <f t="shared" ref="E160:S160" si="44">SUM(E161:E162)</f>
        <v>4202.7259605148638</v>
      </c>
      <c r="F160" s="55">
        <f t="shared" si="44"/>
        <v>2840.1482060003596</v>
      </c>
      <c r="G160" s="55">
        <f t="shared" si="44"/>
        <v>2229.76970688444</v>
      </c>
      <c r="H160" s="55">
        <f t="shared" si="44"/>
        <v>2414.8782224790348</v>
      </c>
      <c r="I160" s="55">
        <f t="shared" si="44"/>
        <v>659.25573755286177</v>
      </c>
      <c r="J160" s="55">
        <f t="shared" si="44"/>
        <v>838.97099909928113</v>
      </c>
      <c r="K160" s="55">
        <f t="shared" si="44"/>
        <v>1196.4706330095648</v>
      </c>
      <c r="L160" s="55">
        <f t="shared" si="44"/>
        <v>2224.4569899932048</v>
      </c>
      <c r="M160" s="55">
        <f t="shared" si="44"/>
        <v>2043.364775433088</v>
      </c>
      <c r="N160" s="55">
        <f t="shared" si="44"/>
        <v>2729.5210386615681</v>
      </c>
      <c r="O160" s="55">
        <f t="shared" si="44"/>
        <v>3340.6294201942555</v>
      </c>
      <c r="P160" s="55">
        <f t="shared" si="44"/>
        <v>1715.8474332071114</v>
      </c>
      <c r="Q160" s="55">
        <f t="shared" si="44"/>
        <v>1091.2765543054454</v>
      </c>
      <c r="R160" s="55">
        <f t="shared" si="44"/>
        <v>3202.9186589232345</v>
      </c>
      <c r="S160" s="55">
        <f t="shared" si="44"/>
        <v>35528</v>
      </c>
    </row>
    <row r="161" spans="1:19" ht="16.5" customHeight="1">
      <c r="A161" s="57" t="str">
        <f t="shared" si="42"/>
        <v xml:space="preserve"> - herav generell lønns- og priskompensasjon</v>
      </c>
      <c r="B161" s="57"/>
      <c r="C161" s="57"/>
      <c r="D161" s="57">
        <f>$S161*'Tabell 3.1 DOK32022'!D$99/100</f>
        <v>4797.7656637416894</v>
      </c>
      <c r="E161" s="57">
        <f>$S161*'Tabell 3.1 DOK32022'!E$99/100</f>
        <v>4202.7259605148638</v>
      </c>
      <c r="F161" s="57">
        <f>$S161*'Tabell 3.1 DOK32022'!F$99/100</f>
        <v>2840.1482060003596</v>
      </c>
      <c r="G161" s="57">
        <f>$S161*'Tabell 3.1 DOK32022'!G$99/100</f>
        <v>2229.76970688444</v>
      </c>
      <c r="H161" s="57">
        <f>$S161*'Tabell 3.1 DOK32022'!H$99/100</f>
        <v>2414.8782224790348</v>
      </c>
      <c r="I161" s="57">
        <f>$S161*'Tabell 3.1 DOK32022'!I$99/100</f>
        <v>659.25573755286177</v>
      </c>
      <c r="J161" s="57">
        <f>$S161*'Tabell 3.1 DOK32022'!J$99/100</f>
        <v>838.97099909928113</v>
      </c>
      <c r="K161" s="57">
        <f>$S161*'Tabell 3.1 DOK32022'!K$99/100</f>
        <v>1196.4706330095648</v>
      </c>
      <c r="L161" s="57">
        <f>$S161*'Tabell 3.1 DOK32022'!L$99/100</f>
        <v>2224.4569899932048</v>
      </c>
      <c r="M161" s="57">
        <f>$S161*'Tabell 3.1 DOK32022'!M$99/100</f>
        <v>2043.364775433088</v>
      </c>
      <c r="N161" s="57">
        <f>$S161*'Tabell 3.1 DOK32022'!N$99/100</f>
        <v>2729.5210386615681</v>
      </c>
      <c r="O161" s="57">
        <f>$S161*'Tabell 3.1 DOK32022'!O$99/100</f>
        <v>3340.6294201942555</v>
      </c>
      <c r="P161" s="57">
        <f>$S161*'Tabell 3.1 DOK32022'!P$99/100</f>
        <v>1715.8474332071114</v>
      </c>
      <c r="Q161" s="57">
        <f>$S161*'Tabell 3.1 DOK32022'!Q$99/100</f>
        <v>1091.2765543054454</v>
      </c>
      <c r="R161" s="57">
        <f>$S161*'Tabell 3.1 DOK32022'!R$99/100</f>
        <v>3202.9186589232345</v>
      </c>
      <c r="S161" s="57">
        <v>35528</v>
      </c>
    </row>
    <row r="162" spans="1:19" ht="16.5" customHeight="1">
      <c r="A162" s="64" t="str">
        <f t="shared" si="42"/>
        <v xml:space="preserve"> - herav kompensasjon for endring i løpende pensjonsutgifter</v>
      </c>
      <c r="B162" s="64"/>
      <c r="C162" s="64"/>
      <c r="D162" s="64">
        <f>$S162*'Tabell 3.1 DOK32022'!D$99/100</f>
        <v>0</v>
      </c>
      <c r="E162" s="64">
        <f>$S162*'Tabell 3.1 DOK32022'!E$99/100</f>
        <v>0</v>
      </c>
      <c r="F162" s="64">
        <f>$S162*'Tabell 3.1 DOK32022'!F$99/100</f>
        <v>0</v>
      </c>
      <c r="G162" s="64">
        <f>$S162*'Tabell 3.1 DOK32022'!G$99/100</f>
        <v>0</v>
      </c>
      <c r="H162" s="64">
        <f>$S162*'Tabell 3.1 DOK32022'!H$99/100</f>
        <v>0</v>
      </c>
      <c r="I162" s="64">
        <f>$S162*'Tabell 3.1 DOK32022'!I$99/100</f>
        <v>0</v>
      </c>
      <c r="J162" s="64">
        <f>$S162*'Tabell 3.1 DOK32022'!J$99/100</f>
        <v>0</v>
      </c>
      <c r="K162" s="64">
        <f>$S162*'Tabell 3.1 DOK32022'!K$99/100</f>
        <v>0</v>
      </c>
      <c r="L162" s="64">
        <f>$S162*'Tabell 3.1 DOK32022'!L$99/100</f>
        <v>0</v>
      </c>
      <c r="M162" s="64">
        <f>$S162*'Tabell 3.1 DOK32022'!M$99/100</f>
        <v>0</v>
      </c>
      <c r="N162" s="64">
        <f>$S162*'Tabell 3.1 DOK32022'!N$99/100</f>
        <v>0</v>
      </c>
      <c r="O162" s="64">
        <f>$S162*'Tabell 3.1 DOK32022'!O$99/100</f>
        <v>0</v>
      </c>
      <c r="P162" s="64">
        <f>$S162*'Tabell 3.1 DOK32022'!P$99/100</f>
        <v>0</v>
      </c>
      <c r="Q162" s="64">
        <f>$S162*'Tabell 3.1 DOK32022'!Q$99/100</f>
        <v>0</v>
      </c>
      <c r="R162" s="64">
        <f>$S162*'Tabell 3.1 DOK32022'!R$99/100</f>
        <v>0</v>
      </c>
      <c r="S162" s="64">
        <v>0</v>
      </c>
    </row>
    <row r="163" spans="1:19" ht="16.5" customHeight="1" thickBot="1">
      <c r="A163" s="195" t="str">
        <f t="shared" si="42"/>
        <v>Bydelsfordelt budsjett 2022</v>
      </c>
      <c r="B163" s="195"/>
      <c r="C163" s="195"/>
      <c r="D163" s="196">
        <f>D152+D160+SUM(D148:D151)+D159</f>
        <v>191225.15427328509</v>
      </c>
      <c r="E163" s="196">
        <f t="shared" ref="E163:S163" si="45">E152+E160+SUM(E148:E151)+E159</f>
        <v>170508.58138849371</v>
      </c>
      <c r="F163" s="196">
        <f t="shared" si="45"/>
        <v>113200.14709260581</v>
      </c>
      <c r="G163" s="196">
        <f t="shared" si="45"/>
        <v>88872.213875561123</v>
      </c>
      <c r="H163" s="196">
        <f t="shared" si="45"/>
        <v>96250.107447851493</v>
      </c>
      <c r="I163" s="196">
        <f t="shared" si="45"/>
        <v>26276.039505601366</v>
      </c>
      <c r="J163" s="196">
        <f t="shared" si="45"/>
        <v>33438.973467589894</v>
      </c>
      <c r="K163" s="196">
        <f t="shared" si="45"/>
        <v>47687.881696638746</v>
      </c>
      <c r="L163" s="196">
        <f t="shared" si="45"/>
        <v>88660.464244933202</v>
      </c>
      <c r="M163" s="196">
        <f t="shared" si="45"/>
        <v>81442.648892121142</v>
      </c>
      <c r="N163" s="196">
        <f t="shared" si="45"/>
        <v>108790.86605975962</v>
      </c>
      <c r="O163" s="196">
        <f t="shared" si="45"/>
        <v>133147.89029281674</v>
      </c>
      <c r="P163" s="196">
        <f t="shared" si="45"/>
        <v>68388.748663593666</v>
      </c>
      <c r="Q163" s="196">
        <f t="shared" si="45"/>
        <v>43495.147966258213</v>
      </c>
      <c r="R163" s="196">
        <f t="shared" si="45"/>
        <v>127659.13502322207</v>
      </c>
      <c r="S163" s="196">
        <f t="shared" si="45"/>
        <v>1419043.9998903319</v>
      </c>
    </row>
    <row r="164" spans="1:19" ht="16.5" customHeight="1">
      <c r="A164" s="38"/>
      <c r="B164" s="38"/>
      <c r="C164" s="38"/>
      <c r="D164" s="62"/>
      <c r="E164" s="62"/>
      <c r="F164" s="62"/>
      <c r="G164" s="62"/>
      <c r="H164" s="62"/>
      <c r="I164" s="62"/>
      <c r="J164" s="62"/>
      <c r="K164" s="62"/>
      <c r="L164" s="62"/>
      <c r="M164" s="62"/>
      <c r="N164" s="62"/>
      <c r="O164" s="62"/>
      <c r="P164" s="62"/>
      <c r="Q164" s="62"/>
      <c r="R164" s="62"/>
      <c r="S164" s="62"/>
    </row>
    <row r="165" spans="1:19" ht="16.5" customHeight="1" thickBot="1">
      <c r="A165" s="263" t="str">
        <f>'Tabell 2.1 DOK32022'!A60</f>
        <v>Avrundet til hele tusen (innmeldt budsjett ) FO4C</v>
      </c>
      <c r="B165" s="195"/>
      <c r="C165" s="195"/>
      <c r="D165" s="196">
        <f>'Tabell 2.1 DOK32022'!D60</f>
        <v>191225</v>
      </c>
      <c r="E165" s="196">
        <f>'Tabell 2.1 DOK32022'!E60</f>
        <v>170509</v>
      </c>
      <c r="F165" s="196">
        <f>'Tabell 2.1 DOK32022'!F60</f>
        <v>113200</v>
      </c>
      <c r="G165" s="196">
        <f>'Tabell 2.1 DOK32022'!G60</f>
        <v>88872</v>
      </c>
      <c r="H165" s="196">
        <f>'Tabell 2.1 DOK32022'!H60</f>
        <v>96250</v>
      </c>
      <c r="I165" s="196">
        <f>'Tabell 2.1 DOK32022'!I60</f>
        <v>26276</v>
      </c>
      <c r="J165" s="196">
        <f>'Tabell 2.1 DOK32022'!J60</f>
        <v>33439</v>
      </c>
      <c r="K165" s="196">
        <f>'Tabell 2.1 DOK32022'!K60</f>
        <v>47688</v>
      </c>
      <c r="L165" s="196">
        <f>'Tabell 2.1 DOK32022'!L60</f>
        <v>88660</v>
      </c>
      <c r="M165" s="196">
        <f>'Tabell 2.1 DOK32022'!M60</f>
        <v>81443</v>
      </c>
      <c r="N165" s="196">
        <f>'Tabell 2.1 DOK32022'!N60</f>
        <v>108791</v>
      </c>
      <c r="O165" s="196">
        <f>'Tabell 2.1 DOK32022'!O60</f>
        <v>133148</v>
      </c>
      <c r="P165" s="196">
        <f>'Tabell 2.1 DOK32022'!P60</f>
        <v>68389</v>
      </c>
      <c r="Q165" s="196">
        <f>'Tabell 2.1 DOK32022'!Q60</f>
        <v>43495</v>
      </c>
      <c r="R165" s="196">
        <f>'Tabell 2.1 DOK32022'!R60</f>
        <v>127659</v>
      </c>
      <c r="S165" s="196">
        <f>'Tabell 2.1 DOK32022'!S60</f>
        <v>1419044</v>
      </c>
    </row>
    <row r="166" spans="1:19" ht="16.5" customHeight="1" thickBot="1">
      <c r="A166" s="18"/>
      <c r="B166" s="18"/>
      <c r="C166" s="18"/>
      <c r="D166" s="18"/>
      <c r="E166" s="18"/>
      <c r="F166" s="18"/>
      <c r="G166" s="18"/>
      <c r="H166" s="18"/>
      <c r="I166" s="18"/>
      <c r="J166" s="18"/>
      <c r="K166" s="18"/>
      <c r="L166" s="18"/>
      <c r="M166" s="18"/>
      <c r="N166" s="18"/>
      <c r="O166" s="18"/>
      <c r="P166" s="18"/>
      <c r="Q166" s="18"/>
      <c r="R166" s="18"/>
      <c r="S166" s="18"/>
    </row>
    <row r="167" spans="1:19" ht="16.5" customHeight="1">
      <c r="A167" s="198" t="str">
        <f>'Tabell 2.1 DOK32022'!A62</f>
        <v>Inndekking av merforbruk</v>
      </c>
      <c r="B167" s="198"/>
      <c r="C167" s="198"/>
      <c r="D167" s="199"/>
      <c r="E167" s="199"/>
      <c r="F167" s="199"/>
      <c r="G167" s="199"/>
      <c r="H167" s="199"/>
      <c r="I167" s="199"/>
      <c r="J167" s="199"/>
      <c r="K167" s="199"/>
      <c r="L167" s="199"/>
      <c r="M167" s="199"/>
      <c r="N167" s="199"/>
      <c r="O167" s="199"/>
      <c r="P167" s="199"/>
      <c r="Q167" s="199"/>
      <c r="R167" s="199"/>
      <c r="S167" s="199"/>
    </row>
    <row r="168" spans="1:19" ht="16.5" customHeight="1">
      <c r="A168" s="63" t="str">
        <f>A148</f>
        <v>Bydelsfordelt Dok3 2021</v>
      </c>
      <c r="B168" s="321"/>
      <c r="C168" s="321"/>
      <c r="D168" s="68">
        <v>0</v>
      </c>
      <c r="E168" s="68">
        <v>0</v>
      </c>
      <c r="F168" s="68">
        <v>0</v>
      </c>
      <c r="G168" s="68">
        <v>0</v>
      </c>
      <c r="H168" s="68">
        <v>0</v>
      </c>
      <c r="I168" s="68">
        <v>0</v>
      </c>
      <c r="J168" s="68">
        <v>-24909</v>
      </c>
      <c r="K168" s="68">
        <v>0</v>
      </c>
      <c r="L168" s="68">
        <v>0</v>
      </c>
      <c r="M168" s="68">
        <v>0</v>
      </c>
      <c r="N168" s="68">
        <v>0</v>
      </c>
      <c r="O168" s="68">
        <v>0</v>
      </c>
      <c r="P168" s="68">
        <v>0</v>
      </c>
      <c r="Q168" s="68">
        <v>0</v>
      </c>
      <c r="R168" s="68">
        <v>0</v>
      </c>
      <c r="S168" s="68">
        <v>-24909</v>
      </c>
    </row>
    <row r="169" spans="1:19" ht="16.5" customHeight="1">
      <c r="A169" s="57" t="s">
        <v>437</v>
      </c>
      <c r="B169" s="322"/>
      <c r="C169" s="322"/>
      <c r="D169" s="53">
        <v>0</v>
      </c>
      <c r="E169" s="53">
        <v>0</v>
      </c>
      <c r="F169" s="53">
        <v>0</v>
      </c>
      <c r="G169" s="53">
        <v>0</v>
      </c>
      <c r="H169" s="53">
        <v>0</v>
      </c>
      <c r="I169" s="53">
        <v>0</v>
      </c>
      <c r="J169" s="53">
        <v>1900</v>
      </c>
      <c r="K169" s="53">
        <v>0</v>
      </c>
      <c r="L169" s="53">
        <v>0</v>
      </c>
      <c r="M169" s="53">
        <v>0</v>
      </c>
      <c r="N169" s="53">
        <v>0</v>
      </c>
      <c r="O169" s="53">
        <v>0</v>
      </c>
      <c r="P169" s="53">
        <v>0</v>
      </c>
      <c r="Q169" s="53">
        <v>0</v>
      </c>
      <c r="R169" s="53">
        <v>0</v>
      </c>
      <c r="S169" s="53">
        <v>1900</v>
      </c>
    </row>
    <row r="170" spans="1:19" ht="16.5" customHeight="1" thickBot="1">
      <c r="A170" s="200" t="str">
        <f>A163</f>
        <v>Bydelsfordelt budsjett 2022</v>
      </c>
      <c r="B170" s="200"/>
      <c r="C170" s="200"/>
      <c r="D170" s="201">
        <f>D169+D168</f>
        <v>0</v>
      </c>
      <c r="E170" s="201">
        <f t="shared" ref="E170:S170" si="46">E169+E168</f>
        <v>0</v>
      </c>
      <c r="F170" s="201">
        <f t="shared" si="46"/>
        <v>0</v>
      </c>
      <c r="G170" s="201">
        <f t="shared" si="46"/>
        <v>0</v>
      </c>
      <c r="H170" s="201">
        <f t="shared" si="46"/>
        <v>0</v>
      </c>
      <c r="I170" s="201">
        <f t="shared" si="46"/>
        <v>0</v>
      </c>
      <c r="J170" s="201">
        <f t="shared" si="46"/>
        <v>-23009</v>
      </c>
      <c r="K170" s="201">
        <f t="shared" si="46"/>
        <v>0</v>
      </c>
      <c r="L170" s="201">
        <f t="shared" si="46"/>
        <v>0</v>
      </c>
      <c r="M170" s="201">
        <f t="shared" si="46"/>
        <v>0</v>
      </c>
      <c r="N170" s="201">
        <f t="shared" si="46"/>
        <v>0</v>
      </c>
      <c r="O170" s="201">
        <f t="shared" si="46"/>
        <v>0</v>
      </c>
      <c r="P170" s="201">
        <f t="shared" si="46"/>
        <v>0</v>
      </c>
      <c r="Q170" s="201">
        <f t="shared" si="46"/>
        <v>0</v>
      </c>
      <c r="R170" s="201">
        <f t="shared" si="46"/>
        <v>0</v>
      </c>
      <c r="S170" s="201">
        <f t="shared" si="46"/>
        <v>-23009</v>
      </c>
    </row>
    <row r="171" spans="1:19" ht="15" customHeight="1">
      <c r="D171" s="30"/>
      <c r="E171" s="30"/>
      <c r="F171" s="30"/>
      <c r="G171" s="30"/>
      <c r="H171" s="30"/>
      <c r="I171" s="30"/>
      <c r="J171" s="30"/>
      <c r="K171" s="30"/>
      <c r="L171" s="30"/>
      <c r="M171" s="30"/>
      <c r="N171" s="30"/>
      <c r="O171" s="30"/>
      <c r="P171" s="30"/>
      <c r="Q171" s="30"/>
      <c r="R171" s="30"/>
      <c r="S171" s="30"/>
    </row>
    <row r="172" spans="1:19" ht="15" customHeight="1"/>
    <row r="173" spans="1:19" ht="15" customHeight="1"/>
    <row r="174" spans="1:19" ht="15" customHeight="1"/>
    <row r="175" spans="1:19" ht="15" customHeight="1"/>
    <row r="176" spans="1:19" ht="15" customHeight="1">
      <c r="D176" s="30"/>
      <c r="E176" s="30"/>
      <c r="F176" s="30"/>
      <c r="G176" s="30"/>
      <c r="H176" s="30"/>
      <c r="I176" s="30"/>
      <c r="J176" s="30"/>
      <c r="K176" s="30"/>
      <c r="L176" s="30"/>
      <c r="M176" s="30"/>
      <c r="N176" s="30"/>
      <c r="O176" s="30"/>
      <c r="P176" s="30"/>
      <c r="Q176" s="30"/>
      <c r="R176" s="30"/>
      <c r="S176" s="30"/>
    </row>
    <row r="177" spans="1:19" ht="15" customHeight="1"/>
    <row r="178" spans="1:19" ht="15" customHeight="1">
      <c r="D178" s="30"/>
      <c r="E178" s="30"/>
      <c r="F178" s="30"/>
      <c r="G178" s="30"/>
      <c r="H178" s="30"/>
      <c r="I178" s="30"/>
      <c r="J178" s="30"/>
      <c r="K178" s="30"/>
      <c r="L178" s="30"/>
      <c r="M178" s="30"/>
      <c r="N178" s="30"/>
      <c r="O178" s="30"/>
      <c r="P178" s="30"/>
      <c r="Q178" s="30"/>
      <c r="R178" s="30"/>
      <c r="S178" s="30"/>
    </row>
    <row r="179" spans="1:19" ht="15" customHeight="1">
      <c r="D179" s="31"/>
      <c r="E179" s="31"/>
      <c r="F179" s="31"/>
      <c r="G179" s="31"/>
      <c r="H179" s="31"/>
      <c r="I179" s="31"/>
      <c r="J179" s="31"/>
      <c r="K179" s="31"/>
      <c r="L179" s="31"/>
      <c r="M179" s="31"/>
      <c r="N179" s="31"/>
      <c r="O179" s="31"/>
      <c r="P179" s="31"/>
      <c r="Q179" s="31"/>
      <c r="R179" s="31"/>
      <c r="S179" s="31"/>
    </row>
    <row r="180" spans="1:19">
      <c r="A180" s="24"/>
      <c r="B180" s="24"/>
      <c r="C180" s="24"/>
      <c r="D180" s="30"/>
      <c r="E180" s="30"/>
      <c r="F180" s="30"/>
      <c r="G180" s="30"/>
      <c r="H180" s="30"/>
      <c r="I180" s="30"/>
      <c r="J180" s="30"/>
      <c r="K180" s="30"/>
      <c r="L180" s="30"/>
      <c r="M180" s="30"/>
      <c r="N180" s="30"/>
      <c r="O180" s="30"/>
      <c r="P180" s="30"/>
      <c r="Q180" s="30"/>
      <c r="R180" s="30"/>
      <c r="S180" s="69"/>
    </row>
    <row r="181" spans="1:19">
      <c r="A181" s="24"/>
      <c r="B181" s="24"/>
      <c r="C181" s="24"/>
      <c r="D181" s="30"/>
      <c r="E181" s="30"/>
      <c r="F181" s="30"/>
      <c r="G181" s="30"/>
      <c r="H181" s="30"/>
      <c r="I181" s="30"/>
      <c r="J181" s="30"/>
      <c r="K181" s="30"/>
      <c r="L181" s="30"/>
      <c r="M181" s="30"/>
      <c r="N181" s="30"/>
      <c r="O181" s="30"/>
      <c r="P181" s="30"/>
      <c r="Q181" s="30"/>
      <c r="R181" s="30"/>
      <c r="S181" s="69"/>
    </row>
    <row r="182" spans="1:19">
      <c r="A182" s="24"/>
      <c r="B182" s="24"/>
      <c r="C182" s="24"/>
      <c r="D182" s="69"/>
      <c r="E182" s="69"/>
      <c r="F182" s="69"/>
      <c r="G182" s="69"/>
      <c r="H182" s="69"/>
      <c r="I182" s="69"/>
      <c r="J182" s="69"/>
      <c r="K182" s="69"/>
      <c r="L182" s="69"/>
      <c r="M182" s="69"/>
      <c r="N182" s="69"/>
      <c r="O182" s="69"/>
      <c r="P182" s="69"/>
      <c r="Q182" s="69"/>
      <c r="R182" s="69"/>
      <c r="S182" s="69"/>
    </row>
    <row r="183" spans="1:19">
      <c r="A183" s="24"/>
      <c r="B183" s="24"/>
      <c r="C183" s="24"/>
      <c r="D183" s="30"/>
      <c r="E183" s="30"/>
      <c r="F183" s="30"/>
      <c r="G183" s="30"/>
      <c r="H183" s="30"/>
      <c r="I183" s="30"/>
      <c r="J183" s="30"/>
      <c r="K183" s="30"/>
      <c r="L183" s="30"/>
      <c r="M183" s="30"/>
      <c r="N183" s="30"/>
      <c r="O183" s="30"/>
      <c r="P183" s="30"/>
      <c r="Q183" s="30"/>
      <c r="R183" s="30"/>
      <c r="S183" s="30"/>
    </row>
    <row r="184" spans="1:19">
      <c r="A184" s="24"/>
      <c r="B184" s="24"/>
      <c r="C184" s="24"/>
      <c r="D184" s="69"/>
      <c r="E184" s="69"/>
      <c r="F184" s="69"/>
      <c r="G184" s="69"/>
      <c r="H184" s="69"/>
      <c r="I184" s="69"/>
      <c r="J184" s="69"/>
      <c r="K184" s="69"/>
      <c r="L184" s="69"/>
      <c r="M184" s="69"/>
      <c r="N184" s="69"/>
      <c r="O184" s="69"/>
      <c r="P184" s="69"/>
      <c r="Q184" s="69"/>
      <c r="R184" s="69"/>
      <c r="S184" s="69"/>
    </row>
    <row r="185" spans="1:19">
      <c r="A185" s="24"/>
      <c r="B185" s="24"/>
      <c r="C185" s="24"/>
      <c r="D185" s="69"/>
      <c r="E185" s="69"/>
      <c r="F185" s="69"/>
      <c r="G185" s="69"/>
      <c r="H185" s="69"/>
      <c r="I185" s="69"/>
      <c r="J185" s="69"/>
      <c r="K185" s="69"/>
      <c r="L185" s="69"/>
      <c r="M185" s="69"/>
      <c r="N185" s="69"/>
      <c r="O185" s="69"/>
      <c r="P185" s="69"/>
      <c r="Q185" s="69"/>
      <c r="R185" s="69"/>
      <c r="S185" s="69"/>
    </row>
    <row r="186" spans="1:19">
      <c r="A186" s="24"/>
      <c r="B186" s="24"/>
      <c r="C186" s="24"/>
      <c r="D186" s="69"/>
      <c r="E186" s="69"/>
      <c r="F186" s="69"/>
      <c r="G186" s="69"/>
      <c r="H186" s="69"/>
      <c r="I186" s="69"/>
      <c r="J186" s="69"/>
      <c r="K186" s="69"/>
      <c r="L186" s="69"/>
      <c r="M186" s="69"/>
      <c r="N186" s="69"/>
      <c r="O186" s="69"/>
      <c r="P186" s="69"/>
      <c r="Q186" s="69"/>
      <c r="R186" s="69"/>
      <c r="S186" s="69"/>
    </row>
    <row r="187" spans="1:19">
      <c r="A187" s="24"/>
      <c r="B187" s="24"/>
      <c r="C187" s="24"/>
      <c r="D187" s="69"/>
      <c r="E187" s="69"/>
      <c r="F187" s="69"/>
      <c r="G187" s="69"/>
      <c r="H187" s="69"/>
      <c r="I187" s="69"/>
      <c r="J187" s="69"/>
      <c r="K187" s="69"/>
      <c r="L187" s="69"/>
      <c r="M187" s="69"/>
      <c r="N187" s="69"/>
      <c r="O187" s="69"/>
      <c r="P187" s="69"/>
      <c r="Q187" s="69"/>
      <c r="R187" s="69"/>
      <c r="S187" s="69"/>
    </row>
    <row r="188" spans="1:19">
      <c r="A188" s="24"/>
      <c r="B188" s="24"/>
      <c r="C188" s="24"/>
      <c r="D188" s="69"/>
      <c r="E188" s="69"/>
      <c r="F188" s="69"/>
      <c r="G188" s="69"/>
      <c r="H188" s="69"/>
      <c r="I188" s="69"/>
      <c r="J188" s="24"/>
      <c r="K188" s="24"/>
      <c r="L188" s="24"/>
      <c r="M188" s="69"/>
      <c r="N188" s="69"/>
      <c r="O188" s="69"/>
      <c r="P188" s="69"/>
      <c r="Q188" s="69"/>
      <c r="R188" s="69"/>
      <c r="S188" s="24"/>
    </row>
    <row r="189" spans="1:19">
      <c r="A189" s="24"/>
      <c r="B189" s="24"/>
      <c r="C189" s="24"/>
      <c r="D189" s="69"/>
      <c r="E189" s="69"/>
      <c r="F189" s="69"/>
      <c r="G189" s="69"/>
      <c r="H189" s="69"/>
      <c r="I189" s="69"/>
      <c r="J189" s="24"/>
      <c r="K189" s="24"/>
      <c r="L189" s="24"/>
      <c r="M189" s="69"/>
      <c r="N189" s="69"/>
      <c r="O189" s="69"/>
      <c r="P189" s="69"/>
      <c r="Q189" s="69"/>
      <c r="R189" s="69"/>
      <c r="S189" s="24"/>
    </row>
    <row r="190" spans="1:19">
      <c r="A190" s="24"/>
      <c r="B190" s="24"/>
      <c r="C190" s="24"/>
      <c r="D190" s="69"/>
      <c r="E190" s="69"/>
      <c r="F190" s="69"/>
      <c r="G190" s="69"/>
      <c r="H190" s="69"/>
      <c r="I190" s="69"/>
      <c r="J190" s="24"/>
      <c r="K190" s="24"/>
      <c r="L190" s="24"/>
      <c r="M190" s="69"/>
      <c r="N190" s="69"/>
      <c r="O190" s="69"/>
      <c r="P190" s="69"/>
      <c r="Q190" s="69"/>
      <c r="R190" s="69"/>
      <c r="S190" s="24"/>
    </row>
    <row r="191" spans="1:19">
      <c r="A191" s="24"/>
      <c r="B191" s="24"/>
      <c r="C191" s="24"/>
      <c r="D191" s="69"/>
      <c r="E191" s="69"/>
      <c r="F191" s="69"/>
      <c r="G191" s="69"/>
      <c r="H191" s="69"/>
      <c r="I191" s="69"/>
      <c r="J191" s="24"/>
      <c r="K191" s="24"/>
      <c r="L191" s="24"/>
      <c r="M191" s="69"/>
      <c r="N191" s="69"/>
      <c r="O191" s="69"/>
      <c r="P191" s="69"/>
      <c r="Q191" s="69"/>
      <c r="R191" s="69"/>
      <c r="S191" s="24"/>
    </row>
    <row r="192" spans="1:19">
      <c r="A192" s="24"/>
      <c r="B192" s="24"/>
      <c r="C192" s="24"/>
      <c r="D192" s="69"/>
      <c r="E192" s="69"/>
      <c r="F192" s="69"/>
      <c r="G192" s="69"/>
      <c r="H192" s="69"/>
      <c r="I192" s="69"/>
      <c r="J192" s="24"/>
      <c r="K192" s="24"/>
      <c r="L192" s="24"/>
      <c r="M192" s="69"/>
      <c r="N192" s="69"/>
      <c r="O192" s="69"/>
      <c r="P192" s="69"/>
      <c r="Q192" s="69"/>
      <c r="R192" s="69"/>
      <c r="S192" s="24"/>
    </row>
    <row r="193" spans="1:19">
      <c r="A193" s="24"/>
      <c r="B193" s="24"/>
      <c r="C193" s="24"/>
      <c r="D193" s="69"/>
      <c r="E193" s="69"/>
      <c r="F193" s="69"/>
      <c r="G193" s="69"/>
      <c r="H193" s="69"/>
      <c r="I193" s="69"/>
      <c r="J193" s="24"/>
      <c r="K193" s="24"/>
      <c r="L193" s="24"/>
      <c r="M193" s="69"/>
      <c r="N193" s="69"/>
      <c r="O193" s="69"/>
      <c r="P193" s="69"/>
      <c r="Q193" s="69"/>
      <c r="R193" s="69"/>
      <c r="S193" s="24"/>
    </row>
    <row r="194" spans="1:19">
      <c r="A194" s="24"/>
      <c r="B194" s="24"/>
      <c r="C194" s="24"/>
      <c r="D194" s="69"/>
      <c r="E194" s="69"/>
      <c r="F194" s="69"/>
      <c r="G194" s="69"/>
      <c r="H194" s="69"/>
      <c r="I194" s="69"/>
      <c r="J194" s="24"/>
      <c r="K194" s="24"/>
      <c r="L194" s="24"/>
      <c r="M194" s="69"/>
      <c r="N194" s="69"/>
      <c r="O194" s="69"/>
      <c r="P194" s="69"/>
      <c r="Q194" s="69"/>
      <c r="R194" s="69"/>
      <c r="S194" s="24"/>
    </row>
    <row r="195" spans="1:19">
      <c r="A195" s="24"/>
      <c r="B195" s="24"/>
      <c r="C195" s="24"/>
      <c r="D195" s="69"/>
      <c r="E195" s="69"/>
      <c r="F195" s="69"/>
      <c r="G195" s="69"/>
      <c r="H195" s="69"/>
      <c r="I195" s="69"/>
      <c r="J195" s="24"/>
      <c r="K195" s="24"/>
      <c r="L195" s="24"/>
      <c r="M195" s="69"/>
      <c r="N195" s="69"/>
      <c r="O195" s="69"/>
      <c r="P195" s="69"/>
      <c r="Q195" s="69"/>
      <c r="R195" s="69"/>
      <c r="S195" s="24"/>
    </row>
    <row r="196" spans="1:19">
      <c r="A196" s="24"/>
      <c r="B196" s="24"/>
      <c r="C196" s="24"/>
      <c r="D196" s="69"/>
      <c r="E196" s="69"/>
      <c r="F196" s="69"/>
      <c r="G196" s="69"/>
      <c r="H196" s="69"/>
      <c r="I196" s="69"/>
      <c r="J196" s="69"/>
      <c r="K196" s="69"/>
      <c r="L196" s="69"/>
      <c r="M196" s="69"/>
      <c r="N196" s="69"/>
      <c r="O196" s="69"/>
      <c r="P196" s="69"/>
      <c r="Q196" s="69"/>
      <c r="R196" s="69"/>
      <c r="S196" s="69"/>
    </row>
    <row r="197" spans="1:19">
      <c r="A197" s="24"/>
      <c r="B197" s="24"/>
      <c r="C197" s="24"/>
      <c r="D197" s="69"/>
      <c r="E197" s="69"/>
      <c r="F197" s="69"/>
      <c r="G197" s="69"/>
      <c r="H197" s="69"/>
      <c r="I197" s="69"/>
      <c r="J197" s="69"/>
      <c r="K197" s="69"/>
      <c r="L197" s="69"/>
      <c r="M197" s="69"/>
      <c r="N197" s="69"/>
      <c r="O197" s="69"/>
      <c r="P197" s="69"/>
      <c r="Q197" s="69"/>
      <c r="R197" s="69"/>
      <c r="S197" s="69"/>
    </row>
    <row r="198" spans="1:19">
      <c r="A198" s="24"/>
      <c r="B198" s="24"/>
      <c r="C198" s="24"/>
      <c r="D198" s="69"/>
      <c r="E198" s="69"/>
      <c r="F198" s="69"/>
      <c r="G198" s="69"/>
      <c r="H198" s="69"/>
      <c r="I198" s="69"/>
      <c r="J198" s="69"/>
      <c r="K198" s="69"/>
      <c r="L198" s="69"/>
      <c r="M198" s="69"/>
      <c r="N198" s="69"/>
      <c r="O198" s="69"/>
      <c r="P198" s="69"/>
      <c r="Q198" s="69"/>
      <c r="R198" s="69"/>
      <c r="S198" s="69"/>
    </row>
    <row r="199" spans="1:19">
      <c r="A199" s="24"/>
      <c r="B199" s="24"/>
      <c r="C199" s="24"/>
      <c r="D199" s="30"/>
      <c r="E199" s="30"/>
      <c r="F199" s="30"/>
      <c r="G199" s="30"/>
      <c r="H199" s="30"/>
      <c r="I199" s="30"/>
      <c r="J199" s="30"/>
      <c r="K199" s="30"/>
      <c r="L199" s="30"/>
      <c r="M199" s="30"/>
      <c r="N199" s="30"/>
      <c r="O199" s="30"/>
      <c r="P199" s="30"/>
      <c r="Q199" s="30"/>
      <c r="R199" s="30"/>
      <c r="S199" s="30"/>
    </row>
    <row r="200" spans="1:19">
      <c r="B200" s="24"/>
      <c r="C200" s="24"/>
      <c r="D200" s="70"/>
      <c r="E200" s="70"/>
      <c r="F200" s="70"/>
      <c r="G200" s="70"/>
      <c r="H200" s="70"/>
      <c r="I200" s="70"/>
      <c r="J200" s="70"/>
      <c r="K200" s="70"/>
      <c r="L200" s="70"/>
      <c r="M200" s="70"/>
      <c r="N200" s="70"/>
      <c r="O200" s="70"/>
      <c r="P200" s="70"/>
      <c r="Q200" s="70"/>
      <c r="R200" s="70"/>
      <c r="S200" s="71"/>
    </row>
    <row r="201" spans="1:19">
      <c r="B201" s="24"/>
      <c r="C201" s="24"/>
      <c r="D201" s="70"/>
      <c r="E201" s="70"/>
      <c r="F201" s="70"/>
      <c r="G201" s="70"/>
      <c r="H201" s="70"/>
      <c r="I201" s="70"/>
      <c r="J201" s="70"/>
      <c r="K201" s="70"/>
      <c r="L201" s="70"/>
      <c r="M201" s="70"/>
      <c r="N201" s="70"/>
      <c r="O201" s="70"/>
      <c r="P201" s="70"/>
      <c r="Q201" s="70"/>
      <c r="R201" s="70"/>
      <c r="S201" s="71"/>
    </row>
    <row r="202" spans="1:19">
      <c r="B202" s="24"/>
      <c r="C202" s="24"/>
      <c r="D202" s="70"/>
      <c r="E202" s="70"/>
      <c r="F202" s="70"/>
      <c r="G202" s="70"/>
      <c r="H202" s="70"/>
      <c r="I202" s="70"/>
      <c r="J202" s="70"/>
      <c r="K202" s="70"/>
      <c r="L202" s="70"/>
      <c r="M202" s="70"/>
      <c r="N202" s="70"/>
      <c r="O202" s="70"/>
      <c r="P202" s="70"/>
      <c r="Q202" s="70"/>
      <c r="R202" s="70"/>
      <c r="S202" s="71"/>
    </row>
    <row r="203" spans="1:19">
      <c r="A203" s="24"/>
      <c r="B203" s="24"/>
      <c r="C203" s="24"/>
      <c r="D203" s="70"/>
      <c r="E203" s="70"/>
      <c r="F203" s="70"/>
      <c r="G203" s="70"/>
      <c r="H203" s="70"/>
      <c r="I203" s="70"/>
      <c r="J203" s="70"/>
      <c r="K203" s="70"/>
      <c r="L203" s="70"/>
      <c r="M203" s="70"/>
      <c r="N203" s="70"/>
      <c r="O203" s="70"/>
      <c r="P203" s="70"/>
      <c r="Q203" s="70"/>
      <c r="R203" s="70"/>
      <c r="S203" s="71"/>
    </row>
    <row r="206" spans="1:19">
      <c r="A206" s="24"/>
      <c r="B206" s="24"/>
      <c r="C206" s="24"/>
      <c r="D206" s="70"/>
      <c r="E206" s="70"/>
      <c r="F206" s="70"/>
      <c r="G206" s="70"/>
      <c r="H206" s="70"/>
      <c r="I206" s="70"/>
      <c r="J206" s="70"/>
      <c r="K206" s="70"/>
      <c r="L206" s="70"/>
      <c r="M206" s="70"/>
      <c r="N206" s="70"/>
      <c r="O206" s="70"/>
      <c r="P206" s="70"/>
      <c r="Q206" s="70"/>
      <c r="R206" s="70"/>
      <c r="S206" s="71"/>
    </row>
    <row r="207" spans="1:19">
      <c r="A207" s="24"/>
      <c r="B207" s="24"/>
      <c r="C207" s="24"/>
      <c r="D207" s="70"/>
      <c r="E207" s="70"/>
      <c r="F207" s="70"/>
      <c r="G207" s="70"/>
      <c r="H207" s="70"/>
      <c r="I207" s="70"/>
      <c r="J207" s="70"/>
      <c r="K207" s="70"/>
      <c r="L207" s="70"/>
      <c r="M207" s="70"/>
      <c r="N207" s="70"/>
      <c r="O207" s="70"/>
      <c r="P207" s="70"/>
      <c r="Q207" s="70"/>
      <c r="R207" s="70"/>
      <c r="S207" s="71"/>
    </row>
    <row r="208" spans="1:19">
      <c r="A208" s="24"/>
      <c r="B208" s="24"/>
      <c r="C208" s="24"/>
      <c r="D208" s="70"/>
      <c r="E208" s="70"/>
      <c r="F208" s="70"/>
      <c r="G208" s="70"/>
      <c r="H208" s="70"/>
      <c r="I208" s="70"/>
      <c r="J208" s="70"/>
      <c r="K208" s="70"/>
      <c r="L208" s="70"/>
      <c r="M208" s="70"/>
      <c r="N208" s="70"/>
      <c r="O208" s="70"/>
      <c r="P208" s="70"/>
      <c r="Q208" s="70"/>
      <c r="R208" s="70"/>
      <c r="S208" s="71"/>
    </row>
    <row r="209" spans="1:19">
      <c r="A209" s="24"/>
      <c r="B209" s="24"/>
      <c r="C209" s="24"/>
      <c r="D209" s="30"/>
      <c r="E209" s="30"/>
      <c r="F209" s="30"/>
      <c r="G209" s="30"/>
      <c r="H209" s="30"/>
      <c r="I209" s="30"/>
      <c r="J209" s="30"/>
      <c r="K209" s="30"/>
      <c r="L209" s="30"/>
      <c r="M209" s="30"/>
      <c r="N209" s="30"/>
      <c r="O209" s="30"/>
      <c r="P209" s="30"/>
      <c r="Q209" s="30"/>
      <c r="R209" s="30"/>
      <c r="S209" s="69"/>
    </row>
    <row r="210" spans="1:19">
      <c r="A210" s="24"/>
      <c r="B210" s="24"/>
      <c r="C210" s="24"/>
      <c r="D210" s="30"/>
      <c r="E210" s="30"/>
      <c r="F210" s="30"/>
      <c r="G210" s="30"/>
      <c r="H210" s="30"/>
      <c r="I210" s="30"/>
      <c r="J210" s="30"/>
      <c r="K210" s="30"/>
      <c r="L210" s="30"/>
      <c r="M210" s="30"/>
      <c r="N210" s="30"/>
      <c r="O210" s="30"/>
      <c r="P210" s="30"/>
      <c r="Q210" s="30"/>
      <c r="R210" s="30"/>
      <c r="S210" s="69"/>
    </row>
    <row r="211" spans="1:19">
      <c r="A211" s="24"/>
      <c r="B211" s="24"/>
      <c r="C211" s="24"/>
      <c r="D211" s="30"/>
      <c r="E211" s="30"/>
      <c r="F211" s="30"/>
      <c r="G211" s="30"/>
      <c r="H211" s="30"/>
      <c r="I211" s="30"/>
      <c r="J211" s="30"/>
      <c r="K211" s="30"/>
      <c r="L211" s="30"/>
      <c r="M211" s="30"/>
      <c r="N211" s="30"/>
      <c r="O211" s="30"/>
      <c r="P211" s="30"/>
      <c r="Q211" s="30"/>
      <c r="R211" s="30"/>
      <c r="S211" s="69"/>
    </row>
    <row r="212" spans="1:19">
      <c r="A212" s="24"/>
      <c r="C212" s="24"/>
      <c r="D212" s="30"/>
      <c r="E212" s="30"/>
      <c r="F212" s="30"/>
      <c r="G212" s="30"/>
      <c r="H212" s="30"/>
      <c r="I212" s="30"/>
      <c r="J212" s="30"/>
      <c r="K212" s="30"/>
      <c r="L212" s="30"/>
      <c r="M212" s="30"/>
      <c r="N212" s="30"/>
      <c r="O212" s="30"/>
      <c r="P212" s="30"/>
      <c r="Q212" s="30"/>
      <c r="R212" s="30"/>
      <c r="S212" s="30"/>
    </row>
    <row r="213" spans="1:19">
      <c r="A213" s="24"/>
      <c r="C213" s="24"/>
      <c r="D213" s="30"/>
      <c r="E213" s="30"/>
      <c r="F213" s="30"/>
      <c r="G213" s="30"/>
      <c r="H213" s="30"/>
      <c r="I213" s="30"/>
      <c r="J213" s="30"/>
      <c r="K213" s="30"/>
      <c r="L213" s="30"/>
      <c r="M213" s="30"/>
      <c r="N213" s="30"/>
      <c r="O213" s="30"/>
      <c r="P213" s="30"/>
      <c r="Q213" s="30"/>
      <c r="R213" s="30"/>
      <c r="S213" s="30"/>
    </row>
    <row r="214" spans="1:19">
      <c r="A214" s="24"/>
      <c r="C214" s="72"/>
      <c r="D214" s="70"/>
      <c r="E214" s="70"/>
      <c r="F214" s="70"/>
      <c r="G214" s="70"/>
      <c r="H214" s="70"/>
      <c r="I214" s="70"/>
      <c r="J214" s="70"/>
      <c r="K214" s="70"/>
      <c r="L214" s="70"/>
      <c r="M214" s="70"/>
      <c r="N214" s="70"/>
      <c r="O214" s="70"/>
      <c r="P214" s="70"/>
      <c r="Q214" s="70"/>
      <c r="R214" s="70"/>
      <c r="S214" s="70"/>
    </row>
    <row r="215" spans="1:19">
      <c r="A215" s="24"/>
      <c r="C215" s="24"/>
      <c r="D215" s="30"/>
      <c r="E215" s="30"/>
      <c r="F215" s="30"/>
      <c r="G215" s="30"/>
      <c r="H215" s="30"/>
      <c r="I215" s="30"/>
      <c r="J215" s="30"/>
      <c r="K215" s="30"/>
      <c r="L215" s="30"/>
      <c r="M215" s="30"/>
      <c r="N215" s="30"/>
      <c r="O215" s="30"/>
      <c r="P215" s="30"/>
      <c r="Q215" s="30"/>
      <c r="R215" s="30"/>
      <c r="S215" s="30"/>
    </row>
    <row r="216" spans="1:19">
      <c r="A216" s="24"/>
      <c r="C216" s="24"/>
      <c r="D216" s="70"/>
      <c r="E216" s="70"/>
      <c r="F216" s="70"/>
      <c r="G216" s="70"/>
      <c r="H216" s="70"/>
      <c r="I216" s="70"/>
      <c r="J216" s="70"/>
      <c r="K216" s="70"/>
      <c r="L216" s="70"/>
      <c r="M216" s="70"/>
      <c r="N216" s="70"/>
      <c r="O216" s="70"/>
      <c r="P216" s="70"/>
      <c r="Q216" s="70"/>
      <c r="R216" s="70"/>
      <c r="S216" s="71"/>
    </row>
    <row r="217" spans="1:19">
      <c r="A217" s="24"/>
      <c r="C217" s="24"/>
      <c r="D217" s="30"/>
      <c r="E217" s="30"/>
      <c r="F217" s="30"/>
      <c r="G217" s="30"/>
      <c r="H217" s="30"/>
      <c r="I217" s="30"/>
      <c r="J217" s="30"/>
      <c r="K217" s="30"/>
      <c r="L217" s="30"/>
      <c r="M217" s="30"/>
      <c r="N217" s="30"/>
      <c r="O217" s="30"/>
      <c r="P217" s="30"/>
      <c r="Q217" s="30"/>
      <c r="R217" s="30"/>
      <c r="S217" s="30"/>
    </row>
    <row r="218" spans="1:19">
      <c r="A218" s="24"/>
      <c r="C218" s="72"/>
      <c r="D218" s="70"/>
      <c r="E218" s="70"/>
      <c r="F218" s="70"/>
      <c r="G218" s="70"/>
      <c r="H218" s="70"/>
      <c r="I218" s="70"/>
      <c r="J218" s="70"/>
      <c r="K218" s="70"/>
      <c r="L218" s="70"/>
      <c r="M218" s="70"/>
      <c r="N218" s="70"/>
      <c r="O218" s="70"/>
      <c r="P218" s="70"/>
      <c r="Q218" s="70"/>
      <c r="R218" s="70"/>
      <c r="S218" s="70"/>
    </row>
    <row r="219" spans="1:19">
      <c r="A219" s="24"/>
      <c r="C219" s="72"/>
      <c r="D219" s="70"/>
      <c r="E219" s="70"/>
      <c r="F219" s="70"/>
      <c r="G219" s="70"/>
      <c r="H219" s="70"/>
      <c r="I219" s="70"/>
      <c r="J219" s="70"/>
      <c r="K219" s="70"/>
      <c r="L219" s="70"/>
      <c r="M219" s="70"/>
      <c r="N219" s="70"/>
      <c r="O219" s="70"/>
      <c r="P219" s="70"/>
      <c r="Q219" s="70"/>
      <c r="R219" s="70"/>
      <c r="S219" s="70"/>
    </row>
    <row r="220" spans="1:19">
      <c r="A220" s="24"/>
      <c r="C220" s="24"/>
      <c r="D220" s="30"/>
      <c r="E220" s="30"/>
      <c r="F220" s="30"/>
      <c r="G220" s="30"/>
      <c r="H220" s="30"/>
      <c r="I220" s="30"/>
      <c r="J220" s="30"/>
      <c r="K220" s="30"/>
      <c r="L220" s="30"/>
      <c r="M220" s="30"/>
      <c r="N220" s="30"/>
      <c r="O220" s="30"/>
      <c r="P220" s="30"/>
      <c r="Q220" s="30"/>
      <c r="R220" s="30"/>
      <c r="S220" s="30"/>
    </row>
    <row r="221" spans="1:19">
      <c r="A221" s="24"/>
      <c r="C221" s="24"/>
      <c r="D221" s="30"/>
      <c r="E221" s="30"/>
      <c r="F221" s="30"/>
      <c r="G221" s="30"/>
      <c r="H221" s="30"/>
      <c r="I221" s="30"/>
      <c r="J221" s="30"/>
      <c r="K221" s="30"/>
      <c r="L221" s="30"/>
      <c r="M221" s="30"/>
      <c r="N221" s="30"/>
      <c r="O221" s="30"/>
      <c r="P221" s="30"/>
      <c r="Q221" s="30"/>
      <c r="R221" s="30"/>
      <c r="S221" s="30"/>
    </row>
    <row r="222" spans="1:19">
      <c r="A222" s="24"/>
      <c r="C222" s="72"/>
      <c r="D222" s="70"/>
      <c r="E222" s="70"/>
      <c r="F222" s="70"/>
      <c r="G222" s="70"/>
      <c r="H222" s="70"/>
      <c r="I222" s="70"/>
      <c r="J222" s="70"/>
      <c r="K222" s="70"/>
      <c r="L222" s="70"/>
      <c r="M222" s="70"/>
      <c r="N222" s="70"/>
      <c r="O222" s="70"/>
      <c r="P222" s="70"/>
      <c r="Q222" s="70"/>
      <c r="R222" s="70"/>
      <c r="S222" s="70"/>
    </row>
    <row r="223" spans="1:19">
      <c r="A223" s="24"/>
      <c r="C223" s="24"/>
      <c r="D223" s="30"/>
      <c r="E223" s="30"/>
      <c r="F223" s="30"/>
      <c r="G223" s="30"/>
      <c r="H223" s="30"/>
      <c r="I223" s="30"/>
      <c r="J223" s="30"/>
      <c r="K223" s="30"/>
      <c r="L223" s="30"/>
      <c r="M223" s="30"/>
      <c r="N223" s="30"/>
      <c r="O223" s="30"/>
      <c r="P223" s="30"/>
      <c r="Q223" s="30"/>
      <c r="R223" s="30"/>
      <c r="S223" s="30"/>
    </row>
    <row r="224" spans="1:19">
      <c r="A224" s="24"/>
      <c r="C224" s="24"/>
      <c r="D224" s="30"/>
      <c r="E224" s="30"/>
      <c r="F224" s="30"/>
      <c r="G224" s="30"/>
      <c r="H224" s="30"/>
      <c r="I224" s="30"/>
      <c r="J224" s="30"/>
      <c r="K224" s="30"/>
      <c r="L224" s="30"/>
      <c r="M224" s="30"/>
      <c r="N224" s="30"/>
      <c r="O224" s="30"/>
      <c r="P224" s="30"/>
      <c r="Q224" s="30"/>
      <c r="R224" s="30"/>
      <c r="S224" s="30"/>
    </row>
    <row r="225" spans="1:19">
      <c r="A225" s="24"/>
      <c r="C225" s="24"/>
      <c r="D225" s="30"/>
      <c r="E225" s="30"/>
      <c r="F225" s="30"/>
      <c r="G225" s="30"/>
      <c r="H225" s="30"/>
      <c r="I225" s="30"/>
      <c r="J225" s="30"/>
      <c r="K225" s="30"/>
      <c r="L225" s="30"/>
      <c r="M225" s="30"/>
      <c r="N225" s="30"/>
      <c r="O225" s="30"/>
      <c r="P225" s="30"/>
      <c r="Q225" s="30"/>
      <c r="R225" s="30"/>
      <c r="S225" s="30"/>
    </row>
    <row r="226" spans="1:19">
      <c r="A226" s="24"/>
      <c r="C226" s="24"/>
      <c r="D226" s="30"/>
      <c r="E226" s="30"/>
      <c r="F226" s="30"/>
      <c r="G226" s="30"/>
      <c r="H226" s="30"/>
      <c r="I226" s="30"/>
      <c r="J226" s="30"/>
      <c r="K226" s="30"/>
      <c r="L226" s="30"/>
      <c r="M226" s="30"/>
      <c r="N226" s="30"/>
      <c r="O226" s="30"/>
      <c r="P226" s="30"/>
      <c r="Q226" s="30"/>
      <c r="R226" s="30"/>
      <c r="S226" s="30"/>
    </row>
    <row r="227" spans="1:19">
      <c r="A227" s="24"/>
      <c r="C227" s="24"/>
      <c r="D227" s="30"/>
      <c r="E227" s="30"/>
      <c r="F227" s="30"/>
      <c r="G227" s="30"/>
      <c r="H227" s="30"/>
      <c r="I227" s="30"/>
      <c r="J227" s="30"/>
      <c r="K227" s="30"/>
      <c r="L227" s="30"/>
      <c r="M227" s="30"/>
      <c r="N227" s="30"/>
      <c r="O227" s="30"/>
      <c r="P227" s="30"/>
      <c r="Q227" s="30"/>
      <c r="R227" s="30"/>
      <c r="S227" s="30"/>
    </row>
    <row r="228" spans="1:19">
      <c r="A228" s="24"/>
      <c r="C228" s="72"/>
      <c r="D228" s="70"/>
      <c r="E228" s="70"/>
      <c r="F228" s="70"/>
      <c r="G228" s="70"/>
      <c r="H228" s="70"/>
      <c r="I228" s="70"/>
      <c r="J228" s="70"/>
      <c r="K228" s="70"/>
      <c r="L228" s="70"/>
      <c r="M228" s="70"/>
      <c r="N228" s="70"/>
      <c r="O228" s="70"/>
      <c r="P228" s="70"/>
      <c r="Q228" s="70"/>
      <c r="R228" s="70"/>
      <c r="S228" s="70"/>
    </row>
    <row r="229" spans="1:19">
      <c r="A229" s="24"/>
      <c r="C229" s="72"/>
      <c r="D229" s="70"/>
      <c r="E229" s="70"/>
      <c r="F229" s="70"/>
      <c r="G229" s="70"/>
      <c r="H229" s="70"/>
      <c r="I229" s="70"/>
      <c r="J229" s="70"/>
      <c r="K229" s="70"/>
      <c r="L229" s="70"/>
      <c r="M229" s="70"/>
      <c r="N229" s="70"/>
      <c r="O229" s="70"/>
      <c r="P229" s="70"/>
      <c r="Q229" s="70"/>
      <c r="R229" s="70"/>
      <c r="S229" s="70"/>
    </row>
    <row r="230" spans="1:19">
      <c r="A230" s="24"/>
      <c r="C230" s="72"/>
      <c r="D230" s="70"/>
      <c r="E230" s="70"/>
      <c r="F230" s="70"/>
      <c r="G230" s="70"/>
      <c r="H230" s="70"/>
      <c r="I230" s="70"/>
      <c r="J230" s="70"/>
      <c r="K230" s="70"/>
      <c r="L230" s="70"/>
      <c r="M230" s="70"/>
      <c r="N230" s="70"/>
      <c r="O230" s="70"/>
      <c r="P230" s="70"/>
      <c r="Q230" s="70"/>
      <c r="R230" s="70"/>
      <c r="S230" s="70"/>
    </row>
    <row r="231" spans="1:19">
      <c r="A231" s="24"/>
      <c r="C231" s="24"/>
      <c r="D231" s="30"/>
      <c r="E231" s="30"/>
      <c r="F231" s="30"/>
      <c r="G231" s="30"/>
      <c r="H231" s="30"/>
      <c r="I231" s="30"/>
      <c r="J231" s="30"/>
      <c r="K231" s="30"/>
      <c r="L231" s="30"/>
      <c r="M231" s="30"/>
      <c r="N231" s="30"/>
      <c r="O231" s="30"/>
      <c r="P231" s="30"/>
      <c r="Q231" s="30"/>
      <c r="R231" s="30"/>
      <c r="S231" s="30"/>
    </row>
    <row r="232" spans="1:19">
      <c r="A232" s="24"/>
      <c r="C232" s="24"/>
      <c r="S232" s="69"/>
    </row>
    <row r="233" spans="1:19">
      <c r="A233" s="24"/>
      <c r="C233" s="24"/>
      <c r="D233" s="30"/>
      <c r="E233" s="30"/>
      <c r="F233" s="30"/>
      <c r="G233" s="30"/>
      <c r="H233" s="30"/>
      <c r="I233" s="30"/>
      <c r="J233" s="30"/>
      <c r="K233" s="30"/>
      <c r="L233" s="30"/>
      <c r="M233" s="30"/>
      <c r="N233" s="30"/>
      <c r="O233" s="30"/>
      <c r="P233" s="30"/>
      <c r="Q233" s="30"/>
      <c r="R233" s="30"/>
      <c r="S233" s="30"/>
    </row>
    <row r="234" spans="1:19">
      <c r="A234" s="24"/>
      <c r="C234" s="72"/>
      <c r="D234" s="70"/>
      <c r="E234" s="70"/>
      <c r="F234" s="70"/>
      <c r="G234" s="70"/>
      <c r="H234" s="70"/>
      <c r="I234" s="70"/>
      <c r="J234" s="70"/>
      <c r="K234" s="70"/>
      <c r="L234" s="70"/>
      <c r="M234" s="70"/>
      <c r="N234" s="70"/>
      <c r="O234" s="70"/>
      <c r="P234" s="70"/>
      <c r="Q234" s="70"/>
      <c r="R234" s="70"/>
      <c r="S234" s="69"/>
    </row>
    <row r="235" spans="1:19">
      <c r="A235" s="24"/>
      <c r="C235" s="24"/>
      <c r="D235" s="31"/>
      <c r="E235" s="31"/>
      <c r="F235" s="31"/>
      <c r="G235" s="31"/>
      <c r="H235" s="31"/>
      <c r="I235" s="31"/>
      <c r="J235" s="31"/>
      <c r="K235" s="31"/>
      <c r="L235" s="31"/>
      <c r="M235" s="31"/>
      <c r="N235" s="31"/>
      <c r="O235" s="31"/>
      <c r="P235" s="31"/>
      <c r="Q235" s="31"/>
      <c r="R235" s="31"/>
      <c r="S235" s="69"/>
    </row>
    <row r="236" spans="1:19">
      <c r="A236" s="24"/>
      <c r="C236" s="24"/>
      <c r="D236" s="31"/>
      <c r="E236" s="31"/>
      <c r="F236" s="31"/>
      <c r="G236" s="31"/>
      <c r="H236" s="31"/>
      <c r="I236" s="31"/>
      <c r="J236" s="31"/>
      <c r="K236" s="31"/>
      <c r="L236" s="31"/>
      <c r="M236" s="31"/>
      <c r="N236" s="31"/>
      <c r="O236" s="31"/>
      <c r="P236" s="31"/>
      <c r="Q236" s="31"/>
      <c r="R236" s="31"/>
      <c r="S236" s="69"/>
    </row>
    <row r="237" spans="1:19">
      <c r="A237" s="24"/>
      <c r="C237" s="24"/>
      <c r="D237" s="31"/>
      <c r="E237" s="31"/>
      <c r="F237" s="31"/>
      <c r="G237" s="31"/>
      <c r="H237" s="31"/>
      <c r="I237" s="31"/>
      <c r="J237" s="31"/>
      <c r="K237" s="31"/>
      <c r="L237" s="31"/>
      <c r="M237" s="31"/>
      <c r="N237" s="31"/>
      <c r="O237" s="31"/>
      <c r="P237" s="31"/>
      <c r="Q237" s="31"/>
      <c r="R237" s="31"/>
      <c r="S237" s="69"/>
    </row>
    <row r="238" spans="1:19">
      <c r="A238" s="24"/>
      <c r="C238" s="24"/>
      <c r="D238" s="31"/>
      <c r="E238" s="31"/>
      <c r="F238" s="31"/>
      <c r="G238" s="31"/>
      <c r="H238" s="31"/>
      <c r="I238" s="31"/>
      <c r="J238" s="31"/>
      <c r="K238" s="31"/>
      <c r="L238" s="31"/>
      <c r="M238" s="31"/>
      <c r="N238" s="31"/>
      <c r="O238" s="31"/>
      <c r="P238" s="31"/>
      <c r="Q238" s="31"/>
      <c r="R238" s="31"/>
      <c r="S238" s="31"/>
    </row>
    <row r="239" spans="1:19">
      <c r="A239" s="24"/>
      <c r="C239" s="24"/>
      <c r="D239" s="31"/>
      <c r="E239" s="31"/>
      <c r="F239" s="31"/>
      <c r="G239" s="31"/>
      <c r="H239" s="31"/>
      <c r="I239" s="31"/>
      <c r="J239" s="31"/>
      <c r="K239" s="31"/>
      <c r="L239" s="31"/>
      <c r="M239" s="31"/>
      <c r="N239" s="31"/>
      <c r="O239" s="31"/>
      <c r="P239" s="31"/>
      <c r="Q239" s="31"/>
      <c r="R239" s="31"/>
      <c r="S239" s="31"/>
    </row>
    <row r="240" spans="1:19">
      <c r="A240" s="24"/>
      <c r="C240" s="24"/>
      <c r="D240" s="31"/>
      <c r="E240" s="31"/>
      <c r="F240" s="31"/>
      <c r="G240" s="31"/>
      <c r="H240" s="31"/>
      <c r="I240" s="31"/>
      <c r="J240" s="31"/>
      <c r="K240" s="31"/>
      <c r="L240" s="31"/>
      <c r="M240" s="31"/>
      <c r="N240" s="31"/>
      <c r="O240" s="31"/>
      <c r="P240" s="31"/>
      <c r="Q240" s="31"/>
      <c r="R240" s="31"/>
      <c r="S240" s="69"/>
    </row>
    <row r="241" spans="1:19">
      <c r="A241" s="24"/>
      <c r="C241" s="24"/>
      <c r="D241" s="31"/>
      <c r="E241" s="31"/>
      <c r="F241" s="31"/>
      <c r="G241" s="31"/>
      <c r="H241" s="31"/>
      <c r="I241" s="31"/>
      <c r="J241" s="31"/>
      <c r="K241" s="31"/>
      <c r="L241" s="31"/>
      <c r="M241" s="31"/>
      <c r="N241" s="31"/>
      <c r="O241" s="31"/>
      <c r="P241" s="31"/>
      <c r="Q241" s="31"/>
      <c r="R241" s="31"/>
      <c r="S241" s="69"/>
    </row>
    <row r="242" spans="1:19">
      <c r="A242" s="24"/>
      <c r="C242" s="24"/>
      <c r="D242" s="73"/>
      <c r="E242" s="73"/>
      <c r="F242" s="73"/>
      <c r="G242" s="73"/>
      <c r="H242" s="73"/>
      <c r="I242" s="73"/>
      <c r="J242" s="73"/>
      <c r="K242" s="73"/>
      <c r="L242" s="73"/>
      <c r="M242" s="73"/>
      <c r="N242" s="73"/>
      <c r="O242" s="73"/>
      <c r="P242" s="73"/>
      <c r="Q242" s="73"/>
      <c r="R242" s="73"/>
      <c r="S242" s="69"/>
    </row>
    <row r="243" spans="1:19">
      <c r="A243" s="24"/>
      <c r="C243" s="24"/>
      <c r="D243" s="31"/>
      <c r="E243" s="31"/>
      <c r="F243" s="31"/>
      <c r="G243" s="31"/>
      <c r="H243" s="31"/>
      <c r="I243" s="31"/>
      <c r="J243" s="31"/>
      <c r="K243" s="31"/>
      <c r="L243" s="31"/>
      <c r="M243" s="31"/>
      <c r="N243" s="31"/>
      <c r="O243" s="31"/>
      <c r="P243" s="31"/>
      <c r="Q243" s="31"/>
      <c r="R243" s="31"/>
      <c r="S243" s="69"/>
    </row>
    <row r="244" spans="1:19">
      <c r="A244" s="24"/>
      <c r="C244" s="24"/>
      <c r="D244" s="30"/>
      <c r="E244" s="30"/>
      <c r="F244" s="30"/>
      <c r="G244" s="30"/>
      <c r="H244" s="30"/>
      <c r="I244" s="30"/>
      <c r="J244" s="30"/>
      <c r="K244" s="30"/>
      <c r="L244" s="30"/>
      <c r="M244" s="30"/>
      <c r="N244" s="30"/>
      <c r="O244" s="30"/>
      <c r="P244" s="30"/>
      <c r="Q244" s="30"/>
      <c r="R244" s="30"/>
      <c r="S244" s="69"/>
    </row>
    <row r="245" spans="1:19">
      <c r="A245" s="24"/>
      <c r="C245" s="24"/>
      <c r="D245" s="30"/>
      <c r="E245" s="30"/>
      <c r="F245" s="30"/>
      <c r="G245" s="30"/>
      <c r="H245" s="30"/>
      <c r="I245" s="30"/>
      <c r="J245" s="30"/>
      <c r="K245" s="30"/>
      <c r="L245" s="30"/>
      <c r="M245" s="30"/>
      <c r="N245" s="30"/>
      <c r="O245" s="30"/>
      <c r="P245" s="30"/>
      <c r="Q245" s="30"/>
      <c r="R245" s="30"/>
      <c r="S245" s="69"/>
    </row>
    <row r="246" spans="1:19">
      <c r="A246" s="24"/>
      <c r="C246" s="24"/>
      <c r="D246" s="30"/>
      <c r="E246" s="30"/>
      <c r="F246" s="30"/>
      <c r="G246" s="30"/>
      <c r="H246" s="30"/>
      <c r="I246" s="30"/>
      <c r="J246" s="30"/>
      <c r="K246" s="30"/>
      <c r="L246" s="30"/>
      <c r="M246" s="30"/>
      <c r="N246" s="30"/>
      <c r="O246" s="30"/>
      <c r="P246" s="30"/>
      <c r="Q246" s="30"/>
      <c r="R246" s="30"/>
      <c r="S246" s="69"/>
    </row>
    <row r="247" spans="1:19">
      <c r="A247" s="24"/>
      <c r="C247" s="24"/>
      <c r="D247" s="31"/>
      <c r="E247" s="31"/>
      <c r="F247" s="31"/>
      <c r="G247" s="31"/>
      <c r="H247" s="31"/>
      <c r="I247" s="31"/>
      <c r="J247" s="31"/>
      <c r="K247" s="31"/>
      <c r="L247" s="31"/>
      <c r="M247" s="31"/>
      <c r="N247" s="31"/>
      <c r="O247" s="31"/>
      <c r="P247" s="31"/>
      <c r="Q247" s="31"/>
      <c r="R247" s="31"/>
      <c r="S247" s="73"/>
    </row>
    <row r="248" spans="1:19">
      <c r="A248" s="24"/>
      <c r="C248" s="24"/>
      <c r="D248" s="30"/>
      <c r="E248" s="30"/>
      <c r="F248" s="30"/>
      <c r="G248" s="30"/>
      <c r="H248" s="30"/>
      <c r="I248" s="30"/>
      <c r="J248" s="30"/>
      <c r="K248" s="30"/>
      <c r="L248" s="30"/>
      <c r="M248" s="30"/>
      <c r="N248" s="30"/>
      <c r="O248" s="30"/>
      <c r="P248" s="30"/>
      <c r="Q248" s="30"/>
      <c r="R248" s="30"/>
      <c r="S248" s="69"/>
    </row>
    <row r="249" spans="1:19">
      <c r="A249" s="24"/>
      <c r="C249" s="24"/>
      <c r="D249" s="30"/>
      <c r="E249" s="30"/>
      <c r="F249" s="30"/>
      <c r="G249" s="30"/>
      <c r="H249" s="30"/>
      <c r="I249" s="30"/>
      <c r="J249" s="30"/>
      <c r="K249" s="30"/>
      <c r="L249" s="30"/>
      <c r="M249" s="30"/>
      <c r="N249" s="30"/>
      <c r="O249" s="30"/>
      <c r="P249" s="30"/>
      <c r="Q249" s="30"/>
      <c r="R249" s="30"/>
      <c r="S249" s="69"/>
    </row>
    <row r="250" spans="1:19">
      <c r="A250" s="24"/>
      <c r="C250" s="24"/>
      <c r="D250" s="69"/>
      <c r="E250" s="69"/>
      <c r="F250" s="69"/>
      <c r="G250" s="69"/>
      <c r="H250" s="69"/>
      <c r="I250" s="69"/>
      <c r="J250" s="69"/>
      <c r="K250" s="69"/>
      <c r="L250" s="69"/>
      <c r="M250" s="69"/>
      <c r="N250" s="69"/>
      <c r="O250" s="69"/>
      <c r="P250" s="69"/>
      <c r="Q250" s="69"/>
      <c r="R250" s="69"/>
      <c r="S250" s="69"/>
    </row>
    <row r="251" spans="1:19">
      <c r="A251" s="24"/>
      <c r="C251" s="24"/>
      <c r="D251" s="30"/>
      <c r="E251" s="30"/>
      <c r="F251" s="30"/>
      <c r="G251" s="30"/>
      <c r="H251" s="30"/>
      <c r="I251" s="30"/>
      <c r="J251" s="30"/>
      <c r="K251" s="30"/>
      <c r="L251" s="30"/>
      <c r="M251" s="30"/>
      <c r="N251" s="30"/>
      <c r="O251" s="30"/>
      <c r="P251" s="30"/>
      <c r="Q251" s="30"/>
      <c r="R251" s="30"/>
      <c r="S251" s="69"/>
    </row>
    <row r="252" spans="1:19">
      <c r="A252" s="24"/>
      <c r="C252" s="24"/>
      <c r="D252" s="30"/>
      <c r="E252" s="30"/>
      <c r="F252" s="30"/>
      <c r="G252" s="30"/>
      <c r="H252" s="30"/>
      <c r="I252" s="30"/>
      <c r="J252" s="30"/>
      <c r="K252" s="30"/>
      <c r="L252" s="30"/>
      <c r="M252" s="30"/>
      <c r="N252" s="30"/>
      <c r="O252" s="30"/>
      <c r="P252" s="30"/>
      <c r="Q252" s="30"/>
      <c r="R252" s="30"/>
      <c r="S252" s="69"/>
    </row>
    <row r="253" spans="1:19">
      <c r="A253" s="24"/>
      <c r="C253" s="24"/>
      <c r="D253" s="30"/>
      <c r="E253" s="30"/>
      <c r="F253" s="30"/>
      <c r="G253" s="30"/>
      <c r="H253" s="30"/>
      <c r="I253" s="30"/>
      <c r="J253" s="30"/>
      <c r="K253" s="30"/>
      <c r="L253" s="30"/>
      <c r="M253" s="30"/>
      <c r="N253" s="30"/>
      <c r="O253" s="30"/>
      <c r="P253" s="30"/>
      <c r="Q253" s="30"/>
      <c r="R253" s="30"/>
      <c r="S253" s="69"/>
    </row>
    <row r="254" spans="1:19">
      <c r="A254" s="24"/>
      <c r="C254" s="24"/>
      <c r="D254" s="30"/>
      <c r="E254" s="30"/>
      <c r="F254" s="30"/>
      <c r="G254" s="30"/>
      <c r="H254" s="30"/>
      <c r="I254" s="30"/>
      <c r="J254" s="30"/>
      <c r="K254" s="30"/>
      <c r="L254" s="30"/>
      <c r="M254" s="30"/>
      <c r="N254" s="30"/>
      <c r="O254" s="30"/>
      <c r="P254" s="30"/>
      <c r="Q254" s="30"/>
      <c r="R254" s="30"/>
      <c r="S254" s="69"/>
    </row>
    <row r="255" spans="1:19">
      <c r="A255" s="24"/>
      <c r="C255" s="24"/>
      <c r="D255" s="30"/>
      <c r="E255" s="30"/>
      <c r="F255" s="30"/>
      <c r="G255" s="30"/>
      <c r="H255" s="30"/>
      <c r="I255" s="30"/>
      <c r="J255" s="30"/>
      <c r="K255" s="30"/>
      <c r="L255" s="30"/>
      <c r="M255" s="30"/>
      <c r="N255" s="30"/>
      <c r="O255" s="30"/>
      <c r="P255" s="30"/>
      <c r="Q255" s="30"/>
      <c r="R255" s="30"/>
      <c r="S255" s="69"/>
    </row>
    <row r="256" spans="1:19">
      <c r="A256" s="24"/>
      <c r="C256" s="24"/>
      <c r="D256" s="30"/>
      <c r="E256" s="30"/>
      <c r="F256" s="30"/>
      <c r="G256" s="30"/>
      <c r="H256" s="30"/>
      <c r="I256" s="30"/>
      <c r="J256" s="30"/>
      <c r="K256" s="30"/>
      <c r="L256" s="30"/>
      <c r="M256" s="30"/>
      <c r="N256" s="30"/>
      <c r="O256" s="30"/>
      <c r="P256" s="30"/>
      <c r="Q256" s="30"/>
      <c r="R256" s="30"/>
      <c r="S256" s="69"/>
    </row>
    <row r="257" spans="1:19">
      <c r="A257" s="24"/>
      <c r="C257" s="24"/>
      <c r="D257" s="30"/>
      <c r="E257" s="30"/>
      <c r="F257" s="30"/>
      <c r="G257" s="30"/>
      <c r="H257" s="30"/>
      <c r="I257" s="30"/>
      <c r="J257" s="30"/>
      <c r="K257" s="30"/>
      <c r="L257" s="30"/>
      <c r="M257" s="30"/>
      <c r="N257" s="30"/>
      <c r="O257" s="30"/>
      <c r="P257" s="30"/>
      <c r="Q257" s="30"/>
      <c r="R257" s="30"/>
      <c r="S257" s="69"/>
    </row>
    <row r="258" spans="1:19">
      <c r="A258" s="24"/>
      <c r="C258" s="24"/>
      <c r="D258" s="30"/>
      <c r="E258" s="30"/>
      <c r="F258" s="30"/>
      <c r="G258" s="30"/>
      <c r="H258" s="30"/>
      <c r="I258" s="30"/>
      <c r="J258" s="30"/>
      <c r="K258" s="30"/>
      <c r="L258" s="30"/>
      <c r="M258" s="30"/>
      <c r="N258" s="30"/>
      <c r="O258" s="30"/>
      <c r="P258" s="30"/>
      <c r="Q258" s="30"/>
      <c r="R258" s="30"/>
      <c r="S258" s="69"/>
    </row>
    <row r="259" spans="1:19">
      <c r="A259" s="24"/>
      <c r="C259" s="24"/>
      <c r="D259" s="30"/>
      <c r="E259" s="30"/>
      <c r="F259" s="30"/>
      <c r="G259" s="30"/>
      <c r="H259" s="30"/>
      <c r="I259" s="30"/>
      <c r="J259" s="30"/>
      <c r="K259" s="30"/>
      <c r="L259" s="30"/>
      <c r="M259" s="30"/>
      <c r="N259" s="30"/>
      <c r="O259" s="30"/>
      <c r="P259" s="30"/>
      <c r="Q259" s="30"/>
      <c r="R259" s="30"/>
      <c r="S259" s="69"/>
    </row>
    <row r="260" spans="1:19">
      <c r="A260" s="24"/>
      <c r="C260" s="24"/>
      <c r="D260" s="30"/>
      <c r="E260" s="30"/>
      <c r="F260" s="30"/>
      <c r="G260" s="30"/>
      <c r="H260" s="30"/>
      <c r="I260" s="30"/>
      <c r="J260" s="30"/>
      <c r="K260" s="30"/>
      <c r="L260" s="30"/>
      <c r="M260" s="30"/>
      <c r="N260" s="30"/>
      <c r="O260" s="30"/>
      <c r="P260" s="30"/>
      <c r="Q260" s="30"/>
      <c r="R260" s="30"/>
      <c r="S260" s="69"/>
    </row>
    <row r="261" spans="1:19">
      <c r="A261" s="24"/>
      <c r="C261" s="24"/>
      <c r="D261" s="30"/>
      <c r="E261" s="30"/>
      <c r="F261" s="30"/>
      <c r="G261" s="30"/>
      <c r="H261" s="30"/>
      <c r="I261" s="30"/>
      <c r="J261" s="30"/>
      <c r="K261" s="30"/>
      <c r="L261" s="30"/>
      <c r="M261" s="30"/>
      <c r="N261" s="30"/>
      <c r="O261" s="30"/>
      <c r="P261" s="30"/>
      <c r="Q261" s="30"/>
      <c r="R261" s="30"/>
      <c r="S261" s="69"/>
    </row>
    <row r="262" spans="1:19">
      <c r="A262" s="24"/>
      <c r="C262" s="24"/>
      <c r="D262" s="30"/>
      <c r="E262" s="30"/>
      <c r="F262" s="30"/>
      <c r="G262" s="30"/>
      <c r="H262" s="30"/>
      <c r="I262" s="30"/>
      <c r="J262" s="30"/>
      <c r="K262" s="30"/>
      <c r="L262" s="30"/>
      <c r="M262" s="30"/>
      <c r="N262" s="30"/>
      <c r="O262" s="30"/>
      <c r="P262" s="30"/>
      <c r="Q262" s="30"/>
      <c r="R262" s="30"/>
      <c r="S262" s="69"/>
    </row>
    <row r="263" spans="1:19">
      <c r="A263" s="24"/>
      <c r="C263" s="24"/>
      <c r="D263" s="30"/>
      <c r="E263" s="30"/>
      <c r="F263" s="30"/>
      <c r="G263" s="30"/>
      <c r="H263" s="30"/>
      <c r="I263" s="30"/>
      <c r="J263" s="30"/>
      <c r="K263" s="30"/>
      <c r="L263" s="30"/>
      <c r="M263" s="30"/>
      <c r="N263" s="30"/>
      <c r="O263" s="30"/>
      <c r="P263" s="30"/>
      <c r="Q263" s="30"/>
      <c r="R263" s="30"/>
      <c r="S263" s="69"/>
    </row>
    <row r="264" spans="1:19">
      <c r="A264" s="24"/>
      <c r="C264" s="24"/>
      <c r="D264" s="30"/>
      <c r="E264" s="30"/>
      <c r="F264" s="30"/>
      <c r="G264" s="30"/>
      <c r="H264" s="30"/>
      <c r="I264" s="30"/>
      <c r="J264" s="30"/>
      <c r="K264" s="30"/>
      <c r="L264" s="30"/>
      <c r="M264" s="30"/>
      <c r="N264" s="30"/>
      <c r="O264" s="30"/>
      <c r="P264" s="30"/>
      <c r="Q264" s="30"/>
      <c r="R264" s="30"/>
      <c r="S264" s="69"/>
    </row>
    <row r="265" spans="1:19">
      <c r="A265" s="24"/>
      <c r="C265" s="24"/>
      <c r="D265" s="30"/>
      <c r="E265" s="30"/>
      <c r="F265" s="30"/>
      <c r="G265" s="30"/>
      <c r="H265" s="30"/>
      <c r="I265" s="30"/>
      <c r="J265" s="30"/>
      <c r="K265" s="30"/>
      <c r="L265" s="30"/>
      <c r="M265" s="30"/>
      <c r="N265" s="30"/>
      <c r="O265" s="30"/>
      <c r="P265" s="30"/>
      <c r="Q265" s="30"/>
      <c r="R265" s="30"/>
      <c r="S265" s="69"/>
    </row>
    <row r="266" spans="1:19">
      <c r="A266" s="24"/>
      <c r="C266" s="24"/>
      <c r="D266" s="30"/>
      <c r="E266" s="30"/>
      <c r="F266" s="30"/>
      <c r="G266" s="30"/>
      <c r="H266" s="30"/>
      <c r="I266" s="30"/>
      <c r="J266" s="30"/>
      <c r="K266" s="30"/>
      <c r="L266" s="30"/>
      <c r="M266" s="30"/>
      <c r="N266" s="30"/>
      <c r="O266" s="30"/>
      <c r="P266" s="30"/>
      <c r="Q266" s="30"/>
      <c r="R266" s="30"/>
      <c r="S266" s="69"/>
    </row>
    <row r="267" spans="1:19">
      <c r="A267" s="24"/>
      <c r="C267" s="24"/>
      <c r="D267" s="30"/>
      <c r="E267" s="30"/>
      <c r="F267" s="30"/>
      <c r="G267" s="30"/>
      <c r="H267" s="30"/>
      <c r="I267" s="30"/>
      <c r="J267" s="30"/>
      <c r="K267" s="30"/>
      <c r="L267" s="30"/>
      <c r="M267" s="30"/>
      <c r="N267" s="30"/>
      <c r="O267" s="30"/>
      <c r="P267" s="30"/>
      <c r="Q267" s="30"/>
      <c r="R267" s="30"/>
      <c r="S267" s="69"/>
    </row>
    <row r="268" spans="1:19">
      <c r="A268" s="24"/>
      <c r="C268" s="24"/>
      <c r="D268" s="30"/>
      <c r="E268" s="30"/>
      <c r="F268" s="30"/>
      <c r="G268" s="30"/>
      <c r="H268" s="30"/>
      <c r="I268" s="30"/>
      <c r="J268" s="30"/>
      <c r="K268" s="30"/>
      <c r="L268" s="30"/>
      <c r="M268" s="30"/>
      <c r="N268" s="30"/>
      <c r="O268" s="30"/>
      <c r="P268" s="30"/>
      <c r="Q268" s="30"/>
      <c r="R268" s="30"/>
      <c r="S268" s="69"/>
    </row>
    <row r="269" spans="1:19">
      <c r="A269" s="24"/>
      <c r="C269" s="24"/>
      <c r="D269" s="30"/>
      <c r="E269" s="30"/>
      <c r="F269" s="30"/>
      <c r="G269" s="30"/>
      <c r="H269" s="30"/>
      <c r="I269" s="30"/>
      <c r="J269" s="30"/>
      <c r="K269" s="30"/>
      <c r="L269" s="30"/>
      <c r="M269" s="30"/>
      <c r="N269" s="30"/>
      <c r="O269" s="30"/>
      <c r="P269" s="30"/>
      <c r="Q269" s="30"/>
      <c r="R269" s="30"/>
      <c r="S269" s="69"/>
    </row>
    <row r="270" spans="1:19">
      <c r="A270" s="24"/>
      <c r="C270" s="24"/>
      <c r="D270" s="30"/>
      <c r="E270" s="30"/>
      <c r="F270" s="30"/>
      <c r="G270" s="30"/>
      <c r="H270" s="30"/>
      <c r="I270" s="30"/>
      <c r="J270" s="30"/>
      <c r="K270" s="30"/>
      <c r="L270" s="30"/>
      <c r="M270" s="30"/>
      <c r="N270" s="30"/>
      <c r="O270" s="30"/>
      <c r="P270" s="30"/>
      <c r="Q270" s="30"/>
      <c r="R270" s="30"/>
      <c r="S270" s="69"/>
    </row>
    <row r="271" spans="1:19">
      <c r="A271" s="24"/>
      <c r="C271" s="24"/>
      <c r="D271" s="30"/>
      <c r="E271" s="30"/>
      <c r="F271" s="30"/>
      <c r="G271" s="30"/>
      <c r="H271" s="30"/>
      <c r="I271" s="30"/>
      <c r="J271" s="30"/>
      <c r="K271" s="30"/>
      <c r="L271" s="30"/>
      <c r="M271" s="30"/>
      <c r="N271" s="30"/>
      <c r="O271" s="30"/>
      <c r="P271" s="30"/>
      <c r="Q271" s="30"/>
      <c r="R271" s="30"/>
      <c r="S271" s="69"/>
    </row>
    <row r="272" spans="1:19">
      <c r="A272" s="24"/>
      <c r="C272" s="24"/>
      <c r="D272" s="30"/>
      <c r="E272" s="30"/>
      <c r="F272" s="30"/>
      <c r="G272" s="30"/>
      <c r="H272" s="30"/>
      <c r="I272" s="30"/>
      <c r="J272" s="30"/>
      <c r="K272" s="30"/>
      <c r="L272" s="30"/>
      <c r="M272" s="30"/>
      <c r="N272" s="30"/>
      <c r="O272" s="30"/>
      <c r="P272" s="30"/>
      <c r="Q272" s="30"/>
      <c r="R272" s="30"/>
      <c r="S272" s="69"/>
    </row>
    <row r="273" spans="1:19">
      <c r="A273" s="24"/>
      <c r="C273" s="24"/>
      <c r="D273" s="30"/>
      <c r="E273" s="30"/>
      <c r="F273" s="30"/>
      <c r="G273" s="30"/>
      <c r="H273" s="30"/>
      <c r="I273" s="30"/>
      <c r="J273" s="30"/>
      <c r="K273" s="30"/>
      <c r="L273" s="30"/>
      <c r="M273" s="30"/>
      <c r="N273" s="30"/>
      <c r="O273" s="30"/>
      <c r="P273" s="30"/>
      <c r="Q273" s="30"/>
      <c r="R273" s="30"/>
      <c r="S273" s="69"/>
    </row>
    <row r="274" spans="1:19">
      <c r="A274" s="24"/>
      <c r="C274" s="24"/>
      <c r="D274" s="30"/>
      <c r="E274" s="30"/>
      <c r="F274" s="30"/>
      <c r="G274" s="30"/>
      <c r="H274" s="30"/>
      <c r="I274" s="30"/>
      <c r="J274" s="30"/>
      <c r="K274" s="30"/>
      <c r="L274" s="30"/>
      <c r="M274" s="30"/>
      <c r="N274" s="30"/>
      <c r="O274" s="30"/>
      <c r="P274" s="30"/>
      <c r="Q274" s="30"/>
      <c r="R274" s="30"/>
      <c r="S274" s="69"/>
    </row>
    <row r="275" spans="1:19">
      <c r="A275" s="24"/>
      <c r="C275" s="24"/>
      <c r="D275" s="30"/>
      <c r="E275" s="30"/>
      <c r="F275" s="30"/>
      <c r="G275" s="30"/>
      <c r="H275" s="30"/>
      <c r="I275" s="30"/>
      <c r="J275" s="30"/>
      <c r="K275" s="30"/>
      <c r="L275" s="30"/>
      <c r="M275" s="30"/>
      <c r="N275" s="30"/>
      <c r="O275" s="30"/>
      <c r="P275" s="30"/>
      <c r="Q275" s="30"/>
      <c r="R275" s="30"/>
      <c r="S275" s="69"/>
    </row>
    <row r="276" spans="1:19">
      <c r="A276" s="24"/>
      <c r="C276" s="24"/>
      <c r="D276" s="30"/>
      <c r="E276" s="30"/>
      <c r="F276" s="30"/>
      <c r="G276" s="30"/>
      <c r="H276" s="30"/>
      <c r="I276" s="30"/>
      <c r="J276" s="30"/>
      <c r="K276" s="30"/>
      <c r="L276" s="30"/>
      <c r="M276" s="30"/>
      <c r="N276" s="30"/>
      <c r="O276" s="30"/>
      <c r="P276" s="30"/>
      <c r="Q276" s="30"/>
      <c r="R276" s="30"/>
      <c r="S276" s="69"/>
    </row>
    <row r="277" spans="1:19">
      <c r="A277" s="24"/>
      <c r="C277" s="24"/>
      <c r="D277" s="30"/>
      <c r="E277" s="30"/>
      <c r="F277" s="30"/>
      <c r="G277" s="30"/>
      <c r="H277" s="30"/>
      <c r="I277" s="30"/>
      <c r="J277" s="30"/>
      <c r="K277" s="30"/>
      <c r="L277" s="30"/>
      <c r="M277" s="30"/>
      <c r="N277" s="30"/>
      <c r="O277" s="30"/>
      <c r="P277" s="30"/>
      <c r="Q277" s="30"/>
      <c r="R277" s="30"/>
      <c r="S277" s="69"/>
    </row>
    <row r="278" spans="1:19">
      <c r="A278" s="24"/>
      <c r="C278" s="24"/>
      <c r="D278" s="30"/>
      <c r="E278" s="30"/>
      <c r="F278" s="30"/>
      <c r="G278" s="30"/>
      <c r="H278" s="30"/>
      <c r="I278" s="30"/>
      <c r="J278" s="30"/>
      <c r="K278" s="30"/>
      <c r="L278" s="30"/>
      <c r="M278" s="30"/>
      <c r="N278" s="30"/>
      <c r="O278" s="30"/>
      <c r="P278" s="30"/>
      <c r="Q278" s="30"/>
      <c r="R278" s="30"/>
      <c r="S278" s="69"/>
    </row>
    <row r="279" spans="1:19">
      <c r="A279" s="24"/>
      <c r="C279" s="24"/>
      <c r="D279" s="69"/>
      <c r="E279" s="69"/>
      <c r="F279" s="69"/>
      <c r="G279" s="69"/>
      <c r="H279" s="69"/>
      <c r="I279" s="69"/>
      <c r="J279" s="69"/>
      <c r="K279" s="69"/>
      <c r="L279" s="69"/>
      <c r="M279" s="69"/>
      <c r="N279" s="69"/>
      <c r="O279" s="69"/>
      <c r="P279" s="69"/>
      <c r="Q279" s="69"/>
      <c r="R279" s="69"/>
      <c r="S279" s="69"/>
    </row>
    <row r="280" spans="1:19">
      <c r="A280" s="24"/>
      <c r="C280" s="24"/>
      <c r="D280" s="30"/>
      <c r="E280" s="30"/>
      <c r="F280" s="30"/>
      <c r="G280" s="30"/>
      <c r="H280" s="30"/>
      <c r="I280" s="30"/>
      <c r="J280" s="30"/>
      <c r="K280" s="30"/>
      <c r="L280" s="30"/>
      <c r="M280" s="30"/>
      <c r="N280" s="30"/>
      <c r="O280" s="30"/>
      <c r="P280" s="30"/>
      <c r="Q280" s="30"/>
      <c r="R280" s="30"/>
      <c r="S280" s="69"/>
    </row>
    <row r="281" spans="1:19">
      <c r="A281" s="24"/>
      <c r="C281" s="24"/>
      <c r="D281" s="30"/>
      <c r="E281" s="30"/>
      <c r="F281" s="30"/>
      <c r="G281" s="30"/>
      <c r="H281" s="30"/>
      <c r="I281" s="30"/>
      <c r="J281" s="30"/>
      <c r="K281" s="30"/>
      <c r="L281" s="30"/>
      <c r="M281" s="30"/>
      <c r="N281" s="30"/>
      <c r="O281" s="30"/>
      <c r="P281" s="30"/>
      <c r="Q281" s="30"/>
      <c r="R281" s="30"/>
      <c r="S281" s="69"/>
    </row>
    <row r="282" spans="1:19">
      <c r="A282" s="24"/>
      <c r="C282" s="24"/>
      <c r="S282" s="69"/>
    </row>
    <row r="283" spans="1:19">
      <c r="A283" s="24"/>
      <c r="C283" s="24"/>
      <c r="D283" s="30"/>
      <c r="E283" s="30"/>
      <c r="F283" s="30"/>
      <c r="G283" s="30"/>
      <c r="H283" s="30"/>
      <c r="I283" s="30"/>
      <c r="J283" s="30"/>
      <c r="K283" s="30"/>
      <c r="L283" s="30"/>
      <c r="M283" s="30"/>
      <c r="N283" s="30"/>
      <c r="O283" s="30"/>
      <c r="P283" s="30"/>
      <c r="Q283" s="30"/>
      <c r="R283" s="30"/>
      <c r="S283" s="69"/>
    </row>
    <row r="284" spans="1:19">
      <c r="A284" s="24"/>
      <c r="C284" s="24"/>
      <c r="D284" s="70"/>
      <c r="E284" s="70"/>
      <c r="F284" s="70"/>
      <c r="G284" s="70"/>
      <c r="H284" s="70"/>
      <c r="I284" s="70"/>
      <c r="J284" s="70"/>
      <c r="K284" s="70"/>
      <c r="L284" s="70"/>
      <c r="M284" s="70"/>
      <c r="N284" s="70"/>
      <c r="O284" s="70"/>
      <c r="P284" s="70"/>
      <c r="Q284" s="70"/>
      <c r="R284" s="70"/>
      <c r="S284" s="71"/>
    </row>
    <row r="285" spans="1:19">
      <c r="A285" s="24"/>
      <c r="C285" s="24"/>
      <c r="D285" s="30"/>
      <c r="E285" s="30"/>
      <c r="F285" s="30"/>
      <c r="G285" s="30"/>
      <c r="H285" s="30"/>
      <c r="I285" s="30"/>
      <c r="J285" s="30"/>
      <c r="K285" s="30"/>
      <c r="L285" s="30"/>
      <c r="M285" s="30"/>
      <c r="N285" s="30"/>
      <c r="O285" s="30"/>
      <c r="P285" s="30"/>
      <c r="Q285" s="30"/>
      <c r="R285" s="30"/>
      <c r="S285" s="30"/>
    </row>
    <row r="286" spans="1:19">
      <c r="A286" s="24"/>
      <c r="B286" s="24"/>
      <c r="C286" s="24"/>
      <c r="D286" s="70"/>
      <c r="E286" s="70"/>
      <c r="F286" s="70"/>
      <c r="G286" s="70"/>
      <c r="H286" s="70"/>
      <c r="I286" s="70"/>
      <c r="J286" s="70"/>
      <c r="K286" s="70"/>
      <c r="L286" s="70"/>
      <c r="M286" s="70"/>
      <c r="N286" s="70"/>
      <c r="O286" s="70"/>
      <c r="P286" s="70"/>
      <c r="Q286" s="70"/>
      <c r="R286" s="70"/>
      <c r="S286" s="69"/>
    </row>
    <row r="287" spans="1:19">
      <c r="A287" s="24"/>
      <c r="B287" s="24"/>
      <c r="C287" s="24"/>
      <c r="D287" s="30"/>
      <c r="E287" s="30"/>
      <c r="F287" s="30"/>
      <c r="G287" s="30"/>
      <c r="H287" s="30"/>
      <c r="I287" s="30"/>
      <c r="J287" s="30"/>
      <c r="K287" s="30"/>
      <c r="L287" s="30"/>
      <c r="M287" s="30"/>
      <c r="N287" s="30"/>
      <c r="O287" s="30"/>
      <c r="P287" s="30"/>
      <c r="Q287" s="30"/>
      <c r="R287" s="30"/>
      <c r="S287" s="69"/>
    </row>
    <row r="288" spans="1:19">
      <c r="A288" s="24"/>
      <c r="B288" s="24"/>
      <c r="C288" s="24"/>
      <c r="D288" s="30"/>
      <c r="E288" s="30"/>
      <c r="F288" s="30"/>
      <c r="G288" s="30"/>
      <c r="H288" s="30"/>
      <c r="I288" s="30"/>
      <c r="J288" s="30"/>
      <c r="K288" s="30"/>
      <c r="L288" s="30"/>
      <c r="M288" s="30"/>
      <c r="N288" s="30"/>
      <c r="O288" s="30"/>
      <c r="P288" s="30"/>
      <c r="Q288" s="30"/>
      <c r="R288" s="30"/>
      <c r="S288" s="69"/>
    </row>
    <row r="289" spans="1:19">
      <c r="A289" s="24"/>
      <c r="B289" s="24"/>
      <c r="C289" s="24"/>
      <c r="D289" s="70"/>
      <c r="E289" s="70"/>
      <c r="F289" s="70"/>
      <c r="G289" s="70"/>
      <c r="H289" s="70"/>
      <c r="I289" s="70"/>
      <c r="J289" s="70"/>
      <c r="K289" s="70"/>
      <c r="L289" s="70"/>
      <c r="M289" s="70"/>
      <c r="N289" s="70"/>
      <c r="O289" s="70"/>
      <c r="P289" s="70"/>
      <c r="Q289" s="70"/>
      <c r="R289" s="70"/>
      <c r="S289" s="71"/>
    </row>
    <row r="290" spans="1:19">
      <c r="A290" s="24"/>
      <c r="B290" s="24"/>
      <c r="C290" s="24"/>
      <c r="D290" s="30"/>
      <c r="E290" s="30"/>
      <c r="F290" s="30"/>
      <c r="G290" s="30"/>
      <c r="H290" s="30"/>
      <c r="I290" s="30"/>
      <c r="J290" s="30"/>
      <c r="K290" s="30"/>
      <c r="L290" s="30"/>
      <c r="M290" s="30"/>
      <c r="N290" s="30"/>
      <c r="O290" s="30"/>
      <c r="P290" s="30"/>
      <c r="Q290" s="30"/>
      <c r="R290" s="30"/>
      <c r="S290" s="69"/>
    </row>
    <row r="291" spans="1:19">
      <c r="A291" s="24"/>
      <c r="B291" s="24"/>
      <c r="C291" s="24"/>
      <c r="D291" s="70"/>
      <c r="E291" s="70"/>
      <c r="F291" s="70"/>
      <c r="G291" s="70"/>
      <c r="H291" s="70"/>
      <c r="I291" s="70"/>
      <c r="J291" s="70"/>
      <c r="K291" s="70"/>
      <c r="L291" s="70"/>
      <c r="M291" s="70"/>
      <c r="N291" s="70"/>
      <c r="O291" s="70"/>
      <c r="P291" s="70"/>
      <c r="Q291" s="70"/>
      <c r="R291" s="70"/>
      <c r="S291" s="69"/>
    </row>
    <row r="292" spans="1:19">
      <c r="A292" s="24"/>
      <c r="B292" s="24"/>
      <c r="C292" s="24"/>
      <c r="D292" s="30"/>
      <c r="E292" s="30"/>
      <c r="F292" s="30"/>
      <c r="G292" s="30"/>
      <c r="H292" s="30"/>
      <c r="I292" s="30"/>
      <c r="J292" s="30"/>
      <c r="K292" s="30"/>
      <c r="L292" s="30"/>
      <c r="M292" s="30"/>
      <c r="N292" s="30"/>
      <c r="O292" s="30"/>
      <c r="P292" s="30"/>
      <c r="Q292" s="30"/>
      <c r="R292" s="30"/>
      <c r="S292" s="69"/>
    </row>
    <row r="293" spans="1:19">
      <c r="A293" s="24"/>
      <c r="B293" s="24"/>
      <c r="C293" s="24"/>
      <c r="D293" s="70"/>
      <c r="E293" s="70"/>
      <c r="F293" s="70"/>
      <c r="G293" s="70"/>
      <c r="H293" s="70"/>
      <c r="I293" s="70"/>
      <c r="J293" s="70"/>
      <c r="K293" s="70"/>
      <c r="L293" s="70"/>
      <c r="M293" s="70"/>
      <c r="N293" s="70"/>
      <c r="O293" s="70"/>
      <c r="P293" s="70"/>
      <c r="Q293" s="70"/>
      <c r="R293" s="70"/>
      <c r="S293" s="71"/>
    </row>
    <row r="294" spans="1:19">
      <c r="A294" s="24"/>
      <c r="B294" s="24"/>
      <c r="C294" s="24"/>
      <c r="D294" s="30"/>
      <c r="E294" s="30"/>
      <c r="F294" s="30"/>
      <c r="G294" s="30"/>
      <c r="H294" s="30"/>
      <c r="I294" s="30"/>
      <c r="J294" s="30"/>
      <c r="K294" s="30"/>
      <c r="L294" s="30"/>
      <c r="M294" s="30"/>
      <c r="N294" s="30"/>
      <c r="O294" s="30"/>
      <c r="P294" s="30"/>
      <c r="Q294" s="30"/>
      <c r="R294" s="30"/>
      <c r="S294" s="69"/>
    </row>
    <row r="295" spans="1:19">
      <c r="A295" s="24"/>
      <c r="B295" s="24"/>
      <c r="C295" s="24"/>
      <c r="D295" s="70"/>
      <c r="E295" s="70"/>
      <c r="F295" s="70"/>
      <c r="G295" s="70"/>
      <c r="H295" s="70"/>
      <c r="I295" s="70"/>
      <c r="J295" s="70"/>
      <c r="K295" s="70"/>
      <c r="L295" s="70"/>
      <c r="M295" s="70"/>
      <c r="N295" s="70"/>
      <c r="O295" s="70"/>
      <c r="P295" s="70"/>
      <c r="Q295" s="70"/>
      <c r="R295" s="70"/>
      <c r="S295" s="69"/>
    </row>
    <row r="296" spans="1:19">
      <c r="A296" s="24"/>
      <c r="B296" s="24"/>
      <c r="C296" s="24"/>
      <c r="D296" s="30"/>
      <c r="E296" s="30"/>
      <c r="F296" s="30"/>
      <c r="G296" s="30"/>
      <c r="H296" s="30"/>
      <c r="I296" s="30"/>
      <c r="J296" s="30"/>
      <c r="K296" s="30"/>
      <c r="L296" s="30"/>
      <c r="M296" s="30"/>
      <c r="N296" s="30"/>
      <c r="O296" s="30"/>
      <c r="P296" s="30"/>
      <c r="Q296" s="30"/>
      <c r="R296" s="30"/>
      <c r="S296" s="69"/>
    </row>
    <row r="297" spans="1:19">
      <c r="A297" s="24"/>
      <c r="B297" s="24"/>
      <c r="C297" s="24"/>
      <c r="D297" s="30"/>
      <c r="E297" s="30"/>
      <c r="F297" s="30"/>
      <c r="G297" s="30"/>
      <c r="H297" s="30"/>
      <c r="I297" s="30"/>
      <c r="J297" s="30"/>
      <c r="K297" s="30"/>
      <c r="L297" s="30"/>
      <c r="M297" s="30"/>
      <c r="N297" s="30"/>
      <c r="O297" s="30"/>
      <c r="P297" s="30"/>
      <c r="Q297" s="30"/>
      <c r="R297" s="30"/>
      <c r="S297" s="69"/>
    </row>
    <row r="298" spans="1:19">
      <c r="A298" s="24"/>
      <c r="B298" s="24"/>
      <c r="C298" s="24"/>
      <c r="D298" s="70"/>
      <c r="E298" s="70"/>
      <c r="F298" s="70"/>
      <c r="G298" s="70"/>
      <c r="H298" s="70"/>
      <c r="I298" s="70"/>
      <c r="J298" s="70"/>
      <c r="K298" s="70"/>
      <c r="L298" s="70"/>
      <c r="M298" s="70"/>
      <c r="N298" s="70"/>
      <c r="O298" s="70"/>
      <c r="P298" s="70"/>
      <c r="Q298" s="70"/>
      <c r="R298" s="70"/>
      <c r="S298" s="71"/>
    </row>
    <row r="299" spans="1:19">
      <c r="A299" s="24"/>
      <c r="B299" s="24"/>
      <c r="C299" s="24"/>
      <c r="D299" s="30"/>
      <c r="E299" s="30"/>
      <c r="F299" s="30"/>
      <c r="G299" s="30"/>
      <c r="H299" s="30"/>
      <c r="I299" s="30"/>
      <c r="J299" s="30"/>
      <c r="K299" s="30"/>
      <c r="L299" s="30"/>
      <c r="M299" s="30"/>
      <c r="N299" s="30"/>
      <c r="O299" s="30"/>
      <c r="P299" s="30"/>
      <c r="Q299" s="30"/>
      <c r="R299" s="30"/>
      <c r="S299" s="30"/>
    </row>
    <row r="300" spans="1:19">
      <c r="A300" s="24"/>
      <c r="B300" s="24"/>
      <c r="C300" s="24"/>
      <c r="D300" s="70"/>
      <c r="E300" s="70"/>
      <c r="F300" s="70"/>
      <c r="G300" s="70"/>
      <c r="H300" s="70"/>
      <c r="I300" s="70"/>
      <c r="J300" s="70"/>
      <c r="K300" s="70"/>
      <c r="L300" s="70"/>
      <c r="M300" s="70"/>
      <c r="N300" s="70"/>
      <c r="O300" s="70"/>
      <c r="P300" s="70"/>
      <c r="Q300" s="70"/>
      <c r="R300" s="70"/>
      <c r="S300" s="69"/>
    </row>
    <row r="301" spans="1:19">
      <c r="A301" s="24"/>
      <c r="B301" s="24"/>
      <c r="C301" s="24"/>
      <c r="D301" s="30"/>
      <c r="E301" s="30"/>
      <c r="F301" s="30"/>
      <c r="G301" s="30"/>
      <c r="H301" s="30"/>
      <c r="I301" s="30"/>
      <c r="J301" s="30"/>
      <c r="K301" s="30"/>
      <c r="L301" s="30"/>
      <c r="M301" s="30"/>
      <c r="N301" s="30"/>
      <c r="O301" s="30"/>
      <c r="P301" s="30"/>
      <c r="Q301" s="30"/>
      <c r="R301" s="30"/>
      <c r="S301" s="69"/>
    </row>
    <row r="302" spans="1:19">
      <c r="A302" s="24"/>
      <c r="B302" s="24"/>
      <c r="C302" s="24"/>
      <c r="D302" s="30"/>
      <c r="E302" s="30"/>
      <c r="F302" s="30"/>
      <c r="G302" s="30"/>
      <c r="H302" s="30"/>
      <c r="I302" s="30"/>
      <c r="J302" s="30"/>
      <c r="K302" s="30"/>
      <c r="L302" s="30"/>
      <c r="M302" s="30"/>
      <c r="N302" s="30"/>
      <c r="O302" s="30"/>
      <c r="P302" s="30"/>
      <c r="Q302" s="30"/>
      <c r="R302" s="30"/>
      <c r="S302" s="69"/>
    </row>
    <row r="303" spans="1:19">
      <c r="A303" s="24"/>
      <c r="B303" s="24"/>
      <c r="C303" s="24"/>
      <c r="D303" s="30"/>
      <c r="E303" s="30"/>
      <c r="F303" s="30"/>
      <c r="G303" s="30"/>
      <c r="H303" s="30"/>
      <c r="I303" s="30"/>
      <c r="J303" s="30"/>
      <c r="K303" s="30"/>
      <c r="L303" s="30"/>
      <c r="M303" s="30"/>
      <c r="N303" s="30"/>
      <c r="O303" s="30"/>
      <c r="P303" s="30"/>
      <c r="Q303" s="30"/>
      <c r="R303" s="30"/>
      <c r="S303" s="69"/>
    </row>
    <row r="304" spans="1:19">
      <c r="A304" s="24"/>
      <c r="B304" s="24"/>
      <c r="C304" s="24"/>
      <c r="D304" s="30"/>
      <c r="E304" s="30"/>
      <c r="F304" s="30"/>
      <c r="G304" s="30"/>
      <c r="H304" s="30"/>
      <c r="I304" s="30"/>
      <c r="J304" s="30"/>
      <c r="K304" s="30"/>
      <c r="L304" s="30"/>
      <c r="M304" s="30"/>
      <c r="N304" s="30"/>
      <c r="O304" s="30"/>
      <c r="P304" s="30"/>
      <c r="Q304" s="30"/>
      <c r="R304" s="30"/>
      <c r="S304" s="69"/>
    </row>
    <row r="305" spans="1:19">
      <c r="A305" s="24"/>
      <c r="B305" s="24"/>
      <c r="C305" s="24"/>
      <c r="D305" s="30"/>
      <c r="E305" s="30"/>
      <c r="F305" s="30"/>
      <c r="G305" s="30"/>
      <c r="H305" s="30"/>
      <c r="I305" s="30"/>
      <c r="J305" s="30"/>
      <c r="K305" s="30"/>
      <c r="L305" s="30"/>
      <c r="M305" s="30"/>
      <c r="N305" s="30"/>
      <c r="O305" s="30"/>
      <c r="P305" s="30"/>
      <c r="Q305" s="30"/>
      <c r="R305" s="30"/>
      <c r="S305" s="30"/>
    </row>
    <row r="306" spans="1:19">
      <c r="A306" s="24"/>
      <c r="B306" s="24"/>
      <c r="C306" s="24"/>
      <c r="D306" s="30"/>
      <c r="E306" s="30"/>
      <c r="F306" s="30"/>
      <c r="G306" s="30"/>
      <c r="H306" s="30"/>
      <c r="I306" s="30"/>
      <c r="J306" s="30"/>
      <c r="K306" s="30"/>
      <c r="L306" s="30"/>
      <c r="M306" s="30"/>
      <c r="N306" s="30"/>
      <c r="O306" s="30"/>
      <c r="P306" s="30"/>
      <c r="Q306" s="30"/>
      <c r="R306" s="30"/>
      <c r="S306" s="69"/>
    </row>
    <row r="307" spans="1:19">
      <c r="A307" s="24"/>
      <c r="B307" s="24"/>
      <c r="C307" s="24"/>
      <c r="D307" s="30"/>
      <c r="E307" s="30"/>
      <c r="F307" s="30"/>
      <c r="G307" s="30"/>
      <c r="H307" s="30"/>
      <c r="I307" s="30"/>
      <c r="J307" s="30"/>
      <c r="K307" s="30"/>
      <c r="L307" s="30"/>
      <c r="M307" s="30"/>
      <c r="N307" s="30"/>
      <c r="O307" s="30"/>
      <c r="P307" s="30"/>
      <c r="Q307" s="30"/>
      <c r="R307" s="30"/>
      <c r="S307" s="69"/>
    </row>
    <row r="308" spans="1:19">
      <c r="A308" s="24"/>
      <c r="B308" s="24"/>
      <c r="C308" s="24"/>
      <c r="D308" s="30"/>
      <c r="E308" s="30"/>
      <c r="F308" s="30"/>
      <c r="G308" s="30"/>
      <c r="H308" s="30"/>
      <c r="I308" s="30"/>
      <c r="J308" s="30"/>
      <c r="K308" s="30"/>
      <c r="L308" s="30"/>
      <c r="M308" s="30"/>
      <c r="N308" s="30"/>
      <c r="O308" s="30"/>
      <c r="P308" s="30"/>
      <c r="Q308" s="30"/>
      <c r="R308" s="30"/>
      <c r="S308" s="69"/>
    </row>
    <row r="309" spans="1:19">
      <c r="B309" s="24"/>
      <c r="C309" s="24"/>
      <c r="D309" s="30"/>
      <c r="E309" s="30"/>
      <c r="F309" s="30"/>
      <c r="G309" s="30"/>
      <c r="H309" s="30"/>
      <c r="I309" s="30"/>
      <c r="J309" s="30"/>
      <c r="K309" s="30"/>
      <c r="L309" s="30"/>
      <c r="M309" s="30"/>
      <c r="N309" s="30"/>
      <c r="O309" s="30"/>
      <c r="P309" s="30"/>
      <c r="Q309" s="30"/>
      <c r="R309" s="30"/>
      <c r="S309" s="69"/>
    </row>
    <row r="310" spans="1:19">
      <c r="B310" s="24"/>
      <c r="C310" s="24"/>
      <c r="D310" s="30"/>
      <c r="E310" s="30"/>
      <c r="F310" s="30"/>
      <c r="G310" s="30"/>
      <c r="H310" s="30"/>
      <c r="I310" s="30"/>
      <c r="J310" s="30"/>
      <c r="K310" s="30"/>
      <c r="L310" s="30"/>
      <c r="M310" s="30"/>
      <c r="N310" s="30"/>
      <c r="O310" s="30"/>
      <c r="P310" s="30"/>
      <c r="Q310" s="30"/>
      <c r="R310" s="30"/>
      <c r="S310" s="69"/>
    </row>
    <row r="311" spans="1:19">
      <c r="B311" s="24"/>
    </row>
    <row r="312" spans="1:19">
      <c r="B312" s="24"/>
    </row>
    <row r="313" spans="1:19">
      <c r="B313" s="24"/>
    </row>
    <row r="314" spans="1:19">
      <c r="B314" s="24"/>
    </row>
    <row r="316" spans="1:19">
      <c r="A316" s="24"/>
    </row>
    <row r="317" spans="1:19">
      <c r="A317" s="24"/>
    </row>
    <row r="318" spans="1:19">
      <c r="A318" s="24"/>
      <c r="C318" s="24"/>
      <c r="D318" s="30"/>
      <c r="E318" s="30"/>
      <c r="F318" s="30"/>
      <c r="G318" s="30"/>
      <c r="H318" s="30"/>
      <c r="I318" s="30"/>
      <c r="J318" s="30"/>
      <c r="K318" s="30"/>
      <c r="L318" s="30"/>
      <c r="M318" s="30"/>
      <c r="N318" s="30"/>
      <c r="O318" s="30"/>
      <c r="P318" s="30"/>
      <c r="Q318" s="30"/>
      <c r="R318" s="30"/>
      <c r="S318" s="69"/>
    </row>
    <row r="319" spans="1:19">
      <c r="C319" s="24"/>
      <c r="D319" s="69"/>
      <c r="E319" s="69"/>
      <c r="F319" s="69"/>
      <c r="G319" s="69"/>
      <c r="H319" s="69"/>
      <c r="I319" s="69"/>
      <c r="J319" s="69"/>
      <c r="K319" s="69"/>
      <c r="L319" s="69"/>
      <c r="M319" s="69"/>
      <c r="N319" s="69"/>
      <c r="O319" s="69"/>
      <c r="P319" s="69"/>
      <c r="Q319" s="69"/>
      <c r="R319" s="69"/>
      <c r="S319" s="69"/>
    </row>
    <row r="320" spans="1:19">
      <c r="C320" s="24"/>
      <c r="D320" s="69"/>
      <c r="E320" s="69"/>
      <c r="F320" s="69"/>
      <c r="G320" s="69"/>
      <c r="H320" s="69"/>
      <c r="I320" s="69"/>
      <c r="J320" s="69"/>
      <c r="K320" s="69"/>
      <c r="L320" s="69"/>
      <c r="M320" s="69"/>
      <c r="N320" s="69"/>
      <c r="O320" s="69"/>
      <c r="P320" s="69"/>
      <c r="Q320" s="69"/>
      <c r="R320" s="69"/>
      <c r="S320" s="69"/>
    </row>
    <row r="322" spans="3:19">
      <c r="C322" s="31"/>
      <c r="D322" s="31"/>
      <c r="E322" s="31"/>
      <c r="F322" s="31"/>
      <c r="G322" s="31"/>
      <c r="H322" s="31"/>
      <c r="I322" s="31"/>
      <c r="J322" s="31"/>
      <c r="K322" s="31"/>
      <c r="L322" s="31"/>
      <c r="M322" s="31"/>
      <c r="N322" s="31"/>
      <c r="O322" s="31"/>
      <c r="P322" s="31"/>
      <c r="Q322" s="31"/>
      <c r="R322" s="31"/>
    </row>
    <row r="323" spans="3:19">
      <c r="C323" s="31"/>
      <c r="D323" s="31"/>
      <c r="E323" s="31"/>
      <c r="F323" s="31"/>
      <c r="G323" s="31"/>
      <c r="H323" s="31"/>
      <c r="I323" s="31"/>
      <c r="J323" s="31"/>
      <c r="K323" s="31"/>
      <c r="L323" s="31"/>
      <c r="M323" s="31"/>
      <c r="N323" s="31"/>
      <c r="O323" s="31"/>
      <c r="P323" s="31"/>
      <c r="Q323" s="31"/>
      <c r="R323" s="31"/>
    </row>
    <row r="324" spans="3:19">
      <c r="C324" s="31"/>
      <c r="D324" s="31"/>
      <c r="E324" s="31"/>
      <c r="F324" s="31"/>
      <c r="G324" s="31"/>
      <c r="H324" s="31"/>
      <c r="I324" s="31"/>
      <c r="J324" s="31"/>
      <c r="K324" s="31"/>
      <c r="L324" s="31"/>
      <c r="M324" s="31"/>
      <c r="N324" s="31"/>
      <c r="O324" s="31"/>
      <c r="P324" s="31"/>
      <c r="Q324" s="31"/>
      <c r="R324" s="31"/>
    </row>
    <row r="325" spans="3:19">
      <c r="C325" s="31"/>
      <c r="D325" s="31"/>
      <c r="E325" s="31"/>
      <c r="F325" s="31"/>
      <c r="G325" s="31"/>
      <c r="H325" s="31"/>
      <c r="I325" s="31"/>
      <c r="J325" s="31"/>
      <c r="K325" s="31"/>
      <c r="L325" s="31"/>
      <c r="M325" s="31"/>
      <c r="N325" s="31"/>
      <c r="O325" s="31"/>
      <c r="P325" s="31"/>
      <c r="Q325" s="31"/>
      <c r="R325" s="31"/>
    </row>
    <row r="326" spans="3:19">
      <c r="D326" s="31"/>
      <c r="E326" s="31"/>
      <c r="F326" s="31"/>
      <c r="G326" s="31"/>
      <c r="H326" s="31"/>
      <c r="I326" s="31"/>
      <c r="J326" s="31"/>
      <c r="K326" s="31"/>
      <c r="L326" s="31"/>
      <c r="M326" s="31"/>
      <c r="N326" s="31"/>
      <c r="O326" s="31"/>
      <c r="P326" s="31"/>
      <c r="Q326" s="31"/>
      <c r="R326" s="31"/>
      <c r="S326" s="31"/>
    </row>
    <row r="327" spans="3:19">
      <c r="D327" s="31"/>
      <c r="E327" s="31"/>
      <c r="F327" s="31"/>
      <c r="G327" s="31"/>
      <c r="H327" s="31"/>
      <c r="I327" s="31"/>
      <c r="J327" s="31"/>
      <c r="K327" s="31"/>
      <c r="L327" s="31"/>
      <c r="M327" s="31"/>
      <c r="N327" s="31"/>
      <c r="O327" s="31"/>
      <c r="P327" s="31"/>
      <c r="Q327" s="31"/>
      <c r="R327" s="31"/>
      <c r="S327" s="31"/>
    </row>
    <row r="328" spans="3:19">
      <c r="D328" s="31"/>
      <c r="E328" s="31"/>
      <c r="F328" s="31"/>
      <c r="G328" s="31"/>
      <c r="H328" s="31"/>
      <c r="I328" s="31"/>
      <c r="J328" s="31"/>
      <c r="K328" s="31"/>
      <c r="L328" s="31"/>
      <c r="M328" s="31"/>
      <c r="N328" s="31"/>
      <c r="O328" s="31"/>
      <c r="P328" s="31"/>
      <c r="Q328" s="31"/>
      <c r="R328" s="31"/>
      <c r="S328" s="31"/>
    </row>
    <row r="329" spans="3:19">
      <c r="D329" s="31"/>
      <c r="E329" s="31"/>
      <c r="F329" s="31"/>
      <c r="G329" s="31"/>
      <c r="H329" s="31"/>
      <c r="I329" s="31"/>
      <c r="J329" s="31"/>
      <c r="K329" s="31"/>
      <c r="L329" s="31"/>
      <c r="M329" s="31"/>
      <c r="N329" s="31"/>
      <c r="O329" s="31"/>
      <c r="P329" s="31"/>
      <c r="Q329" s="31"/>
      <c r="R329" s="31"/>
      <c r="S329" s="31"/>
    </row>
    <row r="330" spans="3:19">
      <c r="D330" s="31"/>
      <c r="E330" s="31"/>
      <c r="F330" s="31"/>
      <c r="G330" s="31"/>
      <c r="H330" s="31"/>
      <c r="I330" s="31"/>
      <c r="J330" s="31"/>
      <c r="K330" s="31"/>
      <c r="L330" s="31"/>
      <c r="M330" s="31"/>
      <c r="N330" s="31"/>
      <c r="O330" s="31"/>
      <c r="P330" s="31"/>
      <c r="Q330" s="31"/>
      <c r="R330" s="31"/>
      <c r="S330" s="31"/>
    </row>
    <row r="331" spans="3:19">
      <c r="D331" s="31"/>
      <c r="E331" s="31"/>
      <c r="F331" s="31"/>
      <c r="G331" s="31"/>
      <c r="H331" s="31"/>
      <c r="I331" s="31"/>
      <c r="J331" s="31"/>
      <c r="K331" s="31"/>
      <c r="L331" s="31"/>
      <c r="M331" s="31"/>
      <c r="N331" s="31"/>
      <c r="O331" s="31"/>
      <c r="P331" s="31"/>
      <c r="Q331" s="31"/>
      <c r="R331" s="31"/>
      <c r="S331" s="31"/>
    </row>
    <row r="332" spans="3:19">
      <c r="D332" s="31"/>
      <c r="E332" s="31"/>
      <c r="F332" s="31"/>
      <c r="G332" s="31"/>
      <c r="H332" s="31"/>
      <c r="I332" s="31"/>
      <c r="J332" s="31"/>
      <c r="K332" s="31"/>
      <c r="L332" s="31"/>
      <c r="M332" s="31"/>
      <c r="N332" s="31"/>
      <c r="O332" s="31"/>
      <c r="P332" s="31"/>
      <c r="Q332" s="31"/>
      <c r="R332" s="31"/>
      <c r="S332" s="31"/>
    </row>
    <row r="333" spans="3:19">
      <c r="D333" s="31"/>
      <c r="E333" s="31"/>
      <c r="F333" s="31"/>
      <c r="G333" s="31"/>
      <c r="H333" s="31"/>
      <c r="I333" s="31"/>
      <c r="J333" s="31"/>
      <c r="K333" s="31"/>
      <c r="L333" s="31"/>
      <c r="M333" s="31"/>
      <c r="N333" s="31"/>
      <c r="O333" s="31"/>
      <c r="P333" s="31"/>
      <c r="Q333" s="31"/>
      <c r="R333" s="31"/>
      <c r="S333" s="31"/>
    </row>
    <row r="334" spans="3:19">
      <c r="D334" s="31"/>
      <c r="E334" s="31"/>
      <c r="F334" s="31"/>
      <c r="G334" s="31"/>
      <c r="H334" s="31"/>
      <c r="I334" s="31"/>
      <c r="J334" s="31"/>
      <c r="K334" s="31"/>
      <c r="L334" s="31"/>
      <c r="M334" s="31"/>
      <c r="N334" s="31"/>
      <c r="O334" s="31"/>
      <c r="P334" s="31"/>
      <c r="Q334" s="31"/>
      <c r="R334" s="31"/>
      <c r="S334" s="31"/>
    </row>
    <row r="335" spans="3:19">
      <c r="D335" s="31"/>
      <c r="E335" s="31"/>
      <c r="F335" s="31"/>
      <c r="G335" s="31"/>
      <c r="H335" s="31"/>
      <c r="I335" s="31"/>
      <c r="J335" s="31"/>
      <c r="K335" s="31"/>
      <c r="L335" s="31"/>
      <c r="M335" s="31"/>
      <c r="N335" s="31"/>
      <c r="O335" s="31"/>
      <c r="P335" s="31"/>
      <c r="Q335" s="31"/>
      <c r="R335" s="31"/>
      <c r="S335" s="31"/>
    </row>
    <row r="336" spans="3:19">
      <c r="D336" s="31"/>
      <c r="E336" s="31"/>
      <c r="F336" s="31"/>
      <c r="G336" s="31"/>
      <c r="H336" s="31"/>
      <c r="I336" s="31"/>
      <c r="J336" s="31"/>
      <c r="K336" s="31"/>
      <c r="L336" s="31"/>
      <c r="M336" s="31"/>
      <c r="N336" s="31"/>
      <c r="O336" s="31"/>
      <c r="P336" s="31"/>
      <c r="Q336" s="31"/>
      <c r="R336" s="31"/>
      <c r="S336" s="31"/>
    </row>
    <row r="337" spans="4:19">
      <c r="D337" s="31"/>
      <c r="E337" s="31"/>
      <c r="F337" s="31"/>
      <c r="G337" s="31"/>
      <c r="H337" s="31"/>
      <c r="I337" s="31"/>
      <c r="J337" s="31"/>
      <c r="K337" s="31"/>
      <c r="L337" s="31"/>
      <c r="M337" s="31"/>
      <c r="N337" s="31"/>
      <c r="O337" s="31"/>
      <c r="P337" s="31"/>
      <c r="Q337" s="31"/>
      <c r="R337" s="31"/>
      <c r="S337" s="31"/>
    </row>
    <row r="338" spans="4:19">
      <c r="D338" s="31"/>
      <c r="E338" s="31"/>
      <c r="F338" s="31"/>
      <c r="G338" s="31"/>
      <c r="H338" s="31"/>
      <c r="I338" s="31"/>
      <c r="J338" s="31"/>
      <c r="K338" s="31"/>
      <c r="L338" s="31"/>
      <c r="M338" s="31"/>
      <c r="N338" s="31"/>
      <c r="O338" s="31"/>
      <c r="P338" s="31"/>
      <c r="Q338" s="31"/>
      <c r="R338" s="31"/>
      <c r="S338" s="31"/>
    </row>
    <row r="339" spans="4:19">
      <c r="D339" s="31"/>
      <c r="E339" s="31"/>
      <c r="F339" s="31"/>
      <c r="G339" s="31"/>
      <c r="H339" s="31"/>
      <c r="I339" s="31"/>
      <c r="J339" s="31"/>
      <c r="K339" s="31"/>
      <c r="L339" s="31"/>
      <c r="M339" s="31"/>
      <c r="N339" s="31"/>
      <c r="O339" s="31"/>
      <c r="P339" s="31"/>
      <c r="Q339" s="31"/>
      <c r="R339" s="31"/>
      <c r="S339" s="31"/>
    </row>
    <row r="340" spans="4:19">
      <c r="D340" s="31"/>
      <c r="E340" s="31"/>
      <c r="F340" s="31"/>
      <c r="G340" s="31"/>
      <c r="H340" s="31"/>
      <c r="I340" s="31"/>
      <c r="J340" s="31"/>
      <c r="K340" s="31"/>
      <c r="L340" s="31"/>
      <c r="M340" s="31"/>
      <c r="N340" s="31"/>
      <c r="O340" s="31"/>
      <c r="P340" s="31"/>
      <c r="Q340" s="31"/>
      <c r="R340" s="31"/>
      <c r="S340" s="31"/>
    </row>
    <row r="341" spans="4:19">
      <c r="D341" s="31"/>
      <c r="E341" s="31"/>
      <c r="F341" s="31"/>
      <c r="G341" s="31"/>
      <c r="H341" s="31"/>
      <c r="I341" s="31"/>
      <c r="J341" s="31"/>
      <c r="K341" s="31"/>
      <c r="L341" s="31"/>
      <c r="M341" s="31"/>
      <c r="N341" s="31"/>
      <c r="O341" s="31"/>
      <c r="P341" s="31"/>
      <c r="Q341" s="31"/>
      <c r="R341" s="31"/>
      <c r="S341" s="31"/>
    </row>
    <row r="342" spans="4:19">
      <c r="D342" s="31"/>
      <c r="E342" s="31"/>
      <c r="F342" s="31"/>
      <c r="G342" s="31"/>
      <c r="H342" s="31"/>
      <c r="I342" s="31"/>
      <c r="J342" s="31"/>
      <c r="K342" s="31"/>
      <c r="L342" s="31"/>
      <c r="M342" s="31"/>
      <c r="N342" s="31"/>
      <c r="O342" s="31"/>
      <c r="P342" s="31"/>
      <c r="Q342" s="31"/>
      <c r="R342" s="31"/>
      <c r="S342" s="31"/>
    </row>
    <row r="343" spans="4:19">
      <c r="D343" s="31"/>
      <c r="E343" s="31"/>
      <c r="F343" s="31"/>
      <c r="G343" s="31"/>
      <c r="H343" s="31"/>
      <c r="I343" s="31"/>
      <c r="J343" s="31"/>
      <c r="K343" s="31"/>
      <c r="L343" s="31"/>
      <c r="M343" s="31"/>
      <c r="N343" s="31"/>
      <c r="O343" s="31"/>
      <c r="P343" s="31"/>
      <c r="Q343" s="31"/>
      <c r="R343" s="31"/>
      <c r="S343" s="31"/>
    </row>
    <row r="344" spans="4:19">
      <c r="D344" s="31"/>
      <c r="E344" s="31"/>
      <c r="F344" s="31"/>
      <c r="G344" s="31"/>
      <c r="H344" s="31"/>
      <c r="I344" s="31"/>
      <c r="J344" s="31"/>
      <c r="K344" s="31"/>
      <c r="L344" s="31"/>
      <c r="M344" s="31"/>
      <c r="N344" s="31"/>
      <c r="O344" s="31"/>
      <c r="P344" s="31"/>
      <c r="Q344" s="31"/>
      <c r="R344" s="31"/>
      <c r="S344" s="31"/>
    </row>
    <row r="345" spans="4:19">
      <c r="D345" s="31"/>
      <c r="E345" s="31"/>
      <c r="F345" s="31"/>
      <c r="G345" s="31"/>
      <c r="H345" s="31"/>
      <c r="I345" s="31"/>
      <c r="J345" s="31"/>
      <c r="K345" s="31"/>
      <c r="L345" s="31"/>
      <c r="M345" s="31"/>
      <c r="N345" s="31"/>
      <c r="O345" s="31"/>
      <c r="P345" s="31"/>
      <c r="Q345" s="31"/>
      <c r="R345" s="31"/>
      <c r="S345" s="31"/>
    </row>
    <row r="346" spans="4:19">
      <c r="D346" s="31"/>
      <c r="E346" s="31"/>
      <c r="F346" s="31"/>
      <c r="G346" s="31"/>
      <c r="H346" s="31"/>
      <c r="I346" s="31"/>
      <c r="J346" s="31"/>
      <c r="K346" s="31"/>
      <c r="L346" s="31"/>
      <c r="M346" s="31"/>
      <c r="N346" s="31"/>
      <c r="O346" s="31"/>
      <c r="P346" s="31"/>
      <c r="Q346" s="31"/>
      <c r="R346" s="31"/>
      <c r="S346" s="31"/>
    </row>
    <row r="347" spans="4:19">
      <c r="D347" s="31"/>
      <c r="E347" s="31"/>
      <c r="F347" s="31"/>
      <c r="G347" s="31"/>
      <c r="H347" s="31"/>
      <c r="I347" s="31"/>
      <c r="J347" s="31"/>
      <c r="K347" s="31"/>
      <c r="L347" s="31"/>
      <c r="M347" s="31"/>
      <c r="N347" s="31"/>
      <c r="O347" s="31"/>
      <c r="P347" s="31"/>
      <c r="Q347" s="31"/>
      <c r="R347" s="31"/>
      <c r="S347" s="31"/>
    </row>
    <row r="348" spans="4:19">
      <c r="D348" s="31"/>
      <c r="E348" s="31"/>
      <c r="F348" s="31"/>
      <c r="G348" s="31"/>
      <c r="H348" s="31"/>
      <c r="I348" s="31"/>
      <c r="J348" s="31"/>
      <c r="K348" s="31"/>
      <c r="L348" s="31"/>
      <c r="M348" s="31"/>
      <c r="N348" s="31"/>
      <c r="O348" s="31"/>
      <c r="P348" s="31"/>
      <c r="Q348" s="31"/>
      <c r="R348" s="31"/>
      <c r="S348" s="31"/>
    </row>
    <row r="349" spans="4:19">
      <c r="D349" s="31"/>
      <c r="E349" s="31"/>
      <c r="F349" s="31"/>
      <c r="G349" s="31"/>
      <c r="H349" s="31"/>
      <c r="I349" s="31"/>
      <c r="J349" s="31"/>
      <c r="K349" s="31"/>
      <c r="L349" s="31"/>
      <c r="M349" s="31"/>
      <c r="N349" s="31"/>
      <c r="O349" s="31"/>
      <c r="P349" s="31"/>
      <c r="Q349" s="31"/>
      <c r="R349" s="31"/>
      <c r="S349" s="31"/>
    </row>
    <row r="350" spans="4:19">
      <c r="D350" s="31"/>
      <c r="E350" s="31"/>
      <c r="F350" s="31"/>
      <c r="G350" s="31"/>
      <c r="H350" s="31"/>
      <c r="I350" s="31"/>
      <c r="J350" s="31"/>
      <c r="K350" s="31"/>
      <c r="L350" s="31"/>
      <c r="M350" s="31"/>
      <c r="N350" s="31"/>
      <c r="O350" s="31"/>
      <c r="P350" s="31"/>
      <c r="Q350" s="31"/>
      <c r="R350" s="31"/>
      <c r="S350" s="31"/>
    </row>
    <row r="351" spans="4:19">
      <c r="D351" s="31"/>
      <c r="E351" s="31"/>
      <c r="F351" s="31"/>
      <c r="G351" s="31"/>
      <c r="H351" s="31"/>
      <c r="I351" s="31"/>
      <c r="J351" s="31"/>
      <c r="K351" s="31"/>
      <c r="L351" s="31"/>
      <c r="M351" s="31"/>
      <c r="N351" s="31"/>
      <c r="O351" s="31"/>
      <c r="P351" s="31"/>
      <c r="Q351" s="31"/>
      <c r="R351" s="31"/>
      <c r="S351" s="31"/>
    </row>
    <row r="352" spans="4:19">
      <c r="D352" s="31"/>
      <c r="E352" s="31"/>
      <c r="F352" s="31"/>
      <c r="G352" s="31"/>
      <c r="H352" s="31"/>
      <c r="I352" s="31"/>
      <c r="J352" s="31"/>
      <c r="K352" s="31"/>
      <c r="L352" s="31"/>
      <c r="M352" s="31"/>
      <c r="N352" s="31"/>
      <c r="O352" s="31"/>
      <c r="P352" s="31"/>
      <c r="Q352" s="31"/>
      <c r="R352" s="31"/>
      <c r="S352" s="31"/>
    </row>
    <row r="353" spans="4:19">
      <c r="D353" s="31"/>
      <c r="E353" s="31"/>
      <c r="F353" s="31"/>
      <c r="G353" s="31"/>
      <c r="H353" s="31"/>
      <c r="I353" s="31"/>
      <c r="J353" s="31"/>
      <c r="K353" s="31"/>
      <c r="L353" s="31"/>
      <c r="M353" s="31"/>
      <c r="N353" s="31"/>
      <c r="O353" s="31"/>
      <c r="P353" s="31"/>
      <c r="Q353" s="31"/>
      <c r="R353" s="31"/>
      <c r="S353" s="31"/>
    </row>
    <row r="354" spans="4:19">
      <c r="D354" s="31"/>
      <c r="E354" s="31"/>
      <c r="F354" s="31"/>
      <c r="G354" s="31"/>
      <c r="H354" s="31"/>
      <c r="I354" s="31"/>
      <c r="J354" s="31"/>
      <c r="K354" s="31"/>
      <c r="L354" s="31"/>
      <c r="M354" s="31"/>
      <c r="N354" s="31"/>
      <c r="O354" s="31"/>
      <c r="P354" s="31"/>
      <c r="Q354" s="31"/>
      <c r="R354" s="31"/>
      <c r="S354" s="31"/>
    </row>
    <row r="355" spans="4:19">
      <c r="D355" s="31"/>
      <c r="E355" s="31"/>
      <c r="F355" s="31"/>
      <c r="G355" s="31"/>
      <c r="H355" s="31"/>
      <c r="I355" s="31"/>
      <c r="J355" s="31"/>
      <c r="K355" s="31"/>
      <c r="L355" s="31"/>
      <c r="M355" s="31"/>
      <c r="N355" s="31"/>
      <c r="O355" s="31"/>
      <c r="P355" s="31"/>
      <c r="Q355" s="31"/>
      <c r="R355" s="31"/>
      <c r="S355" s="31"/>
    </row>
    <row r="356" spans="4:19">
      <c r="D356" s="31"/>
      <c r="E356" s="31"/>
      <c r="F356" s="31"/>
      <c r="G356" s="31"/>
      <c r="H356" s="31"/>
      <c r="I356" s="31"/>
      <c r="J356" s="31"/>
      <c r="K356" s="31"/>
      <c r="L356" s="31"/>
      <c r="M356" s="31"/>
      <c r="N356" s="31"/>
      <c r="O356" s="31"/>
      <c r="P356" s="31"/>
      <c r="Q356" s="31"/>
      <c r="R356" s="31"/>
      <c r="S356" s="31"/>
    </row>
    <row r="357" spans="4:19">
      <c r="D357" s="31"/>
      <c r="E357" s="31"/>
      <c r="F357" s="31"/>
      <c r="G357" s="31"/>
      <c r="H357" s="31"/>
      <c r="I357" s="31"/>
      <c r="J357" s="31"/>
      <c r="K357" s="31"/>
      <c r="L357" s="31"/>
      <c r="M357" s="31"/>
      <c r="N357" s="31"/>
      <c r="O357" s="31"/>
      <c r="P357" s="31"/>
      <c r="Q357" s="31"/>
      <c r="R357" s="31"/>
      <c r="S357" s="31"/>
    </row>
    <row r="358" spans="4:19">
      <c r="D358" s="31"/>
      <c r="E358" s="31"/>
      <c r="F358" s="31"/>
      <c r="G358" s="31"/>
      <c r="H358" s="31"/>
      <c r="I358" s="31"/>
      <c r="J358" s="31"/>
      <c r="K358" s="31"/>
      <c r="L358" s="31"/>
      <c r="M358" s="31"/>
      <c r="N358" s="31"/>
      <c r="O358" s="31"/>
      <c r="P358" s="31"/>
      <c r="Q358" s="31"/>
      <c r="R358" s="31"/>
      <c r="S358" s="31"/>
    </row>
    <row r="359" spans="4:19">
      <c r="D359" s="31"/>
      <c r="E359" s="31"/>
      <c r="F359" s="31"/>
      <c r="G359" s="31"/>
      <c r="H359" s="31"/>
      <c r="I359" s="31"/>
      <c r="J359" s="31"/>
      <c r="K359" s="31"/>
      <c r="L359" s="31"/>
      <c r="M359" s="31"/>
      <c r="N359" s="31"/>
      <c r="O359" s="31"/>
      <c r="P359" s="31"/>
      <c r="Q359" s="31"/>
      <c r="R359" s="31"/>
      <c r="S359" s="31"/>
    </row>
    <row r="360" spans="4:19">
      <c r="D360" s="31"/>
      <c r="E360" s="31"/>
      <c r="F360" s="31"/>
      <c r="G360" s="31"/>
      <c r="H360" s="31"/>
      <c r="I360" s="31"/>
      <c r="J360" s="31"/>
      <c r="K360" s="31"/>
      <c r="L360" s="31"/>
      <c r="M360" s="31"/>
      <c r="N360" s="31"/>
      <c r="O360" s="31"/>
      <c r="P360" s="31"/>
      <c r="Q360" s="31"/>
      <c r="R360" s="31"/>
      <c r="S360" s="31"/>
    </row>
    <row r="361" spans="4:19">
      <c r="D361" s="31"/>
      <c r="E361" s="31"/>
      <c r="F361" s="31"/>
      <c r="G361" s="31"/>
      <c r="H361" s="31"/>
      <c r="I361" s="31"/>
      <c r="J361" s="31"/>
      <c r="K361" s="31"/>
      <c r="L361" s="31"/>
      <c r="M361" s="31"/>
      <c r="N361" s="31"/>
      <c r="O361" s="31"/>
      <c r="P361" s="31"/>
      <c r="Q361" s="31"/>
      <c r="R361" s="31"/>
      <c r="S361" s="31"/>
    </row>
    <row r="362" spans="4:19">
      <c r="D362" s="31"/>
      <c r="E362" s="31"/>
      <c r="F362" s="31"/>
      <c r="G362" s="31"/>
      <c r="H362" s="31"/>
      <c r="I362" s="31"/>
      <c r="J362" s="31"/>
      <c r="K362" s="31"/>
      <c r="L362" s="31"/>
      <c r="M362" s="31"/>
      <c r="N362" s="31"/>
      <c r="O362" s="31"/>
      <c r="P362" s="31"/>
      <c r="Q362" s="31"/>
      <c r="R362" s="31"/>
      <c r="S362" s="31"/>
    </row>
    <row r="363" spans="4:19">
      <c r="D363" s="31"/>
      <c r="E363" s="31"/>
      <c r="F363" s="31"/>
      <c r="G363" s="31"/>
      <c r="H363" s="31"/>
      <c r="I363" s="31"/>
      <c r="J363" s="31"/>
      <c r="K363" s="31"/>
      <c r="L363" s="31"/>
      <c r="M363" s="31"/>
      <c r="N363" s="31"/>
      <c r="O363" s="31"/>
      <c r="P363" s="31"/>
      <c r="Q363" s="31"/>
      <c r="R363" s="31"/>
      <c r="S363" s="31"/>
    </row>
    <row r="364" spans="4:19">
      <c r="D364" s="31"/>
      <c r="E364" s="31"/>
      <c r="F364" s="31"/>
      <c r="G364" s="31"/>
      <c r="H364" s="31"/>
      <c r="I364" s="31"/>
      <c r="J364" s="31"/>
      <c r="K364" s="31"/>
      <c r="L364" s="31"/>
      <c r="M364" s="31"/>
      <c r="N364" s="31"/>
      <c r="O364" s="31"/>
      <c r="P364" s="31"/>
      <c r="Q364" s="31"/>
      <c r="R364" s="31"/>
      <c r="S364" s="31"/>
    </row>
    <row r="365" spans="4:19">
      <c r="D365" s="31"/>
      <c r="E365" s="31"/>
      <c r="F365" s="31"/>
      <c r="G365" s="31"/>
      <c r="H365" s="31"/>
      <c r="I365" s="31"/>
      <c r="J365" s="31"/>
      <c r="K365" s="31"/>
      <c r="L365" s="31"/>
      <c r="M365" s="31"/>
      <c r="N365" s="31"/>
      <c r="O365" s="31"/>
      <c r="P365" s="31"/>
      <c r="Q365" s="31"/>
      <c r="R365" s="31"/>
      <c r="S365" s="31"/>
    </row>
    <row r="366" spans="4:19">
      <c r="D366" s="31"/>
      <c r="E366" s="31"/>
      <c r="F366" s="31"/>
      <c r="G366" s="31"/>
      <c r="H366" s="31"/>
      <c r="I366" s="31"/>
      <c r="J366" s="31"/>
      <c r="K366" s="31"/>
      <c r="L366" s="31"/>
      <c r="M366" s="31"/>
      <c r="N366" s="31"/>
      <c r="O366" s="31"/>
      <c r="P366" s="31"/>
      <c r="Q366" s="31"/>
      <c r="R366" s="31"/>
      <c r="S366" s="31"/>
    </row>
    <row r="367" spans="4:19">
      <c r="D367" s="31"/>
      <c r="E367" s="31"/>
      <c r="F367" s="31"/>
      <c r="G367" s="31"/>
      <c r="H367" s="31"/>
      <c r="I367" s="31"/>
      <c r="J367" s="31"/>
      <c r="K367" s="31"/>
      <c r="L367" s="31"/>
      <c r="M367" s="31"/>
      <c r="N367" s="31"/>
      <c r="O367" s="31"/>
      <c r="P367" s="31"/>
      <c r="Q367" s="31"/>
      <c r="R367" s="31"/>
      <c r="S367" s="31"/>
    </row>
    <row r="368" spans="4:19">
      <c r="D368" s="31"/>
      <c r="E368" s="31"/>
      <c r="F368" s="31"/>
      <c r="G368" s="31"/>
      <c r="H368" s="31"/>
      <c r="I368" s="31"/>
      <c r="J368" s="31"/>
      <c r="K368" s="31"/>
      <c r="L368" s="31"/>
      <c r="M368" s="31"/>
      <c r="N368" s="31"/>
      <c r="O368" s="31"/>
      <c r="P368" s="31"/>
      <c r="Q368" s="31"/>
      <c r="R368" s="31"/>
      <c r="S368" s="31"/>
    </row>
    <row r="369" spans="4:19">
      <c r="D369" s="31"/>
      <c r="E369" s="31"/>
      <c r="F369" s="31"/>
      <c r="G369" s="31"/>
      <c r="H369" s="31"/>
      <c r="I369" s="31"/>
      <c r="J369" s="31"/>
      <c r="K369" s="31"/>
      <c r="L369" s="31"/>
      <c r="M369" s="31"/>
      <c r="N369" s="31"/>
      <c r="O369" s="31"/>
      <c r="P369" s="31"/>
      <c r="Q369" s="31"/>
      <c r="R369" s="31"/>
      <c r="S369" s="31"/>
    </row>
    <row r="370" spans="4:19">
      <c r="D370" s="31"/>
      <c r="E370" s="31"/>
      <c r="F370" s="31"/>
      <c r="G370" s="31"/>
      <c r="H370" s="31"/>
      <c r="I370" s="31"/>
      <c r="J370" s="31"/>
      <c r="K370" s="31"/>
      <c r="L370" s="31"/>
      <c r="M370" s="31"/>
      <c r="N370" s="31"/>
      <c r="O370" s="31"/>
      <c r="P370" s="31"/>
      <c r="Q370" s="31"/>
      <c r="R370" s="31"/>
      <c r="S370" s="31"/>
    </row>
    <row r="371" spans="4:19">
      <c r="D371" s="31"/>
      <c r="E371" s="31"/>
      <c r="F371" s="31"/>
      <c r="G371" s="31"/>
      <c r="H371" s="31"/>
      <c r="I371" s="31"/>
      <c r="J371" s="31"/>
      <c r="K371" s="31"/>
      <c r="L371" s="31"/>
      <c r="M371" s="31"/>
      <c r="N371" s="31"/>
      <c r="O371" s="31"/>
      <c r="P371" s="31"/>
      <c r="Q371" s="31"/>
      <c r="R371" s="31"/>
      <c r="S371" s="31"/>
    </row>
    <row r="372" spans="4:19">
      <c r="D372" s="31"/>
      <c r="E372" s="31"/>
      <c r="F372" s="31"/>
      <c r="G372" s="31"/>
      <c r="H372" s="31"/>
      <c r="I372" s="31"/>
      <c r="J372" s="31"/>
      <c r="K372" s="31"/>
      <c r="L372" s="31"/>
      <c r="M372" s="31"/>
      <c r="N372" s="31"/>
      <c r="O372" s="31"/>
      <c r="P372" s="31"/>
      <c r="Q372" s="31"/>
      <c r="R372" s="31"/>
      <c r="S372" s="31"/>
    </row>
    <row r="373" spans="4:19">
      <c r="D373" s="31"/>
      <c r="E373" s="31"/>
      <c r="F373" s="31"/>
      <c r="G373" s="31"/>
      <c r="H373" s="31"/>
      <c r="I373" s="31"/>
      <c r="J373" s="31"/>
      <c r="K373" s="31"/>
      <c r="L373" s="31"/>
      <c r="M373" s="31"/>
      <c r="N373" s="31"/>
      <c r="O373" s="31"/>
      <c r="P373" s="31"/>
      <c r="Q373" s="31"/>
      <c r="R373" s="31"/>
      <c r="S373" s="31"/>
    </row>
    <row r="374" spans="4:19">
      <c r="D374" s="31"/>
      <c r="E374" s="31"/>
      <c r="F374" s="31"/>
      <c r="G374" s="31"/>
      <c r="H374" s="31"/>
      <c r="I374" s="31"/>
      <c r="J374" s="31"/>
      <c r="K374" s="31"/>
      <c r="L374" s="31"/>
      <c r="M374" s="31"/>
      <c r="N374" s="31"/>
      <c r="O374" s="31"/>
      <c r="P374" s="31"/>
      <c r="Q374" s="31"/>
      <c r="R374" s="31"/>
      <c r="S374" s="31"/>
    </row>
    <row r="375" spans="4:19">
      <c r="D375" s="31"/>
      <c r="E375" s="31"/>
      <c r="F375" s="31"/>
      <c r="G375" s="31"/>
      <c r="H375" s="31"/>
      <c r="I375" s="31"/>
      <c r="J375" s="31"/>
      <c r="K375" s="31"/>
      <c r="L375" s="31"/>
      <c r="M375" s="31"/>
      <c r="N375" s="31"/>
      <c r="O375" s="31"/>
      <c r="P375" s="31"/>
      <c r="Q375" s="31"/>
      <c r="R375" s="31"/>
      <c r="S375" s="31"/>
    </row>
    <row r="376" spans="4:19">
      <c r="D376" s="31"/>
      <c r="E376" s="31"/>
      <c r="F376" s="31"/>
      <c r="G376" s="31"/>
      <c r="H376" s="31"/>
      <c r="I376" s="31"/>
      <c r="J376" s="31"/>
      <c r="K376" s="31"/>
      <c r="L376" s="31"/>
      <c r="M376" s="31"/>
      <c r="N376" s="31"/>
      <c r="O376" s="31"/>
      <c r="P376" s="31"/>
      <c r="Q376" s="31"/>
      <c r="R376" s="31"/>
      <c r="S376" s="31"/>
    </row>
    <row r="377" spans="4:19">
      <c r="D377" s="31"/>
      <c r="E377" s="31"/>
      <c r="F377" s="31"/>
      <c r="G377" s="31"/>
      <c r="H377" s="31"/>
      <c r="I377" s="31"/>
      <c r="J377" s="31"/>
      <c r="K377" s="31"/>
      <c r="L377" s="31"/>
      <c r="M377" s="31"/>
      <c r="N377" s="31"/>
      <c r="O377" s="31"/>
      <c r="P377" s="31"/>
      <c r="Q377" s="31"/>
      <c r="R377" s="31"/>
      <c r="S377" s="31"/>
    </row>
    <row r="378" spans="4:19">
      <c r="D378" s="31"/>
      <c r="E378" s="31"/>
      <c r="F378" s="31"/>
      <c r="G378" s="31"/>
      <c r="H378" s="31"/>
      <c r="I378" s="31"/>
      <c r="J378" s="31"/>
      <c r="K378" s="31"/>
      <c r="L378" s="31"/>
      <c r="M378" s="31"/>
      <c r="N378" s="31"/>
      <c r="O378" s="31"/>
      <c r="P378" s="31"/>
      <c r="Q378" s="31"/>
      <c r="R378" s="31"/>
      <c r="S378" s="31"/>
    </row>
    <row r="379" spans="4:19">
      <c r="D379" s="31"/>
      <c r="E379" s="31"/>
      <c r="F379" s="31"/>
      <c r="G379" s="31"/>
      <c r="H379" s="31"/>
      <c r="I379" s="31"/>
      <c r="J379" s="31"/>
      <c r="K379" s="31"/>
      <c r="L379" s="31"/>
      <c r="M379" s="31"/>
      <c r="N379" s="31"/>
      <c r="O379" s="31"/>
      <c r="P379" s="31"/>
      <c r="Q379" s="31"/>
      <c r="R379" s="31"/>
      <c r="S379" s="31"/>
    </row>
    <row r="380" spans="4:19">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8274"/>
  </sheetPr>
  <dimension ref="A1:AI105"/>
  <sheetViews>
    <sheetView zoomScale="70" zoomScaleNormal="70" workbookViewId="0">
      <selection activeCell="D81" activeCellId="1" sqref="D76:D77 D81"/>
    </sheetView>
  </sheetViews>
  <sheetFormatPr defaultColWidth="11.42578125" defaultRowHeight="15.6"/>
  <cols>
    <col min="1" max="1" width="48.42578125" style="19" customWidth="1"/>
    <col min="2" max="2" width="24.85546875" style="19" customWidth="1"/>
    <col min="3" max="3" width="16" style="19" customWidth="1"/>
    <col min="4" max="4" width="24.7109375" style="19" bestFit="1" customWidth="1"/>
    <col min="5" max="6" width="23.140625" style="19" bestFit="1" customWidth="1"/>
    <col min="7" max="18" width="13.28515625" style="19" customWidth="1"/>
    <col min="19" max="19" width="24" style="19" bestFit="1" customWidth="1"/>
    <col min="20" max="26" width="11.42578125" style="313"/>
    <col min="27" max="16384" width="11.42578125" style="19"/>
  </cols>
  <sheetData>
    <row r="1" spans="1:19" ht="16.5" customHeight="1">
      <c r="A1" s="415" t="s">
        <v>5</v>
      </c>
      <c r="B1" s="415"/>
      <c r="C1" s="415"/>
      <c r="D1" s="18"/>
      <c r="E1" s="18"/>
      <c r="F1" s="18"/>
      <c r="G1" s="18"/>
      <c r="H1" s="18"/>
      <c r="I1" s="18"/>
      <c r="J1" s="18"/>
      <c r="K1" s="18"/>
      <c r="L1" s="18"/>
      <c r="M1" s="18"/>
      <c r="N1" s="18"/>
      <c r="O1" s="18"/>
      <c r="P1" s="18"/>
      <c r="Q1" s="18"/>
      <c r="R1" s="18"/>
      <c r="S1" s="18"/>
    </row>
    <row r="2" spans="1:19" ht="54.75" customHeight="1">
      <c r="A2" s="365"/>
      <c r="B2" s="365"/>
      <c r="C2" s="365"/>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thickBot="1">
      <c r="A3" s="416"/>
      <c r="B3" s="416"/>
      <c r="C3" s="416"/>
      <c r="D3" s="311"/>
      <c r="E3" s="311"/>
      <c r="F3" s="311"/>
      <c r="G3" s="311"/>
      <c r="H3" s="311"/>
      <c r="I3" s="311"/>
      <c r="J3" s="311"/>
      <c r="K3" s="311"/>
      <c r="L3" s="311"/>
      <c r="M3" s="311"/>
      <c r="N3" s="311"/>
      <c r="O3" s="311"/>
      <c r="P3" s="311"/>
      <c r="Q3" s="311"/>
      <c r="R3" s="311"/>
      <c r="S3" s="311"/>
    </row>
    <row r="4" spans="1:19" ht="16.5" customHeight="1">
      <c r="A4" s="366" t="s">
        <v>147</v>
      </c>
      <c r="B4" s="366"/>
      <c r="C4" s="366"/>
      <c r="D4" s="312"/>
      <c r="E4" s="312"/>
      <c r="F4" s="312"/>
      <c r="G4" s="312"/>
      <c r="H4" s="312"/>
      <c r="I4" s="312"/>
      <c r="J4" s="312"/>
      <c r="K4" s="312"/>
      <c r="L4" s="312"/>
      <c r="M4" s="312"/>
      <c r="N4" s="312"/>
      <c r="O4" s="312"/>
      <c r="P4" s="312"/>
      <c r="Q4" s="312"/>
      <c r="R4" s="312"/>
      <c r="S4" s="312"/>
    </row>
    <row r="5" spans="1:19" ht="16.5" customHeight="1">
      <c r="A5" s="367" t="s">
        <v>148</v>
      </c>
      <c r="B5" s="367"/>
      <c r="C5" s="367"/>
      <c r="D5" s="29">
        <f t="shared" ref="D5:S5" si="0">D13+D26+D32+D51+D72+D85+D93+D97+D89</f>
        <v>168192.76823818288</v>
      </c>
      <c r="E5" s="29">
        <f t="shared" si="0"/>
        <v>147039.67209613917</v>
      </c>
      <c r="F5" s="29">
        <f t="shared" si="0"/>
        <v>113668.19803353965</v>
      </c>
      <c r="G5" s="29">
        <f t="shared" si="0"/>
        <v>84817.185645088524</v>
      </c>
      <c r="H5" s="29">
        <f t="shared" si="0"/>
        <v>72623.276659360374</v>
      </c>
      <c r="I5" s="29">
        <f t="shared" si="0"/>
        <v>72361.795617136188</v>
      </c>
      <c r="J5" s="29">
        <f t="shared" si="0"/>
        <v>76582.081163822208</v>
      </c>
      <c r="K5" s="29">
        <f t="shared" si="0"/>
        <v>155350.09607809785</v>
      </c>
      <c r="L5" s="29">
        <f t="shared" si="0"/>
        <v>96736.985802790296</v>
      </c>
      <c r="M5" s="29">
        <f t="shared" si="0"/>
        <v>71485.102489810146</v>
      </c>
      <c r="N5" s="29">
        <f t="shared" si="0"/>
        <v>90441.828351229124</v>
      </c>
      <c r="O5" s="29">
        <f t="shared" si="0"/>
        <v>126770.88391791823</v>
      </c>
      <c r="P5" s="29">
        <f t="shared" si="0"/>
        <v>120220.08040968447</v>
      </c>
      <c r="Q5" s="29">
        <f t="shared" si="0"/>
        <v>112245.56927155773</v>
      </c>
      <c r="R5" s="29">
        <f t="shared" si="0"/>
        <v>97995.016960253881</v>
      </c>
      <c r="S5" s="29">
        <f t="shared" si="0"/>
        <v>1606530.5407346108</v>
      </c>
    </row>
    <row r="6" spans="1:19" ht="16.5" customHeight="1" thickBot="1">
      <c r="A6" s="368" t="s">
        <v>149</v>
      </c>
      <c r="B6" s="368"/>
      <c r="C6" s="368"/>
      <c r="D6" s="204">
        <f t="shared" ref="D6:S6" si="1">SUM(D5:D5)</f>
        <v>168192.76823818288</v>
      </c>
      <c r="E6" s="204">
        <f t="shared" si="1"/>
        <v>147039.67209613917</v>
      </c>
      <c r="F6" s="204">
        <f t="shared" si="1"/>
        <v>113668.19803353965</v>
      </c>
      <c r="G6" s="204">
        <f t="shared" si="1"/>
        <v>84817.185645088524</v>
      </c>
      <c r="H6" s="204">
        <f t="shared" si="1"/>
        <v>72623.276659360374</v>
      </c>
      <c r="I6" s="204">
        <f t="shared" si="1"/>
        <v>72361.795617136188</v>
      </c>
      <c r="J6" s="204">
        <f t="shared" si="1"/>
        <v>76582.081163822208</v>
      </c>
      <c r="K6" s="204">
        <f t="shared" si="1"/>
        <v>155350.09607809785</v>
      </c>
      <c r="L6" s="204">
        <f t="shared" si="1"/>
        <v>96736.985802790296</v>
      </c>
      <c r="M6" s="204">
        <f t="shared" si="1"/>
        <v>71485.102489810146</v>
      </c>
      <c r="N6" s="204">
        <f t="shared" si="1"/>
        <v>90441.828351229124</v>
      </c>
      <c r="O6" s="204">
        <f t="shared" si="1"/>
        <v>126770.88391791823</v>
      </c>
      <c r="P6" s="204">
        <f t="shared" si="1"/>
        <v>120220.08040968447</v>
      </c>
      <c r="Q6" s="204">
        <f t="shared" si="1"/>
        <v>112245.56927155773</v>
      </c>
      <c r="R6" s="204">
        <f t="shared" si="1"/>
        <v>97995.016960253881</v>
      </c>
      <c r="S6" s="204">
        <f t="shared" si="1"/>
        <v>1606530.5407346108</v>
      </c>
    </row>
    <row r="7" spans="1:19" ht="16.5" customHeight="1" thickBot="1">
      <c r="A7" s="417"/>
      <c r="B7" s="417"/>
      <c r="C7" s="417"/>
      <c r="D7" s="75"/>
      <c r="E7" s="76"/>
      <c r="F7" s="76"/>
      <c r="G7" s="76"/>
      <c r="H7" s="75"/>
      <c r="I7" s="75"/>
      <c r="J7" s="75"/>
      <c r="K7" s="75"/>
      <c r="L7" s="75"/>
      <c r="M7" s="75"/>
      <c r="N7" s="75"/>
      <c r="O7" s="75"/>
      <c r="P7" s="75"/>
      <c r="Q7" s="75"/>
      <c r="R7" s="75"/>
      <c r="S7" s="75"/>
    </row>
    <row r="8" spans="1:19" ht="16.5" customHeight="1">
      <c r="A8" s="369" t="str">
        <f>'Tabell 2.1 DOK32022'!A12</f>
        <v>FO1 Administrasjon og fellestjenester</v>
      </c>
      <c r="B8" s="369"/>
      <c r="C8" s="369"/>
      <c r="D8" s="168"/>
      <c r="E8" s="168"/>
      <c r="F8" s="168"/>
      <c r="G8" s="168"/>
      <c r="H8" s="168"/>
      <c r="I8" s="168"/>
      <c r="J8" s="168"/>
      <c r="K8" s="168"/>
      <c r="L8" s="168"/>
      <c r="M8" s="168"/>
      <c r="N8" s="168"/>
      <c r="O8" s="168"/>
      <c r="P8" s="168"/>
      <c r="Q8" s="168"/>
      <c r="R8" s="168"/>
      <c r="S8" s="168"/>
    </row>
    <row r="9" spans="1:19" ht="16.5" customHeight="1">
      <c r="A9" s="161" t="s">
        <v>150</v>
      </c>
      <c r="B9" s="161"/>
      <c r="C9" s="161"/>
      <c r="D9" s="303">
        <v>2655.0915686101034</v>
      </c>
      <c r="E9" s="303">
        <v>2611.6163850305225</v>
      </c>
      <c r="F9" s="303">
        <v>2120.9678846323982</v>
      </c>
      <c r="G9" s="303">
        <v>1857.0114128992302</v>
      </c>
      <c r="H9" s="303">
        <v>524.80757321065209</v>
      </c>
      <c r="I9" s="303">
        <v>139.74166150579489</v>
      </c>
      <c r="J9" s="303">
        <v>270.16721224453681</v>
      </c>
      <c r="K9" s="303">
        <v>375.74980093780408</v>
      </c>
      <c r="L9" s="303">
        <v>251.53499071043086</v>
      </c>
      <c r="M9" s="303">
        <v>97.301601344775705</v>
      </c>
      <c r="N9" s="303">
        <v>213.23542422365742</v>
      </c>
      <c r="O9" s="303">
        <v>174.935857736884</v>
      </c>
      <c r="P9" s="303">
        <v>196.67344952667435</v>
      </c>
      <c r="Q9" s="303">
        <v>211.16517738653454</v>
      </c>
      <c r="R9" s="303">
        <v>0</v>
      </c>
      <c r="S9" s="303">
        <f>SUM(D9:R9)</f>
        <v>11699.999999999996</v>
      </c>
    </row>
    <row r="10" spans="1:19" ht="16.5" customHeight="1">
      <c r="A10" s="161" t="s">
        <v>151</v>
      </c>
      <c r="B10" s="161"/>
      <c r="C10" s="161"/>
      <c r="D10" s="303">
        <v>0</v>
      </c>
      <c r="E10" s="303">
        <v>0</v>
      </c>
      <c r="F10" s="303">
        <v>0</v>
      </c>
      <c r="G10" s="303">
        <v>0</v>
      </c>
      <c r="H10" s="303">
        <v>0</v>
      </c>
      <c r="I10" s="303">
        <v>0</v>
      </c>
      <c r="J10" s="303">
        <v>150</v>
      </c>
      <c r="K10" s="303">
        <v>0</v>
      </c>
      <c r="L10" s="303">
        <v>0</v>
      </c>
      <c r="M10" s="303">
        <v>0</v>
      </c>
      <c r="N10" s="303">
        <v>0</v>
      </c>
      <c r="O10" s="303">
        <v>0</v>
      </c>
      <c r="P10" s="303">
        <v>0</v>
      </c>
      <c r="Q10" s="303">
        <v>0</v>
      </c>
      <c r="R10" s="303">
        <v>0</v>
      </c>
      <c r="S10" s="303">
        <f t="shared" ref="S10" si="2">SUM(D10:R10)</f>
        <v>150</v>
      </c>
    </row>
    <row r="11" spans="1:19" ht="16.5" customHeight="1">
      <c r="A11" s="296" t="s">
        <v>438</v>
      </c>
      <c r="B11" s="296"/>
      <c r="C11" s="296"/>
      <c r="D11" s="298">
        <v>0</v>
      </c>
      <c r="E11" s="298">
        <v>0</v>
      </c>
      <c r="F11" s="298">
        <v>0</v>
      </c>
      <c r="G11" s="298">
        <v>0</v>
      </c>
      <c r="H11" s="298">
        <v>0</v>
      </c>
      <c r="I11" s="298">
        <v>0</v>
      </c>
      <c r="J11" s="298">
        <v>0</v>
      </c>
      <c r="K11" s="298">
        <v>0</v>
      </c>
      <c r="L11" s="298">
        <v>0</v>
      </c>
      <c r="M11" s="298">
        <v>2332</v>
      </c>
      <c r="N11" s="298">
        <v>0</v>
      </c>
      <c r="O11" s="298">
        <v>0</v>
      </c>
      <c r="P11" s="298">
        <v>0</v>
      </c>
      <c r="Q11" s="298">
        <v>0</v>
      </c>
      <c r="R11" s="298">
        <v>0</v>
      </c>
      <c r="S11" s="298">
        <f>SUM(D11:R11)</f>
        <v>2332</v>
      </c>
    </row>
    <row r="12" spans="1:19" ht="16.5" customHeight="1">
      <c r="A12" s="447" t="s">
        <v>439</v>
      </c>
      <c r="B12" s="447"/>
      <c r="C12" s="447"/>
      <c r="D12" s="298">
        <v>-61.853524955684833</v>
      </c>
      <c r="E12" s="298">
        <v>-69.196441196815968</v>
      </c>
      <c r="F12" s="298">
        <v>-51.845840795613597</v>
      </c>
      <c r="G12" s="298">
        <v>-50.033391396201701</v>
      </c>
      <c r="H12" s="298">
        <v>-43.88801919972682</v>
      </c>
      <c r="I12" s="298">
        <v>-24.513658692383494</v>
      </c>
      <c r="J12" s="298">
        <v>-50.09384917601794</v>
      </c>
      <c r="K12" s="298">
        <v>-37.05771597075428</v>
      </c>
      <c r="L12" s="298">
        <v>-48.765184015738605</v>
      </c>
      <c r="M12" s="298">
        <v>-36.800283860640029</v>
      </c>
      <c r="N12" s="298">
        <v>-45.889422255831875</v>
      </c>
      <c r="O12" s="298">
        <v>-41.297953473526348</v>
      </c>
      <c r="P12" s="298">
        <v>-34.245904146224085</v>
      </c>
      <c r="Q12" s="298">
        <v>-37.587797824442987</v>
      </c>
      <c r="R12" s="298">
        <v>-40.144165753233708</v>
      </c>
      <c r="S12" s="298">
        <f>SUM(D12:R12)</f>
        <v>-673.21315271283629</v>
      </c>
    </row>
    <row r="13" spans="1:19" ht="16.5" customHeight="1" thickBot="1">
      <c r="A13" s="370" t="s">
        <v>120</v>
      </c>
      <c r="B13" s="370"/>
      <c r="C13" s="370"/>
      <c r="D13" s="205">
        <f>SUM(D9:D12)</f>
        <v>2593.2380436544186</v>
      </c>
      <c r="E13" s="205">
        <f t="shared" ref="E13:S13" si="3">SUM(E9:E12)</f>
        <v>2542.4199438337064</v>
      </c>
      <c r="F13" s="205">
        <f t="shared" si="3"/>
        <v>2069.1220438367845</v>
      </c>
      <c r="G13" s="205">
        <f t="shared" si="3"/>
        <v>1806.9780215030285</v>
      </c>
      <c r="H13" s="205">
        <f t="shared" si="3"/>
        <v>480.91955401092525</v>
      </c>
      <c r="I13" s="205">
        <f t="shared" si="3"/>
        <v>115.22800281341139</v>
      </c>
      <c r="J13" s="205">
        <f t="shared" si="3"/>
        <v>370.07336306851886</v>
      </c>
      <c r="K13" s="205">
        <f t="shared" si="3"/>
        <v>338.69208496704982</v>
      </c>
      <c r="L13" s="205">
        <f t="shared" si="3"/>
        <v>202.76980669469225</v>
      </c>
      <c r="M13" s="205">
        <f t="shared" si="3"/>
        <v>2392.5013174841361</v>
      </c>
      <c r="N13" s="205">
        <f t="shared" si="3"/>
        <v>167.34600196782554</v>
      </c>
      <c r="O13" s="205">
        <f t="shared" si="3"/>
        <v>133.63790426335765</v>
      </c>
      <c r="P13" s="205">
        <f t="shared" si="3"/>
        <v>162.42754538045025</v>
      </c>
      <c r="Q13" s="205">
        <f t="shared" si="3"/>
        <v>173.57737956209155</v>
      </c>
      <c r="R13" s="205">
        <f t="shared" si="3"/>
        <v>-40.144165753233708</v>
      </c>
      <c r="S13" s="205">
        <f t="shared" si="3"/>
        <v>13508.78684728716</v>
      </c>
    </row>
    <row r="14" spans="1:19" ht="16.5" customHeight="1" thickBot="1">
      <c r="A14" s="418"/>
      <c r="B14" s="418"/>
      <c r="C14" s="418"/>
      <c r="D14" s="29"/>
      <c r="E14" s="29"/>
      <c r="F14" s="29"/>
      <c r="G14" s="29"/>
      <c r="H14" s="29"/>
      <c r="I14" s="29"/>
      <c r="J14" s="29"/>
      <c r="K14" s="29"/>
      <c r="L14" s="29"/>
      <c r="M14" s="29"/>
      <c r="N14" s="29"/>
      <c r="O14" s="29"/>
      <c r="P14" s="29"/>
      <c r="Q14" s="29"/>
      <c r="R14" s="29"/>
      <c r="S14" s="29"/>
    </row>
    <row r="15" spans="1:19" ht="16.5" customHeight="1">
      <c r="A15" s="371" t="str">
        <f>'Tabell 2.1 DOK32022'!A18</f>
        <v>FO2A Barnehager</v>
      </c>
      <c r="B15" s="371"/>
      <c r="C15" s="371"/>
      <c r="D15" s="208"/>
      <c r="E15" s="208"/>
      <c r="F15" s="208"/>
      <c r="G15" s="208"/>
      <c r="H15" s="208"/>
      <c r="I15" s="208"/>
      <c r="J15" s="208"/>
      <c r="K15" s="208"/>
      <c r="L15" s="208"/>
      <c r="M15" s="208"/>
      <c r="N15" s="208"/>
      <c r="O15" s="208"/>
      <c r="P15" s="208"/>
      <c r="Q15" s="208"/>
      <c r="R15" s="208"/>
      <c r="S15" s="208"/>
    </row>
    <row r="16" spans="1:19" ht="16.5" customHeight="1">
      <c r="A16" s="161" t="s">
        <v>155</v>
      </c>
      <c r="B16" s="161"/>
      <c r="C16" s="161"/>
      <c r="D16" s="276">
        <v>0</v>
      </c>
      <c r="E16" s="276">
        <v>0</v>
      </c>
      <c r="F16" s="276">
        <v>0</v>
      </c>
      <c r="G16" s="276">
        <v>0</v>
      </c>
      <c r="H16" s="276">
        <v>0</v>
      </c>
      <c r="I16" s="276">
        <v>0</v>
      </c>
      <c r="J16" s="276">
        <v>0</v>
      </c>
      <c r="K16" s="276">
        <v>41480</v>
      </c>
      <c r="L16" s="276">
        <v>0</v>
      </c>
      <c r="M16" s="276">
        <v>0</v>
      </c>
      <c r="N16" s="276">
        <v>0</v>
      </c>
      <c r="O16" s="276">
        <v>0</v>
      </c>
      <c r="P16" s="276">
        <v>0</v>
      </c>
      <c r="Q16" s="276">
        <v>0</v>
      </c>
      <c r="R16" s="276">
        <v>0</v>
      </c>
      <c r="S16" s="29">
        <f>SUM(D16:R16)</f>
        <v>41480</v>
      </c>
    </row>
    <row r="17" spans="1:19" ht="16.5" customHeight="1">
      <c r="A17" s="278" t="s">
        <v>156</v>
      </c>
      <c r="B17" s="278"/>
      <c r="C17" s="278"/>
      <c r="D17" s="276">
        <v>0</v>
      </c>
      <c r="E17" s="276">
        <v>1098</v>
      </c>
      <c r="F17" s="276">
        <v>0</v>
      </c>
      <c r="G17" s="276">
        <v>0</v>
      </c>
      <c r="H17" s="276">
        <v>0</v>
      </c>
      <c r="I17" s="276">
        <v>0</v>
      </c>
      <c r="J17" s="276">
        <v>0</v>
      </c>
      <c r="K17" s="276">
        <v>0</v>
      </c>
      <c r="L17" s="276">
        <v>0</v>
      </c>
      <c r="M17" s="276">
        <v>0</v>
      </c>
      <c r="N17" s="276">
        <v>0</v>
      </c>
      <c r="O17" s="276">
        <v>0</v>
      </c>
      <c r="P17" s="276">
        <v>0</v>
      </c>
      <c r="Q17" s="276">
        <v>0</v>
      </c>
      <c r="R17" s="276">
        <v>0</v>
      </c>
      <c r="S17" s="29">
        <f t="shared" ref="S17:S22" si="4">SUM(D17:R17)</f>
        <v>1098</v>
      </c>
    </row>
    <row r="18" spans="1:19" ht="16.5" customHeight="1">
      <c r="A18" s="296" t="s">
        <v>440</v>
      </c>
      <c r="B18" s="296"/>
      <c r="C18" s="296"/>
      <c r="D18" s="298">
        <v>0</v>
      </c>
      <c r="E18" s="298">
        <v>800</v>
      </c>
      <c r="F18" s="298">
        <v>0</v>
      </c>
      <c r="G18" s="298">
        <v>0</v>
      </c>
      <c r="H18" s="298">
        <v>0</v>
      </c>
      <c r="I18" s="298">
        <v>0</v>
      </c>
      <c r="J18" s="298">
        <v>0</v>
      </c>
      <c r="K18" s="298">
        <v>0</v>
      </c>
      <c r="L18" s="298">
        <v>0</v>
      </c>
      <c r="M18" s="298">
        <v>0</v>
      </c>
      <c r="N18" s="298">
        <v>0</v>
      </c>
      <c r="O18" s="298">
        <v>0</v>
      </c>
      <c r="P18" s="298">
        <v>0</v>
      </c>
      <c r="Q18" s="298">
        <v>0</v>
      </c>
      <c r="R18" s="298">
        <v>0</v>
      </c>
      <c r="S18" s="257">
        <f t="shared" si="4"/>
        <v>800</v>
      </c>
    </row>
    <row r="19" spans="1:19" ht="16.5" customHeight="1">
      <c r="A19" s="296" t="s">
        <v>441</v>
      </c>
      <c r="B19" s="296"/>
      <c r="C19" s="296"/>
      <c r="D19" s="298">
        <v>62919.924060507263</v>
      </c>
      <c r="E19" s="298">
        <v>64025.260111483934</v>
      </c>
      <c r="F19" s="298">
        <v>59864.304083083633</v>
      </c>
      <c r="G19" s="298">
        <v>26805.838902853222</v>
      </c>
      <c r="H19" s="298">
        <v>20318.34346340191</v>
      </c>
      <c r="I19" s="298">
        <v>34256.88948043219</v>
      </c>
      <c r="J19" s="298">
        <v>34789.733351318406</v>
      </c>
      <c r="K19" s="298">
        <v>48396.3007061444</v>
      </c>
      <c r="L19" s="298">
        <v>30719.124899983039</v>
      </c>
      <c r="M19" s="298">
        <v>25488.598458421755</v>
      </c>
      <c r="N19" s="298">
        <v>28778.129820613089</v>
      </c>
      <c r="O19" s="298">
        <v>37507.431075276218</v>
      </c>
      <c r="P19" s="298">
        <v>50984.799527837662</v>
      </c>
      <c r="Q19" s="298">
        <v>44058.996924768246</v>
      </c>
      <c r="R19" s="298">
        <v>24125.324620910415</v>
      </c>
      <c r="S19" s="257">
        <f t="shared" si="4"/>
        <v>593038.99948703544</v>
      </c>
    </row>
    <row r="20" spans="1:19" ht="16.5" customHeight="1">
      <c r="A20" s="296" t="s">
        <v>442</v>
      </c>
      <c r="B20" s="296"/>
      <c r="C20" s="296"/>
      <c r="D20" s="298">
        <v>14291</v>
      </c>
      <c r="E20" s="298">
        <v>11650</v>
      </c>
      <c r="F20" s="298">
        <v>12059</v>
      </c>
      <c r="G20" s="298">
        <v>10000</v>
      </c>
      <c r="H20" s="298">
        <v>12789</v>
      </c>
      <c r="I20" s="298">
        <v>9287</v>
      </c>
      <c r="J20" s="298">
        <v>20455</v>
      </c>
      <c r="K20" s="298">
        <v>20234</v>
      </c>
      <c r="L20" s="298">
        <v>8771</v>
      </c>
      <c r="M20" s="298">
        <v>2112</v>
      </c>
      <c r="N20" s="298">
        <v>1674</v>
      </c>
      <c r="O20" s="298">
        <v>11750</v>
      </c>
      <c r="P20" s="298">
        <v>7305</v>
      </c>
      <c r="Q20" s="298">
        <v>14307</v>
      </c>
      <c r="R20" s="298">
        <v>8964</v>
      </c>
      <c r="S20" s="257">
        <f t="shared" si="4"/>
        <v>165648</v>
      </c>
    </row>
    <row r="21" spans="1:19" ht="16.5" customHeight="1">
      <c r="A21" s="296" t="s">
        <v>443</v>
      </c>
      <c r="B21" s="296"/>
      <c r="C21" s="296"/>
      <c r="D21" s="298">
        <f>'Tabell 5.1-5.2 DOK32022'!D14</f>
        <v>4423.2000000000007</v>
      </c>
      <c r="E21" s="298">
        <f>'Tabell 5.1-5.2 DOK32022'!E14</f>
        <v>1474.4</v>
      </c>
      <c r="F21" s="298">
        <f>'Tabell 5.1-5.2 DOK32022'!F14</f>
        <v>4423.2000000000007</v>
      </c>
      <c r="G21" s="298">
        <f>'Tabell 5.1-5.2 DOK32022'!G14</f>
        <v>0</v>
      </c>
      <c r="H21" s="298">
        <f>'Tabell 5.1-5.2 DOK32022'!H14</f>
        <v>4976.1000000000004</v>
      </c>
      <c r="I21" s="298">
        <f>'Tabell 5.1-5.2 DOK32022'!I14</f>
        <v>9030.7000000000007</v>
      </c>
      <c r="J21" s="298">
        <f>'Tabell 5.1-5.2 DOK32022'!J14</f>
        <v>12901</v>
      </c>
      <c r="K21" s="298">
        <f>'Tabell 5.1-5.2 DOK32022'!K14</f>
        <v>11716.1</v>
      </c>
      <c r="L21" s="298">
        <f>'Tabell 5.1-5.2 DOK32022'!L14</f>
        <v>14375.400000000001</v>
      </c>
      <c r="M21" s="298">
        <f>'Tabell 5.1-5.2 DOK32022'!M14</f>
        <v>3686</v>
      </c>
      <c r="N21" s="298">
        <f>'Tabell 5.1-5.2 DOK32022'!N14</f>
        <v>0</v>
      </c>
      <c r="O21" s="298">
        <f>'Tabell 5.1-5.2 DOK32022'!O14</f>
        <v>2369.4000000000005</v>
      </c>
      <c r="P21" s="298">
        <f>'Tabell 5.1-5.2 DOK32022'!P14</f>
        <v>9083.3000000000011</v>
      </c>
      <c r="Q21" s="298">
        <f>'Tabell 5.1-5.2 DOK32022'!Q14</f>
        <v>20808.100000000002</v>
      </c>
      <c r="R21" s="298">
        <f>'Tabell 5.1-5.2 DOK32022'!R14</f>
        <v>2869.7000000000003</v>
      </c>
      <c r="S21" s="257">
        <f t="shared" si="4"/>
        <v>102136.6</v>
      </c>
    </row>
    <row r="22" spans="1:19" ht="16.5" customHeight="1">
      <c r="A22" s="161" t="s">
        <v>161</v>
      </c>
      <c r="B22" s="161"/>
      <c r="C22" s="161"/>
      <c r="D22" s="276">
        <v>3345.4543968755729</v>
      </c>
      <c r="E22" s="276">
        <v>3596.094821313884</v>
      </c>
      <c r="F22" s="276">
        <v>2735.9354363846223</v>
      </c>
      <c r="G22" s="276">
        <v>1409.9318308850097</v>
      </c>
      <c r="H22" s="276">
        <v>1833.3502675700163</v>
      </c>
      <c r="I22" s="276">
        <v>1977.7754063815207</v>
      </c>
      <c r="J22" s="276">
        <v>1993.3283294169341</v>
      </c>
      <c r="K22" s="276">
        <v>2368.9008425003217</v>
      </c>
      <c r="L22" s="276">
        <v>1971.3946175169103</v>
      </c>
      <c r="M22" s="276">
        <v>1777.9017586141547</v>
      </c>
      <c r="N22" s="276">
        <v>1978.7467146050121</v>
      </c>
      <c r="O22" s="276">
        <v>2461.7866881690284</v>
      </c>
      <c r="P22" s="276">
        <v>3327.1863409213242</v>
      </c>
      <c r="Q22" s="276">
        <v>3067.2354808120754</v>
      </c>
      <c r="R22" s="276">
        <v>1952.9770680336135</v>
      </c>
      <c r="S22" s="29">
        <f t="shared" si="4"/>
        <v>35798.000000000007</v>
      </c>
    </row>
    <row r="23" spans="1:19" ht="16.5" customHeight="1">
      <c r="A23" s="161" t="s">
        <v>162</v>
      </c>
      <c r="B23" s="161"/>
      <c r="C23" s="161"/>
      <c r="D23" s="276">
        <f>'Tabell 5.1-5.2 DOK32022'!D27</f>
        <v>33961.250874903177</v>
      </c>
      <c r="E23" s="276">
        <f>'Tabell 5.1-5.2 DOK32022'!E27</f>
        <v>25230.961843926765</v>
      </c>
      <c r="F23" s="276">
        <f>'Tabell 5.1-5.2 DOK32022'!F27</f>
        <v>15489.636062719799</v>
      </c>
      <c r="G23" s="276">
        <f>'Tabell 5.1-5.2 DOK32022'!G27</f>
        <v>12384.478813993208</v>
      </c>
      <c r="H23" s="276">
        <f>'Tabell 5.1-5.2 DOK32022'!H27</f>
        <v>12941.633249946219</v>
      </c>
      <c r="I23" s="276">
        <f>'Tabell 5.1-5.2 DOK32022'!I27</f>
        <v>9089.0821505965414</v>
      </c>
      <c r="J23" s="276">
        <f>'Tabell 5.1-5.2 DOK32022'!J27</f>
        <v>14510.775067236229</v>
      </c>
      <c r="K23" s="276">
        <f>'Tabell 5.1-5.2 DOK32022'!K27</f>
        <v>19958.258015278927</v>
      </c>
      <c r="L23" s="276">
        <f>'Tabell 5.1-5.2 DOK32022'!L27</f>
        <v>23261.987571524351</v>
      </c>
      <c r="M23" s="276">
        <f>'Tabell 5.1-5.2 DOK32022'!M27</f>
        <v>19567.255167818639</v>
      </c>
      <c r="N23" s="276">
        <f>'Tabell 5.1-5.2 DOK32022'!N27</f>
        <v>30647.202973091182</v>
      </c>
      <c r="O23" s="276">
        <f>'Tabell 5.1-5.2 DOK32022'!O27</f>
        <v>40619.38970050987</v>
      </c>
      <c r="P23" s="276">
        <f>'Tabell 5.1-5.2 DOK32022'!P27</f>
        <v>23598.192677109626</v>
      </c>
      <c r="Q23" s="276">
        <f>'Tabell 5.1-5.2 DOK32022'!Q27</f>
        <v>17703.122559366439</v>
      </c>
      <c r="R23" s="276">
        <f>'Tabell 5.1-5.2 DOK32022'!R27</f>
        <v>29322.773271978993</v>
      </c>
      <c r="S23" s="276">
        <f>'Tabell 5.1-5.2 DOK32022'!S27</f>
        <v>328286</v>
      </c>
    </row>
    <row r="24" spans="1:19" ht="16.5" customHeight="1">
      <c r="A24" s="296" t="s">
        <v>444</v>
      </c>
      <c r="B24" s="296"/>
      <c r="C24" s="296"/>
      <c r="D24" s="298">
        <f>$S$24*'Tabell 3.1 DOK32022'!D17/100</f>
        <v>-4088.4146677915251</v>
      </c>
      <c r="E24" s="298">
        <f>$S$24*'Tabell 3.1 DOK32022'!E17/100</f>
        <v>-3167.3378338626503</v>
      </c>
      <c r="F24" s="298">
        <f>$S$24*'Tabell 3.1 DOK32022'!F17/100</f>
        <v>-3056.1939980916941</v>
      </c>
      <c r="G24" s="298">
        <f>$S$24*'Tabell 3.1 DOK32022'!G17/100</f>
        <v>-3955.6259110422857</v>
      </c>
      <c r="H24" s="298">
        <f>$S$24*'Tabell 3.1 DOK32022'!H17/100</f>
        <v>-4320.5391789322557</v>
      </c>
      <c r="I24" s="298">
        <f>$S$24*'Tabell 3.1 DOK32022'!I17/100</f>
        <v>-3052.8818470369024</v>
      </c>
      <c r="J24" s="298">
        <f>$S$24*'Tabell 3.1 DOK32022'!J17/100</f>
        <v>-6066.590659418257</v>
      </c>
      <c r="K24" s="298">
        <f>$S$24*'Tabell 3.1 DOK32022'!K17/100</f>
        <v>-7253.3368726894023</v>
      </c>
      <c r="L24" s="298">
        <f>$S$24*'Tabell 3.1 DOK32022'!L17/100</f>
        <v>-2491.6590186850635</v>
      </c>
      <c r="M24" s="298">
        <f>$S$24*'Tabell 3.1 DOK32022'!M17/100</f>
        <v>-397.43322318366188</v>
      </c>
      <c r="N24" s="298">
        <f>$S$24*'Tabell 3.1 DOK32022'!N17/100</f>
        <v>-595.16615081561099</v>
      </c>
      <c r="O24" s="298">
        <f>$S$24*'Tabell 3.1 DOK32022'!O17/100</f>
        <v>-3530.8775413653198</v>
      </c>
      <c r="P24" s="298">
        <f>$S$24*'Tabell 3.1 DOK32022'!P17/100</f>
        <v>-2374.7624995031533</v>
      </c>
      <c r="Q24" s="298">
        <f>$S$24*'Tabell 3.1 DOK32022'!Q17/100</f>
        <v>-3961.9552463160799</v>
      </c>
      <c r="R24" s="298">
        <f>$S$24*'Tabell 3.1 DOK32022'!R17/100</f>
        <v>-2687.2253512661332</v>
      </c>
      <c r="S24" s="298">
        <f>-51000</f>
        <v>-51000</v>
      </c>
    </row>
    <row r="25" spans="1:19" ht="16.5" customHeight="1">
      <c r="A25" s="447" t="s">
        <v>439</v>
      </c>
      <c r="B25" s="447"/>
      <c r="C25" s="447"/>
      <c r="D25" s="298">
        <v>-2557.4735599963874</v>
      </c>
      <c r="E25" s="298">
        <v>-2640.0202712648243</v>
      </c>
      <c r="F25" s="298">
        <v>-1985.594859103089</v>
      </c>
      <c r="G25" s="298">
        <v>-1515.6498463115179</v>
      </c>
      <c r="H25" s="298">
        <v>-1434.9145266892256</v>
      </c>
      <c r="I25" s="298">
        <v>-977.35334854998007</v>
      </c>
      <c r="J25" s="298">
        <v>-2304.5258719113913</v>
      </c>
      <c r="K25" s="298">
        <v>-2120.9915678230218</v>
      </c>
      <c r="L25" s="298">
        <v>-1900.0985721886148</v>
      </c>
      <c r="M25" s="298">
        <v>-1004.1553391153182</v>
      </c>
      <c r="N25" s="298">
        <v>-1331.4163783989468</v>
      </c>
      <c r="O25" s="298">
        <v>-1755.1136370460715</v>
      </c>
      <c r="P25" s="298">
        <v>-1522.592168716181</v>
      </c>
      <c r="Q25" s="298">
        <v>-1804.7295135294135</v>
      </c>
      <c r="R25" s="298">
        <v>-1490.2955821844216</v>
      </c>
      <c r="S25" s="298">
        <f>SUM(D25:R25)</f>
        <v>-26344.925042828399</v>
      </c>
    </row>
    <row r="26" spans="1:19" ht="16.5" customHeight="1" thickBot="1">
      <c r="A26" s="372" t="s">
        <v>120</v>
      </c>
      <c r="B26" s="372"/>
      <c r="C26" s="372"/>
      <c r="D26" s="209">
        <f>SUM(D16:D25)</f>
        <v>112294.94110449811</v>
      </c>
      <c r="E26" s="209">
        <f t="shared" ref="E26:S26" si="5">SUM(E16:E25)</f>
        <v>102067.35867159712</v>
      </c>
      <c r="F26" s="209">
        <f t="shared" si="5"/>
        <v>89530.286724993275</v>
      </c>
      <c r="G26" s="209">
        <f t="shared" si="5"/>
        <v>45128.97379037764</v>
      </c>
      <c r="H26" s="209">
        <f t="shared" si="5"/>
        <v>47102.973275296667</v>
      </c>
      <c r="I26" s="209">
        <f t="shared" si="5"/>
        <v>59611.211841823373</v>
      </c>
      <c r="J26" s="209">
        <f t="shared" si="5"/>
        <v>76278.720216641916</v>
      </c>
      <c r="K26" s="209">
        <f t="shared" si="5"/>
        <v>134779.23112341124</v>
      </c>
      <c r="L26" s="209">
        <f t="shared" si="5"/>
        <v>74707.149498150626</v>
      </c>
      <c r="M26" s="209">
        <f t="shared" si="5"/>
        <v>51230.16682255557</v>
      </c>
      <c r="N26" s="209">
        <f t="shared" si="5"/>
        <v>61151.496979094722</v>
      </c>
      <c r="O26" s="209">
        <f t="shared" si="5"/>
        <v>89422.016285543723</v>
      </c>
      <c r="P26" s="209">
        <f t="shared" si="5"/>
        <v>90401.123877649297</v>
      </c>
      <c r="Q26" s="209">
        <f t="shared" si="5"/>
        <v>94177.770205101275</v>
      </c>
      <c r="R26" s="209">
        <f t="shared" si="5"/>
        <v>63057.254027472452</v>
      </c>
      <c r="S26" s="209">
        <f t="shared" si="5"/>
        <v>1190940.6744442072</v>
      </c>
    </row>
    <row r="27" spans="1:19" ht="16.5" customHeight="1" thickBot="1">
      <c r="A27" s="418"/>
      <c r="B27" s="418"/>
      <c r="C27" s="418"/>
      <c r="D27" s="29"/>
      <c r="E27" s="29"/>
      <c r="F27" s="29"/>
      <c r="G27" s="29"/>
      <c r="H27" s="29"/>
      <c r="I27" s="29"/>
      <c r="J27" s="29"/>
      <c r="K27" s="29"/>
      <c r="L27" s="29"/>
      <c r="M27" s="29"/>
      <c r="N27" s="29"/>
      <c r="O27" s="29"/>
      <c r="P27" s="29"/>
      <c r="Q27" s="29"/>
      <c r="R27" s="29"/>
      <c r="S27" s="29"/>
    </row>
    <row r="28" spans="1:19" ht="16.5" customHeight="1">
      <c r="A28" s="373" t="str">
        <f>'Tabell 2.1 DOK32022'!A24</f>
        <v xml:space="preserve">FO2B  Barnevern </v>
      </c>
      <c r="B28" s="373"/>
      <c r="C28" s="373"/>
      <c r="D28" s="181"/>
      <c r="E28" s="181"/>
      <c r="F28" s="181"/>
      <c r="G28" s="181"/>
      <c r="H28" s="181"/>
      <c r="I28" s="181"/>
      <c r="J28" s="181"/>
      <c r="K28" s="181"/>
      <c r="L28" s="181"/>
      <c r="M28" s="181"/>
      <c r="N28" s="181"/>
      <c r="O28" s="181"/>
      <c r="P28" s="181"/>
      <c r="Q28" s="181"/>
      <c r="R28" s="181"/>
      <c r="S28" s="181"/>
    </row>
    <row r="29" spans="1:19" ht="16.5" customHeight="1">
      <c r="A29" s="419" t="s">
        <v>163</v>
      </c>
      <c r="B29" s="419"/>
      <c r="C29" s="419"/>
      <c r="D29" s="29">
        <v>813.5</v>
      </c>
      <c r="E29" s="29">
        <v>0</v>
      </c>
      <c r="F29" s="29">
        <v>0</v>
      </c>
      <c r="G29" s="29">
        <v>2440.5</v>
      </c>
      <c r="H29" s="29">
        <v>0</v>
      </c>
      <c r="I29" s="29">
        <v>0</v>
      </c>
      <c r="J29" s="29">
        <v>0</v>
      </c>
      <c r="K29" s="29">
        <v>0</v>
      </c>
      <c r="L29" s="29">
        <v>0</v>
      </c>
      <c r="M29" s="29">
        <v>0</v>
      </c>
      <c r="N29" s="29">
        <v>0</v>
      </c>
      <c r="O29" s="29">
        <v>0</v>
      </c>
      <c r="P29" s="29">
        <v>0</v>
      </c>
      <c r="Q29" s="29">
        <v>0</v>
      </c>
      <c r="R29" s="29">
        <v>0</v>
      </c>
      <c r="S29" s="29">
        <f>SUM(D29:R29)</f>
        <v>3254</v>
      </c>
    </row>
    <row r="30" spans="1:19" ht="16.5" customHeight="1">
      <c r="A30" s="420" t="s">
        <v>164</v>
      </c>
      <c r="B30" s="420"/>
      <c r="C30" s="420"/>
      <c r="D30" s="29">
        <v>0</v>
      </c>
      <c r="E30" s="29">
        <v>0</v>
      </c>
      <c r="F30" s="29">
        <v>0</v>
      </c>
      <c r="G30" s="29">
        <v>2149</v>
      </c>
      <c r="H30" s="29">
        <v>0</v>
      </c>
      <c r="I30" s="29">
        <v>0</v>
      </c>
      <c r="J30" s="29">
        <v>0</v>
      </c>
      <c r="K30" s="29">
        <v>0</v>
      </c>
      <c r="L30" s="29">
        <v>0</v>
      </c>
      <c r="M30" s="29">
        <v>0</v>
      </c>
      <c r="N30" s="29">
        <v>0</v>
      </c>
      <c r="O30" s="29">
        <v>0</v>
      </c>
      <c r="P30" s="29">
        <v>0</v>
      </c>
      <c r="Q30" s="29">
        <v>0</v>
      </c>
      <c r="R30" s="29">
        <v>0</v>
      </c>
      <c r="S30" s="29">
        <f t="shared" ref="S30" si="6">SUM(D30:R30)</f>
        <v>2149</v>
      </c>
    </row>
    <row r="31" spans="1:19" ht="16.5" customHeight="1">
      <c r="A31" s="447" t="s">
        <v>439</v>
      </c>
      <c r="B31" s="447"/>
      <c r="C31" s="447"/>
      <c r="D31" s="298">
        <v>-919.71698333083395</v>
      </c>
      <c r="E31" s="298">
        <v>-728.05112984552625</v>
      </c>
      <c r="F31" s="298">
        <v>-535.40575363956532</v>
      </c>
      <c r="G31" s="298">
        <v>-312.12061818592156</v>
      </c>
      <c r="H31" s="298">
        <v>-292.88812740738638</v>
      </c>
      <c r="I31" s="298">
        <v>-122.59178086307369</v>
      </c>
      <c r="J31" s="298">
        <v>-283.42561934896753</v>
      </c>
      <c r="K31" s="298">
        <v>-236.8190067162181</v>
      </c>
      <c r="L31" s="298">
        <v>-630.90624873053355</v>
      </c>
      <c r="M31" s="298">
        <v>-584.93556461771323</v>
      </c>
      <c r="N31" s="298">
        <v>-900.47738143002482</v>
      </c>
      <c r="O31" s="298">
        <v>-891.01659504768804</v>
      </c>
      <c r="P31" s="298">
        <v>-417.97136841799551</v>
      </c>
      <c r="Q31" s="298">
        <v>-300.78386039301785</v>
      </c>
      <c r="R31" s="298">
        <v>-919.75385446876419</v>
      </c>
      <c r="S31" s="298">
        <f>SUM(D31:R31)</f>
        <v>-8076.8638924432298</v>
      </c>
    </row>
    <row r="32" spans="1:19" ht="16.5" customHeight="1" thickBot="1">
      <c r="A32" s="375" t="s">
        <v>120</v>
      </c>
      <c r="B32" s="375"/>
      <c r="C32" s="375"/>
      <c r="D32" s="213">
        <f>SUM(D29:D31)</f>
        <v>-106.21698333083395</v>
      </c>
      <c r="E32" s="213">
        <f t="shared" ref="E32:S32" si="7">SUM(E29:E31)</f>
        <v>-728.05112984552625</v>
      </c>
      <c r="F32" s="213">
        <f t="shared" si="7"/>
        <v>-535.40575363956532</v>
      </c>
      <c r="G32" s="213">
        <f t="shared" si="7"/>
        <v>4277.3793818140784</v>
      </c>
      <c r="H32" s="213">
        <f t="shared" si="7"/>
        <v>-292.88812740738638</v>
      </c>
      <c r="I32" s="213">
        <f t="shared" si="7"/>
        <v>-122.59178086307369</v>
      </c>
      <c r="J32" s="213">
        <f t="shared" si="7"/>
        <v>-283.42561934896753</v>
      </c>
      <c r="K32" s="213">
        <f t="shared" si="7"/>
        <v>-236.8190067162181</v>
      </c>
      <c r="L32" s="213">
        <f t="shared" si="7"/>
        <v>-630.90624873053355</v>
      </c>
      <c r="M32" s="213">
        <f t="shared" si="7"/>
        <v>-584.93556461771323</v>
      </c>
      <c r="N32" s="213">
        <f t="shared" si="7"/>
        <v>-900.47738143002482</v>
      </c>
      <c r="O32" s="213">
        <f t="shared" si="7"/>
        <v>-891.01659504768804</v>
      </c>
      <c r="P32" s="213">
        <f t="shared" si="7"/>
        <v>-417.97136841799551</v>
      </c>
      <c r="Q32" s="213">
        <f t="shared" si="7"/>
        <v>-300.78386039301785</v>
      </c>
      <c r="R32" s="213">
        <f t="shared" si="7"/>
        <v>-919.75385446876419</v>
      </c>
      <c r="S32" s="213">
        <f t="shared" si="7"/>
        <v>-2673.8638924432298</v>
      </c>
    </row>
    <row r="33" spans="1:26" ht="16.5" customHeight="1" thickBot="1">
      <c r="A33" s="418"/>
      <c r="B33" s="418"/>
      <c r="C33" s="418"/>
      <c r="D33" s="77"/>
      <c r="E33" s="77"/>
      <c r="F33" s="77"/>
      <c r="G33" s="77"/>
      <c r="H33" s="77"/>
      <c r="I33" s="77"/>
      <c r="J33" s="77"/>
      <c r="K33" s="77"/>
      <c r="L33" s="77"/>
      <c r="M33" s="77"/>
      <c r="N33" s="77"/>
      <c r="O33" s="77"/>
      <c r="P33" s="77"/>
      <c r="Q33" s="77"/>
      <c r="R33" s="77"/>
      <c r="S33" s="77"/>
    </row>
    <row r="34" spans="1:26" ht="16.5" customHeight="1">
      <c r="A34" s="373" t="str">
        <f>'Tabell 2.1 DOK32022'!A30</f>
        <v>FO2C Aktivitetstilbud for barn og unge, helsestasjon og skolehelsetjeneste</v>
      </c>
      <c r="B34" s="373"/>
      <c r="C34" s="373"/>
      <c r="D34" s="181"/>
      <c r="E34" s="181"/>
      <c r="F34" s="181"/>
      <c r="G34" s="181"/>
      <c r="H34" s="181"/>
      <c r="I34" s="181"/>
      <c r="J34" s="181"/>
      <c r="K34" s="181"/>
      <c r="L34" s="181"/>
      <c r="M34" s="181"/>
      <c r="N34" s="181"/>
      <c r="O34" s="181"/>
      <c r="P34" s="181"/>
      <c r="Q34" s="181"/>
      <c r="R34" s="181"/>
      <c r="S34" s="181"/>
    </row>
    <row r="35" spans="1:26" ht="16.5" customHeight="1">
      <c r="A35" s="278" t="s">
        <v>165</v>
      </c>
      <c r="B35" s="278"/>
      <c r="C35" s="278"/>
      <c r="D35" s="276">
        <v>864.55599999999993</v>
      </c>
      <c r="E35" s="276">
        <v>573.49599999999987</v>
      </c>
      <c r="F35" s="276">
        <v>351.42799999999988</v>
      </c>
      <c r="G35" s="276">
        <v>0</v>
      </c>
      <c r="H35" s="276">
        <v>0</v>
      </c>
      <c r="I35" s="276">
        <v>0</v>
      </c>
      <c r="J35" s="276">
        <v>0</v>
      </c>
      <c r="K35" s="276">
        <v>0</v>
      </c>
      <c r="L35" s="276">
        <v>541.15599999999995</v>
      </c>
      <c r="M35" s="276">
        <v>485.09999999999991</v>
      </c>
      <c r="N35" s="276">
        <v>740.58600000000001</v>
      </c>
      <c r="O35" s="276">
        <v>928.15799999999979</v>
      </c>
      <c r="P35" s="276">
        <v>0</v>
      </c>
      <c r="Q35" s="276">
        <v>0</v>
      </c>
      <c r="R35" s="276">
        <v>905.51999999999987</v>
      </c>
      <c r="S35" s="29">
        <f t="shared" ref="S35:S49" si="8">SUM(D35:R35)</f>
        <v>5389.9999999999982</v>
      </c>
    </row>
    <row r="36" spans="1:26" ht="16.5" customHeight="1">
      <c r="A36" s="278" t="s">
        <v>166</v>
      </c>
      <c r="B36" s="278"/>
      <c r="C36" s="278"/>
      <c r="D36" s="276">
        <v>2429.7404872472671</v>
      </c>
      <c r="E36" s="276">
        <v>812.50107880260043</v>
      </c>
      <c r="F36" s="276">
        <v>1620.0426234193042</v>
      </c>
      <c r="G36" s="276">
        <v>496.81594627420162</v>
      </c>
      <c r="H36" s="276">
        <v>808.61970422233344</v>
      </c>
      <c r="I36" s="276">
        <v>0</v>
      </c>
      <c r="J36" s="276">
        <v>1617.2394084446669</v>
      </c>
      <c r="K36" s="276">
        <v>0</v>
      </c>
      <c r="L36" s="276">
        <v>812.50107880260043</v>
      </c>
      <c r="M36" s="276">
        <v>811.42291919697061</v>
      </c>
      <c r="N36" s="276">
        <v>1626.7272129742089</v>
      </c>
      <c r="O36" s="276">
        <v>812.50107880260043</v>
      </c>
      <c r="P36" s="276">
        <v>0</v>
      </c>
      <c r="Q36" s="276">
        <v>0</v>
      </c>
      <c r="R36" s="276">
        <v>3242.8884618132456</v>
      </c>
      <c r="S36" s="29">
        <f t="shared" si="8"/>
        <v>15090.999999999998</v>
      </c>
    </row>
    <row r="37" spans="1:26" ht="16.5" customHeight="1">
      <c r="A37" s="278" t="s">
        <v>167</v>
      </c>
      <c r="B37" s="278"/>
      <c r="C37" s="278"/>
      <c r="D37" s="276">
        <v>366.96844221105528</v>
      </c>
      <c r="E37" s="276">
        <v>546.7682412060301</v>
      </c>
      <c r="F37" s="276">
        <v>245.75095477386935</v>
      </c>
      <c r="G37" s="276">
        <v>423.3401005025126</v>
      </c>
      <c r="H37" s="276">
        <v>564.4534673366835</v>
      </c>
      <c r="I37" s="276">
        <v>307.64924623115576</v>
      </c>
      <c r="J37" s="276">
        <v>749.77989949748735</v>
      </c>
      <c r="K37" s="276">
        <v>610.508743718593</v>
      </c>
      <c r="L37" s="276">
        <v>303.59638190954774</v>
      </c>
      <c r="M37" s="276">
        <v>327.17668341708548</v>
      </c>
      <c r="N37" s="276">
        <v>530.18834170854268</v>
      </c>
      <c r="O37" s="276">
        <v>314.64964824120602</v>
      </c>
      <c r="P37" s="276">
        <v>750.51678391959797</v>
      </c>
      <c r="Q37" s="276">
        <v>760.09628140703512</v>
      </c>
      <c r="R37" s="276">
        <v>530.55678391959793</v>
      </c>
      <c r="S37" s="29">
        <f t="shared" si="8"/>
        <v>7332.0000000000009</v>
      </c>
    </row>
    <row r="38" spans="1:26" ht="16.5" customHeight="1">
      <c r="A38" s="278" t="s">
        <v>168</v>
      </c>
      <c r="B38" s="278"/>
      <c r="C38" s="278"/>
      <c r="D38" s="276">
        <v>3230.3151792673425</v>
      </c>
      <c r="E38" s="276">
        <v>2322.8269680436479</v>
      </c>
      <c r="F38" s="276">
        <v>0</v>
      </c>
      <c r="G38" s="276">
        <v>3264.6004481683549</v>
      </c>
      <c r="H38" s="276">
        <v>3189.6014224473888</v>
      </c>
      <c r="I38" s="276">
        <v>1008.2011886204209</v>
      </c>
      <c r="J38" s="276">
        <v>558.20703429462196</v>
      </c>
      <c r="K38" s="276">
        <v>2206.0427708495713</v>
      </c>
      <c r="L38" s="276">
        <v>2158.9005261106781</v>
      </c>
      <c r="M38" s="276">
        <v>0</v>
      </c>
      <c r="N38" s="276">
        <v>766.06147700701479</v>
      </c>
      <c r="O38" s="276">
        <v>887.1313328137179</v>
      </c>
      <c r="P38" s="276">
        <v>506.77913094310213</v>
      </c>
      <c r="Q38" s="276">
        <v>1323.1970966484803</v>
      </c>
      <c r="R38" s="276">
        <v>572.13542478565864</v>
      </c>
      <c r="S38" s="29">
        <f t="shared" si="8"/>
        <v>21994</v>
      </c>
    </row>
    <row r="39" spans="1:26" ht="16.5" customHeight="1">
      <c r="A39" s="278" t="s">
        <v>169</v>
      </c>
      <c r="B39" s="278"/>
      <c r="C39" s="278"/>
      <c r="D39" s="276">
        <v>1669</v>
      </c>
      <c r="E39" s="276">
        <v>0</v>
      </c>
      <c r="F39" s="276">
        <v>0</v>
      </c>
      <c r="G39" s="276">
        <v>0</v>
      </c>
      <c r="H39" s="276">
        <v>0</v>
      </c>
      <c r="I39" s="276">
        <v>0</v>
      </c>
      <c r="J39" s="276">
        <v>0</v>
      </c>
      <c r="K39" s="276">
        <v>0</v>
      </c>
      <c r="L39" s="276">
        <v>0</v>
      </c>
      <c r="M39" s="276">
        <v>0</v>
      </c>
      <c r="N39" s="276">
        <v>0</v>
      </c>
      <c r="O39" s="276">
        <v>0</v>
      </c>
      <c r="P39" s="276">
        <v>0</v>
      </c>
      <c r="Q39" s="276">
        <v>0</v>
      </c>
      <c r="R39" s="276">
        <v>0</v>
      </c>
      <c r="S39" s="29">
        <f t="shared" si="8"/>
        <v>1669</v>
      </c>
    </row>
    <row r="40" spans="1:26" ht="16.5" customHeight="1">
      <c r="A40" s="278" t="s">
        <v>170</v>
      </c>
      <c r="B40" s="278"/>
      <c r="C40" s="278"/>
      <c r="D40" s="276">
        <v>0</v>
      </c>
      <c r="E40" s="276">
        <v>4986</v>
      </c>
      <c r="F40" s="276">
        <v>0</v>
      </c>
      <c r="G40" s="276">
        <v>0</v>
      </c>
      <c r="H40" s="276">
        <v>0</v>
      </c>
      <c r="I40" s="276">
        <v>0</v>
      </c>
      <c r="J40" s="276">
        <v>0</v>
      </c>
      <c r="K40" s="276">
        <v>0</v>
      </c>
      <c r="L40" s="276">
        <v>0</v>
      </c>
      <c r="M40" s="276">
        <v>0</v>
      </c>
      <c r="N40" s="276">
        <v>0</v>
      </c>
      <c r="O40" s="276">
        <v>0</v>
      </c>
      <c r="P40" s="276">
        <v>0</v>
      </c>
      <c r="Q40" s="276">
        <v>0</v>
      </c>
      <c r="R40" s="276">
        <v>0</v>
      </c>
      <c r="S40" s="29">
        <f t="shared" si="8"/>
        <v>4986</v>
      </c>
    </row>
    <row r="41" spans="1:26" ht="16.5" customHeight="1">
      <c r="A41" s="278" t="s">
        <v>171</v>
      </c>
      <c r="B41" s="278"/>
      <c r="C41" s="278"/>
      <c r="D41" s="276">
        <v>0</v>
      </c>
      <c r="E41" s="276">
        <v>0</v>
      </c>
      <c r="F41" s="276">
        <v>0</v>
      </c>
      <c r="G41" s="276">
        <v>0</v>
      </c>
      <c r="H41" s="276">
        <v>2000</v>
      </c>
      <c r="I41" s="276">
        <v>0</v>
      </c>
      <c r="J41" s="276">
        <v>0</v>
      </c>
      <c r="K41" s="276">
        <v>0</v>
      </c>
      <c r="L41" s="276">
        <v>0</v>
      </c>
      <c r="M41" s="276">
        <v>0</v>
      </c>
      <c r="N41" s="276">
        <v>0</v>
      </c>
      <c r="O41" s="276">
        <v>0</v>
      </c>
      <c r="P41" s="276">
        <v>0</v>
      </c>
      <c r="Q41" s="276">
        <v>0</v>
      </c>
      <c r="R41" s="276">
        <v>0</v>
      </c>
      <c r="S41" s="29">
        <f t="shared" si="8"/>
        <v>2000</v>
      </c>
    </row>
    <row r="42" spans="1:26" ht="16.5" customHeight="1">
      <c r="A42" s="296" t="s">
        <v>445</v>
      </c>
      <c r="B42" s="296"/>
      <c r="C42" s="296"/>
      <c r="D42" s="298">
        <f>$S42*'Tabell 3.1 DOK32022'!D50/100</f>
        <v>2690.8396796852044</v>
      </c>
      <c r="E42" s="298">
        <f>$S42*'Tabell 3.1 DOK32022'!E50/100</f>
        <v>2497.616075441721</v>
      </c>
      <c r="F42" s="298">
        <f>$S42*'Tabell 3.1 DOK32022'!F50/100</f>
        <v>1773.3321652499271</v>
      </c>
      <c r="G42" s="298">
        <f>$S42*'Tabell 3.1 DOK32022'!G50/100</f>
        <v>1277.3969396111252</v>
      </c>
      <c r="H42" s="298">
        <f>$S42*'Tabell 3.1 DOK32022'!H50/100</f>
        <v>1754.6691226374619</v>
      </c>
      <c r="I42" s="298">
        <f>$S42*'Tabell 3.1 DOK32022'!I50/100</f>
        <v>1580.1328976401635</v>
      </c>
      <c r="J42" s="298">
        <f>$S42*'Tabell 3.1 DOK32022'!J50/100</f>
        <v>2485.5206755445488</v>
      </c>
      <c r="K42" s="298">
        <f>$S42*'Tabell 3.1 DOK32022'!K50/100</f>
        <v>2486.892621737893</v>
      </c>
      <c r="L42" s="298">
        <f>$S42*'Tabell 3.1 DOK32022'!L50/100</f>
        <v>1915.1202404060941</v>
      </c>
      <c r="M42" s="298">
        <f>$S42*'Tabell 3.1 DOK32022'!M50/100</f>
        <v>1469.6785099306528</v>
      </c>
      <c r="N42" s="298">
        <f>$S42*'Tabell 3.1 DOK32022'!N50/100</f>
        <v>2010.6648003410851</v>
      </c>
      <c r="O42" s="298">
        <f>$S42*'Tabell 3.1 DOK32022'!O50/100</f>
        <v>2771.9961213567153</v>
      </c>
      <c r="P42" s="298">
        <f>$S42*'Tabell 3.1 DOK32022'!P50/100</f>
        <v>2513.8758751639771</v>
      </c>
      <c r="Q42" s="298">
        <f>$S42*'Tabell 3.1 DOK32022'!Q50/100</f>
        <v>2484.21201933047</v>
      </c>
      <c r="R42" s="298">
        <f>$S42*'Tabell 3.1 DOK32022'!R50/100</f>
        <v>2488.0522559229607</v>
      </c>
      <c r="S42" s="257">
        <v>32200</v>
      </c>
      <c r="U42" s="314"/>
      <c r="W42" s="315"/>
      <c r="X42" s="315"/>
      <c r="Y42" s="315"/>
      <c r="Z42" s="315"/>
    </row>
    <row r="43" spans="1:26" ht="16.5" customHeight="1">
      <c r="A43" s="278" t="s">
        <v>173</v>
      </c>
      <c r="B43" s="278"/>
      <c r="C43" s="278"/>
      <c r="D43" s="276">
        <v>570</v>
      </c>
      <c r="E43" s="276">
        <v>570</v>
      </c>
      <c r="F43" s="276">
        <v>570</v>
      </c>
      <c r="G43" s="276">
        <v>570</v>
      </c>
      <c r="H43" s="276">
        <v>570</v>
      </c>
      <c r="I43" s="276">
        <v>570</v>
      </c>
      <c r="J43" s="276">
        <v>570</v>
      </c>
      <c r="K43" s="276">
        <v>570</v>
      </c>
      <c r="L43" s="276">
        <v>570</v>
      </c>
      <c r="M43" s="276">
        <v>570</v>
      </c>
      <c r="N43" s="276">
        <v>570</v>
      </c>
      <c r="O43" s="276">
        <v>570</v>
      </c>
      <c r="P43" s="276">
        <v>570</v>
      </c>
      <c r="Q43" s="276">
        <v>570</v>
      </c>
      <c r="R43" s="276">
        <v>570</v>
      </c>
      <c r="S43" s="29">
        <f t="shared" si="8"/>
        <v>8550</v>
      </c>
    </row>
    <row r="44" spans="1:26" ht="16.5" customHeight="1">
      <c r="A44" s="278" t="s">
        <v>174</v>
      </c>
      <c r="B44" s="278"/>
      <c r="C44" s="278"/>
      <c r="D44" s="276">
        <v>6710</v>
      </c>
      <c r="E44" s="276">
        <v>0</v>
      </c>
      <c r="F44" s="276">
        <v>0</v>
      </c>
      <c r="G44" s="276">
        <v>0</v>
      </c>
      <c r="H44" s="276">
        <v>0</v>
      </c>
      <c r="I44" s="276">
        <v>0</v>
      </c>
      <c r="J44" s="276">
        <v>0</v>
      </c>
      <c r="K44" s="276">
        <v>0</v>
      </c>
      <c r="L44" s="276">
        <v>0</v>
      </c>
      <c r="M44" s="276">
        <v>0</v>
      </c>
      <c r="N44" s="276">
        <v>0</v>
      </c>
      <c r="O44" s="276">
        <v>0</v>
      </c>
      <c r="P44" s="276">
        <v>0</v>
      </c>
      <c r="Q44" s="276">
        <v>0</v>
      </c>
      <c r="R44" s="276">
        <v>0</v>
      </c>
      <c r="S44" s="29">
        <f t="shared" si="8"/>
        <v>6710</v>
      </c>
    </row>
    <row r="45" spans="1:26" ht="16.5" customHeight="1">
      <c r="A45" s="278" t="s">
        <v>175</v>
      </c>
      <c r="B45" s="278"/>
      <c r="C45" s="278"/>
      <c r="D45" s="276">
        <v>0</v>
      </c>
      <c r="E45" s="276">
        <v>0</v>
      </c>
      <c r="F45" s="276">
        <v>1240</v>
      </c>
      <c r="G45" s="276">
        <v>0</v>
      </c>
      <c r="H45" s="276">
        <v>0</v>
      </c>
      <c r="I45" s="276">
        <v>0</v>
      </c>
      <c r="J45" s="276">
        <v>0</v>
      </c>
      <c r="K45" s="276">
        <v>0</v>
      </c>
      <c r="L45" s="276">
        <v>0</v>
      </c>
      <c r="M45" s="276">
        <v>0</v>
      </c>
      <c r="N45" s="276">
        <v>0</v>
      </c>
      <c r="O45" s="276">
        <v>0</v>
      </c>
      <c r="P45" s="276">
        <v>0</v>
      </c>
      <c r="Q45" s="276">
        <v>0</v>
      </c>
      <c r="R45" s="276">
        <v>0</v>
      </c>
      <c r="S45" s="29">
        <f t="shared" si="8"/>
        <v>1240</v>
      </c>
    </row>
    <row r="46" spans="1:26" ht="16.5" customHeight="1">
      <c r="A46" s="278" t="s">
        <v>176</v>
      </c>
      <c r="B46" s="278"/>
      <c r="C46" s="278"/>
      <c r="D46" s="276">
        <v>0</v>
      </c>
      <c r="E46" s="276">
        <v>0</v>
      </c>
      <c r="F46" s="276">
        <v>0</v>
      </c>
      <c r="G46" s="276">
        <v>0</v>
      </c>
      <c r="H46" s="276">
        <v>0</v>
      </c>
      <c r="I46" s="276">
        <v>0</v>
      </c>
      <c r="J46" s="276">
        <v>0</v>
      </c>
      <c r="K46" s="276">
        <v>0</v>
      </c>
      <c r="L46" s="276">
        <v>0</v>
      </c>
      <c r="M46" s="276">
        <v>0</v>
      </c>
      <c r="N46" s="276">
        <v>4545</v>
      </c>
      <c r="O46" s="276">
        <v>0</v>
      </c>
      <c r="P46" s="276">
        <v>0</v>
      </c>
      <c r="Q46" s="276">
        <v>0</v>
      </c>
      <c r="R46" s="276">
        <v>0</v>
      </c>
      <c r="S46" s="29">
        <f t="shared" si="8"/>
        <v>4545</v>
      </c>
    </row>
    <row r="47" spans="1:26" ht="16.5" customHeight="1">
      <c r="A47" s="278" t="s">
        <v>177</v>
      </c>
      <c r="B47" s="278"/>
      <c r="C47" s="278"/>
      <c r="D47" s="276">
        <v>0</v>
      </c>
      <c r="E47" s="276">
        <v>0</v>
      </c>
      <c r="F47" s="276">
        <v>0</v>
      </c>
      <c r="G47" s="276">
        <v>0</v>
      </c>
      <c r="H47" s="276">
        <v>0</v>
      </c>
      <c r="I47" s="276">
        <v>0</v>
      </c>
      <c r="J47" s="276">
        <v>0</v>
      </c>
      <c r="K47" s="276">
        <v>0</v>
      </c>
      <c r="L47" s="276">
        <v>0</v>
      </c>
      <c r="M47" s="276">
        <v>0</v>
      </c>
      <c r="N47" s="276">
        <v>0</v>
      </c>
      <c r="O47" s="276">
        <v>0</v>
      </c>
      <c r="P47" s="276">
        <v>0</v>
      </c>
      <c r="Q47" s="276">
        <v>0</v>
      </c>
      <c r="R47" s="276">
        <v>3615</v>
      </c>
      <c r="S47" s="29">
        <f t="shared" si="8"/>
        <v>3615</v>
      </c>
    </row>
    <row r="48" spans="1:26" ht="16.5" customHeight="1">
      <c r="A48" s="296" t="s">
        <v>446</v>
      </c>
      <c r="B48" s="296"/>
      <c r="C48" s="296"/>
      <c r="D48" s="298">
        <v>0</v>
      </c>
      <c r="E48" s="298">
        <v>0</v>
      </c>
      <c r="F48" s="298">
        <v>0</v>
      </c>
      <c r="G48" s="298">
        <v>0</v>
      </c>
      <c r="H48" s="298">
        <v>0</v>
      </c>
      <c r="I48" s="298">
        <v>0</v>
      </c>
      <c r="J48" s="298">
        <v>0</v>
      </c>
      <c r="K48" s="298">
        <f>260+300</f>
        <v>560</v>
      </c>
      <c r="L48" s="298">
        <v>0</v>
      </c>
      <c r="M48" s="298">
        <v>0</v>
      </c>
      <c r="N48" s="298">
        <v>0</v>
      </c>
      <c r="O48" s="298">
        <v>0</v>
      </c>
      <c r="P48" s="298">
        <v>0</v>
      </c>
      <c r="Q48" s="298">
        <v>0</v>
      </c>
      <c r="R48" s="298">
        <v>0</v>
      </c>
      <c r="S48" s="257">
        <f t="shared" si="8"/>
        <v>560</v>
      </c>
    </row>
    <row r="49" spans="1:19" ht="16.5" customHeight="1">
      <c r="A49" s="278" t="s">
        <v>447</v>
      </c>
      <c r="B49" s="278"/>
      <c r="C49" s="278"/>
      <c r="D49" s="276">
        <v>0</v>
      </c>
      <c r="E49" s="276">
        <v>0</v>
      </c>
      <c r="F49" s="276">
        <v>0</v>
      </c>
      <c r="G49" s="276">
        <v>0</v>
      </c>
      <c r="H49" s="276">
        <v>0</v>
      </c>
      <c r="I49" s="276">
        <v>0</v>
      </c>
      <c r="J49" s="276">
        <v>0</v>
      </c>
      <c r="K49" s="276">
        <v>0</v>
      </c>
      <c r="L49" s="276">
        <v>0</v>
      </c>
      <c r="M49" s="276">
        <v>0</v>
      </c>
      <c r="N49" s="276">
        <v>-500</v>
      </c>
      <c r="O49" s="276">
        <v>0</v>
      </c>
      <c r="P49" s="276">
        <v>0</v>
      </c>
      <c r="Q49" s="276">
        <v>0</v>
      </c>
      <c r="R49" s="276">
        <v>0</v>
      </c>
      <c r="S49" s="29">
        <f t="shared" si="8"/>
        <v>-500</v>
      </c>
    </row>
    <row r="50" spans="1:19" ht="16.5" customHeight="1">
      <c r="A50" s="447" t="s">
        <v>439</v>
      </c>
      <c r="B50" s="447"/>
      <c r="C50" s="447"/>
      <c r="D50" s="298">
        <v>-366.97377989780648</v>
      </c>
      <c r="E50" s="298">
        <v>-350.79937883284589</v>
      </c>
      <c r="F50" s="298">
        <v>-212.4764456208589</v>
      </c>
      <c r="G50" s="298">
        <v>-166.19950857173657</v>
      </c>
      <c r="H50" s="298">
        <v>-187.69809252402604</v>
      </c>
      <c r="I50" s="298">
        <v>-114.75191321196556</v>
      </c>
      <c r="J50" s="298">
        <v>-302.65029252748735</v>
      </c>
      <c r="K50" s="298">
        <v>-220.36287348363564</v>
      </c>
      <c r="L50" s="298">
        <v>-286.34777165212569</v>
      </c>
      <c r="M50" s="298">
        <v>-178.76052728947229</v>
      </c>
      <c r="N50" s="298">
        <v>-303.83087361564287</v>
      </c>
      <c r="O50" s="298">
        <v>-287.43052875233974</v>
      </c>
      <c r="P50" s="298">
        <v>-209.0565984372372</v>
      </c>
      <c r="Q50" s="298">
        <v>-225.05814813727017</v>
      </c>
      <c r="R50" s="298">
        <v>-309.80357377186937</v>
      </c>
      <c r="S50" s="298">
        <f>SUM(D50:R50)</f>
        <v>-3722.2003063263192</v>
      </c>
    </row>
    <row r="51" spans="1:19" ht="16.5" customHeight="1" thickBot="1">
      <c r="A51" s="375" t="s">
        <v>120</v>
      </c>
      <c r="B51" s="375"/>
      <c r="C51" s="375"/>
      <c r="D51" s="213">
        <f>SUM(D35:D50)</f>
        <v>18164.446008513067</v>
      </c>
      <c r="E51" s="213">
        <f t="shared" ref="E51:S51" si="9">SUM(E35:E50)</f>
        <v>11958.408984661153</v>
      </c>
      <c r="F51" s="213">
        <f t="shared" si="9"/>
        <v>5588.0772978222421</v>
      </c>
      <c r="G51" s="213">
        <f t="shared" si="9"/>
        <v>5865.9539259844578</v>
      </c>
      <c r="H51" s="213">
        <f t="shared" si="9"/>
        <v>8699.6456241198412</v>
      </c>
      <c r="I51" s="213">
        <f t="shared" si="9"/>
        <v>3351.2314192797744</v>
      </c>
      <c r="J51" s="213">
        <f t="shared" si="9"/>
        <v>5678.0967252538376</v>
      </c>
      <c r="K51" s="213">
        <f t="shared" si="9"/>
        <v>6213.0812628224221</v>
      </c>
      <c r="L51" s="213">
        <f t="shared" si="9"/>
        <v>6014.926455576795</v>
      </c>
      <c r="M51" s="213">
        <f t="shared" si="9"/>
        <v>3484.6175852552369</v>
      </c>
      <c r="N51" s="213">
        <f t="shared" si="9"/>
        <v>9985.3969584152073</v>
      </c>
      <c r="O51" s="213">
        <f t="shared" si="9"/>
        <v>5997.0056524619004</v>
      </c>
      <c r="P51" s="213">
        <f t="shared" si="9"/>
        <v>4132.1151915894407</v>
      </c>
      <c r="Q51" s="213">
        <f t="shared" si="9"/>
        <v>4912.4472492487148</v>
      </c>
      <c r="R51" s="213">
        <f t="shared" si="9"/>
        <v>11614.349352669595</v>
      </c>
      <c r="S51" s="213">
        <f t="shared" si="9"/>
        <v>111659.79969367367</v>
      </c>
    </row>
    <row r="52" spans="1:19" ht="16.5" customHeight="1" thickBot="1">
      <c r="A52" s="418"/>
      <c r="B52" s="418"/>
      <c r="C52" s="418"/>
      <c r="D52" s="29"/>
      <c r="E52" s="29"/>
      <c r="F52" s="29"/>
      <c r="G52" s="29"/>
      <c r="H52" s="29"/>
      <c r="I52" s="29"/>
      <c r="J52" s="29"/>
      <c r="K52" s="29"/>
      <c r="L52" s="29"/>
      <c r="M52" s="29"/>
      <c r="N52" s="29"/>
      <c r="O52" s="29"/>
      <c r="P52" s="29"/>
      <c r="Q52" s="29"/>
      <c r="R52" s="29"/>
      <c r="S52" s="29"/>
    </row>
    <row r="53" spans="1:19" ht="16.5" customHeight="1">
      <c r="A53" s="376" t="str">
        <f>'Tabell 2.1 DOK32022'!A36</f>
        <v>FO3 Helse og omsorg</v>
      </c>
      <c r="B53" s="376"/>
      <c r="C53" s="376"/>
      <c r="D53" s="214"/>
      <c r="E53" s="214"/>
      <c r="F53" s="214"/>
      <c r="G53" s="214"/>
      <c r="H53" s="214"/>
      <c r="I53" s="214"/>
      <c r="J53" s="214"/>
      <c r="K53" s="214"/>
      <c r="L53" s="214"/>
      <c r="M53" s="214"/>
      <c r="N53" s="214"/>
      <c r="O53" s="214"/>
      <c r="P53" s="214"/>
      <c r="Q53" s="214"/>
      <c r="R53" s="214"/>
      <c r="S53" s="214"/>
    </row>
    <row r="54" spans="1:19" ht="16.5" customHeight="1">
      <c r="A54" s="161" t="s">
        <v>180</v>
      </c>
      <c r="B54" s="161"/>
      <c r="C54" s="161"/>
      <c r="D54" s="277">
        <v>0</v>
      </c>
      <c r="E54" s="277">
        <v>212.63597477201148</v>
      </c>
      <c r="F54" s="277">
        <v>0</v>
      </c>
      <c r="G54" s="277">
        <v>8161.8539920074963</v>
      </c>
      <c r="H54" s="277">
        <v>3197.2758729208708</v>
      </c>
      <c r="I54" s="277">
        <v>0</v>
      </c>
      <c r="J54" s="277">
        <v>587.0955863140581</v>
      </c>
      <c r="K54" s="277">
        <v>0</v>
      </c>
      <c r="L54" s="277">
        <v>1352.2573860029579</v>
      </c>
      <c r="M54" s="277">
        <v>0</v>
      </c>
      <c r="N54" s="277">
        <v>0</v>
      </c>
      <c r="O54" s="277">
        <v>587.82243555796219</v>
      </c>
      <c r="P54" s="277">
        <v>0</v>
      </c>
      <c r="Q54" s="277">
        <v>0</v>
      </c>
      <c r="R54" s="277">
        <v>0</v>
      </c>
      <c r="S54" s="78">
        <f>SUM(D54:R54)</f>
        <v>14098.941247575356</v>
      </c>
    </row>
    <row r="55" spans="1:19" ht="16.5" customHeight="1">
      <c r="A55" s="161" t="s">
        <v>181</v>
      </c>
      <c r="B55" s="161"/>
      <c r="C55" s="161"/>
      <c r="D55" s="277">
        <v>700</v>
      </c>
      <c r="E55" s="277">
        <v>1400</v>
      </c>
      <c r="F55" s="277">
        <v>1400</v>
      </c>
      <c r="G55" s="277">
        <v>700</v>
      </c>
      <c r="H55" s="277">
        <v>700</v>
      </c>
      <c r="I55" s="277">
        <v>700</v>
      </c>
      <c r="J55" s="277">
        <v>1400</v>
      </c>
      <c r="K55" s="277">
        <v>1400</v>
      </c>
      <c r="L55" s="277">
        <v>700</v>
      </c>
      <c r="M55" s="277">
        <v>700</v>
      </c>
      <c r="N55" s="277">
        <v>700</v>
      </c>
      <c r="O55" s="277">
        <v>2800</v>
      </c>
      <c r="P55" s="277">
        <v>1400</v>
      </c>
      <c r="Q55" s="277">
        <v>700</v>
      </c>
      <c r="R55" s="277">
        <v>700</v>
      </c>
      <c r="S55" s="78">
        <f t="shared" ref="S55:S63" si="10">SUM(D55:R55)</f>
        <v>16100</v>
      </c>
    </row>
    <row r="56" spans="1:19" ht="16.5" customHeight="1">
      <c r="A56" s="161" t="s">
        <v>182</v>
      </c>
      <c r="B56" s="161"/>
      <c r="C56" s="161"/>
      <c r="D56" s="277">
        <v>0</v>
      </c>
      <c r="E56" s="277">
        <v>0</v>
      </c>
      <c r="F56" s="277">
        <v>0</v>
      </c>
      <c r="G56" s="277">
        <v>0</v>
      </c>
      <c r="H56" s="277">
        <v>0</v>
      </c>
      <c r="I56" s="277">
        <v>0</v>
      </c>
      <c r="J56" s="277">
        <v>0</v>
      </c>
      <c r="K56" s="277">
        <v>485</v>
      </c>
      <c r="L56" s="277">
        <v>0</v>
      </c>
      <c r="M56" s="277">
        <v>0</v>
      </c>
      <c r="N56" s="277">
        <v>0</v>
      </c>
      <c r="O56" s="277">
        <v>1600</v>
      </c>
      <c r="P56" s="277">
        <v>0</v>
      </c>
      <c r="Q56" s="277">
        <v>0</v>
      </c>
      <c r="R56" s="277">
        <v>0</v>
      </c>
      <c r="S56" s="78">
        <f t="shared" si="10"/>
        <v>2085</v>
      </c>
    </row>
    <row r="57" spans="1:19" ht="16.5" customHeight="1">
      <c r="A57" s="161" t="s">
        <v>183</v>
      </c>
      <c r="B57" s="161"/>
      <c r="C57" s="161"/>
      <c r="D57" s="277">
        <v>4300</v>
      </c>
      <c r="E57" s="277">
        <v>0</v>
      </c>
      <c r="F57" s="277">
        <v>0</v>
      </c>
      <c r="G57" s="277">
        <v>0</v>
      </c>
      <c r="H57" s="277">
        <v>0</v>
      </c>
      <c r="I57" s="277">
        <v>0</v>
      </c>
      <c r="J57" s="277">
        <v>0</v>
      </c>
      <c r="K57" s="277">
        <v>0</v>
      </c>
      <c r="L57" s="277">
        <v>0</v>
      </c>
      <c r="M57" s="277">
        <v>0</v>
      </c>
      <c r="N57" s="277">
        <v>0</v>
      </c>
      <c r="O57" s="277">
        <v>0</v>
      </c>
      <c r="P57" s="277">
        <v>0</v>
      </c>
      <c r="Q57" s="277">
        <v>0</v>
      </c>
      <c r="R57" s="277">
        <v>0</v>
      </c>
      <c r="S57" s="78">
        <f t="shared" si="10"/>
        <v>4300</v>
      </c>
    </row>
    <row r="58" spans="1:19" ht="16.5" customHeight="1">
      <c r="A58" s="278" t="s">
        <v>184</v>
      </c>
      <c r="B58" s="278"/>
      <c r="C58" s="278"/>
      <c r="D58" s="277">
        <v>0</v>
      </c>
      <c r="E58" s="277">
        <v>0</v>
      </c>
      <c r="F58" s="277">
        <v>0</v>
      </c>
      <c r="G58" s="277">
        <v>9500</v>
      </c>
      <c r="H58" s="277">
        <v>0</v>
      </c>
      <c r="I58" s="277">
        <v>0</v>
      </c>
      <c r="J58" s="277">
        <v>0</v>
      </c>
      <c r="K58" s="277">
        <v>0</v>
      </c>
      <c r="L58" s="277">
        <v>0</v>
      </c>
      <c r="M58" s="277">
        <v>0</v>
      </c>
      <c r="N58" s="277">
        <v>0</v>
      </c>
      <c r="O58" s="277">
        <v>0</v>
      </c>
      <c r="P58" s="277">
        <v>0</v>
      </c>
      <c r="Q58" s="277">
        <v>0</v>
      </c>
      <c r="R58" s="277">
        <v>0</v>
      </c>
      <c r="S58" s="78">
        <f t="shared" si="10"/>
        <v>9500</v>
      </c>
    </row>
    <row r="59" spans="1:19" ht="16.5" customHeight="1">
      <c r="A59" s="161" t="s">
        <v>448</v>
      </c>
      <c r="B59" s="161"/>
      <c r="C59" s="161"/>
      <c r="D59" s="277">
        <v>3400</v>
      </c>
      <c r="E59" s="277">
        <v>0</v>
      </c>
      <c r="F59" s="277">
        <v>0</v>
      </c>
      <c r="G59" s="277">
        <v>0</v>
      </c>
      <c r="H59" s="277">
        <v>1000</v>
      </c>
      <c r="I59" s="277">
        <v>0</v>
      </c>
      <c r="J59" s="277">
        <v>0</v>
      </c>
      <c r="K59" s="277">
        <v>0</v>
      </c>
      <c r="L59" s="277">
        <v>900</v>
      </c>
      <c r="M59" s="277">
        <v>0</v>
      </c>
      <c r="N59" s="277">
        <v>0</v>
      </c>
      <c r="O59" s="277">
        <v>0</v>
      </c>
      <c r="P59" s="277">
        <v>0</v>
      </c>
      <c r="Q59" s="277">
        <v>0</v>
      </c>
      <c r="R59" s="277">
        <v>3000</v>
      </c>
      <c r="S59" s="78">
        <f t="shared" si="10"/>
        <v>8300</v>
      </c>
    </row>
    <row r="60" spans="1:19" ht="16.5" customHeight="1">
      <c r="A60" s="161" t="s">
        <v>186</v>
      </c>
      <c r="B60" s="161"/>
      <c r="C60" s="161"/>
      <c r="D60" s="277">
        <v>830</v>
      </c>
      <c r="E60" s="277">
        <v>830</v>
      </c>
      <c r="F60" s="277">
        <v>830</v>
      </c>
      <c r="G60" s="277">
        <v>830</v>
      </c>
      <c r="H60" s="277">
        <v>830</v>
      </c>
      <c r="I60" s="277">
        <v>830</v>
      </c>
      <c r="J60" s="277">
        <v>830</v>
      </c>
      <c r="K60" s="277">
        <v>830</v>
      </c>
      <c r="L60" s="277">
        <v>830</v>
      </c>
      <c r="M60" s="277">
        <v>830</v>
      </c>
      <c r="N60" s="277">
        <v>830</v>
      </c>
      <c r="O60" s="277">
        <v>830</v>
      </c>
      <c r="P60" s="277">
        <v>830</v>
      </c>
      <c r="Q60" s="277">
        <v>830</v>
      </c>
      <c r="R60" s="277">
        <v>830</v>
      </c>
      <c r="S60" s="78">
        <f t="shared" si="10"/>
        <v>12450</v>
      </c>
    </row>
    <row r="61" spans="1:19" ht="16.5" customHeight="1">
      <c r="A61" s="161" t="s">
        <v>187</v>
      </c>
      <c r="B61" s="161"/>
      <c r="C61" s="161"/>
      <c r="D61" s="277">
        <v>0</v>
      </c>
      <c r="E61" s="277">
        <v>0</v>
      </c>
      <c r="F61" s="277">
        <v>0</v>
      </c>
      <c r="G61" s="277">
        <v>0</v>
      </c>
      <c r="H61" s="277">
        <v>0</v>
      </c>
      <c r="I61" s="277">
        <v>0</v>
      </c>
      <c r="J61" s="277">
        <v>0</v>
      </c>
      <c r="K61" s="277">
        <v>0</v>
      </c>
      <c r="L61" s="277">
        <v>400</v>
      </c>
      <c r="M61" s="277">
        <v>0</v>
      </c>
      <c r="N61" s="277">
        <v>0</v>
      </c>
      <c r="O61" s="277">
        <v>0</v>
      </c>
      <c r="P61" s="277">
        <v>0</v>
      </c>
      <c r="Q61" s="277">
        <v>0</v>
      </c>
      <c r="R61" s="277">
        <v>0</v>
      </c>
      <c r="S61" s="78">
        <f t="shared" si="10"/>
        <v>400</v>
      </c>
    </row>
    <row r="62" spans="1:19" ht="16.5" customHeight="1">
      <c r="A62" s="161" t="s">
        <v>188</v>
      </c>
      <c r="B62" s="161"/>
      <c r="C62" s="161"/>
      <c r="D62" s="277">
        <v>0</v>
      </c>
      <c r="E62" s="277">
        <v>0</v>
      </c>
      <c r="F62" s="277">
        <v>0</v>
      </c>
      <c r="G62" s="277">
        <v>600</v>
      </c>
      <c r="H62" s="277">
        <v>0</v>
      </c>
      <c r="I62" s="277">
        <v>0</v>
      </c>
      <c r="J62" s="277">
        <v>0</v>
      </c>
      <c r="K62" s="277">
        <v>0</v>
      </c>
      <c r="L62" s="277">
        <v>0</v>
      </c>
      <c r="M62" s="277">
        <v>0</v>
      </c>
      <c r="N62" s="277">
        <v>0</v>
      </c>
      <c r="O62" s="277">
        <v>0</v>
      </c>
      <c r="P62" s="277">
        <v>0</v>
      </c>
      <c r="Q62" s="277">
        <v>0</v>
      </c>
      <c r="R62" s="277">
        <v>0</v>
      </c>
      <c r="S62" s="78">
        <f t="shared" si="10"/>
        <v>600</v>
      </c>
    </row>
    <row r="63" spans="1:19" ht="16.5" customHeight="1">
      <c r="A63" s="161" t="s">
        <v>189</v>
      </c>
      <c r="B63" s="161"/>
      <c r="C63" s="161"/>
      <c r="D63" s="277">
        <v>0</v>
      </c>
      <c r="E63" s="277">
        <v>0</v>
      </c>
      <c r="F63" s="277">
        <v>0</v>
      </c>
      <c r="G63" s="277">
        <v>0</v>
      </c>
      <c r="H63" s="277">
        <v>0</v>
      </c>
      <c r="I63" s="277">
        <v>0</v>
      </c>
      <c r="J63" s="277">
        <v>0</v>
      </c>
      <c r="K63" s="277">
        <v>1700</v>
      </c>
      <c r="L63" s="277">
        <v>0</v>
      </c>
      <c r="M63" s="277">
        <v>0</v>
      </c>
      <c r="N63" s="277">
        <v>0</v>
      </c>
      <c r="O63" s="277">
        <v>0</v>
      </c>
      <c r="P63" s="277">
        <v>0</v>
      </c>
      <c r="Q63" s="277">
        <v>0</v>
      </c>
      <c r="R63" s="277">
        <v>0</v>
      </c>
      <c r="S63" s="78">
        <f t="shared" si="10"/>
        <v>1700</v>
      </c>
    </row>
    <row r="64" spans="1:19" ht="16.5" customHeight="1">
      <c r="A64" s="161" t="s">
        <v>190</v>
      </c>
      <c r="B64" s="161"/>
      <c r="C64" s="161"/>
      <c r="D64" s="277">
        <f>$S$64*'Tabell 3.1 DOK32022'!D68/100</f>
        <v>3863.1056547351777</v>
      </c>
      <c r="E64" s="277">
        <f>$S$64*'Tabell 3.1 DOK32022'!E68/100</f>
        <v>3276.2858335858396</v>
      </c>
      <c r="F64" s="277">
        <f>$S$64*'Tabell 3.1 DOK32022'!F68/100</f>
        <v>2913.543959962944</v>
      </c>
      <c r="G64" s="277">
        <f>$S$64*'Tabell 3.1 DOK32022'!G68/100</f>
        <v>2279.3043755364592</v>
      </c>
      <c r="H64" s="277">
        <f>$S$64*'Tabell 3.1 DOK32022'!H68/100</f>
        <v>4535.4204902624506</v>
      </c>
      <c r="I64" s="277">
        <f>$S$64*'Tabell 3.1 DOK32022'!I68/100</f>
        <v>3420.0976845501987</v>
      </c>
      <c r="J64" s="277">
        <f>$S$64*'Tabell 3.1 DOK32022'!J68/100</f>
        <v>4399.9628009175131</v>
      </c>
      <c r="K64" s="277">
        <f>$S$64*'Tabell 3.1 DOK32022'!K68/100</f>
        <v>4277.6437750266796</v>
      </c>
      <c r="L64" s="277">
        <f>$S$64*'Tabell 3.1 DOK32022'!L68/100</f>
        <v>2995.6982226645669</v>
      </c>
      <c r="M64" s="277">
        <f>$S$64*'Tabell 3.1 DOK32022'!M68/100</f>
        <v>3319.9576891787583</v>
      </c>
      <c r="N64" s="277">
        <f>$S$64*'Tabell 3.1 DOK32022'!N68/100</f>
        <v>3756.493099278563</v>
      </c>
      <c r="O64" s="277">
        <f>$S$64*'Tabell 3.1 DOK32022'!O68/100</f>
        <v>5400.8049785130997</v>
      </c>
      <c r="P64" s="277">
        <f>$S$64*'Tabell 3.1 DOK32022'!P68/100</f>
        <v>5744.6204577907602</v>
      </c>
      <c r="Q64" s="277">
        <f>$S$64*'Tabell 3.1 DOK32022'!Q68/100</f>
        <v>5170.6145556422598</v>
      </c>
      <c r="R64" s="277">
        <f>$S$64*'Tabell 3.1 DOK32022'!R68/100</f>
        <v>3646.4464223547448</v>
      </c>
      <c r="S64" s="78">
        <v>59000.000000000015</v>
      </c>
    </row>
    <row r="65" spans="1:35" ht="16.5" customHeight="1">
      <c r="A65" s="161" t="s">
        <v>191</v>
      </c>
      <c r="B65" s="161"/>
      <c r="C65" s="161"/>
      <c r="D65" s="277">
        <f>$S$65*'Tabell 3.1 DOK32022'!D71/100</f>
        <v>1231.8167514234742</v>
      </c>
      <c r="E65" s="277">
        <f>$S$65*'Tabell 3.1 DOK32022'!E71/100</f>
        <v>1082.0282487096813</v>
      </c>
      <c r="F65" s="277">
        <f>$S$65*'Tabell 3.1 DOK32022'!F71/100</f>
        <v>1077.0740754846991</v>
      </c>
      <c r="G65" s="277">
        <f>$S$65*'Tabell 3.1 DOK32022'!G71/100</f>
        <v>936.70427486116637</v>
      </c>
      <c r="H65" s="277">
        <f>$S$65*'Tabell 3.1 DOK32022'!H71/100</f>
        <v>2392.1889591510958</v>
      </c>
      <c r="I65" s="277">
        <f>$S$65*'Tabell 3.1 DOK32022'!I71/100</f>
        <v>1803.8123694681854</v>
      </c>
      <c r="J65" s="277">
        <f>$S$65*'Tabell 3.1 DOK32022'!J71/100</f>
        <v>2286.1564052688227</v>
      </c>
      <c r="K65" s="277">
        <f>$S$65*'Tabell 3.1 DOK32022'!K71/100</f>
        <v>2048.0302888753804</v>
      </c>
      <c r="L65" s="277">
        <f>$S$65*'Tabell 3.1 DOK32022'!L71/100</f>
        <v>1286.6809397703946</v>
      </c>
      <c r="M65" s="277">
        <f>$S$65*'Tabell 3.1 DOK32022'!M71/100</f>
        <v>1335.5830382954432</v>
      </c>
      <c r="N65" s="277">
        <f>$S$65*'Tabell 3.1 DOK32022'!N71/100</f>
        <v>1540.8072482861796</v>
      </c>
      <c r="O65" s="277">
        <f>$S$65*'Tabell 3.1 DOK32022'!O71/100</f>
        <v>2223.570646687499</v>
      </c>
      <c r="P65" s="277">
        <f>$S$65*'Tabell 3.1 DOK32022'!P71/100</f>
        <v>2969.4912385909424</v>
      </c>
      <c r="Q65" s="277">
        <f>$S$65*'Tabell 3.1 DOK32022'!Q71/100</f>
        <v>2725.6313811105383</v>
      </c>
      <c r="R65" s="277">
        <f>$S$65*'Tabell 3.1 DOK32022'!R71/100</f>
        <v>1060.4241340164983</v>
      </c>
      <c r="S65" s="78">
        <v>26000</v>
      </c>
    </row>
    <row r="66" spans="1:35" ht="16.5" customHeight="1">
      <c r="A66" s="296" t="s">
        <v>449</v>
      </c>
      <c r="B66" s="296"/>
      <c r="C66" s="296"/>
      <c r="D66" s="297">
        <v>0</v>
      </c>
      <c r="E66" s="297">
        <v>0</v>
      </c>
      <c r="F66" s="297">
        <v>0</v>
      </c>
      <c r="G66" s="297">
        <v>0</v>
      </c>
      <c r="H66" s="297">
        <v>0</v>
      </c>
      <c r="I66" s="297">
        <v>0</v>
      </c>
      <c r="J66" s="297">
        <v>4700</v>
      </c>
      <c r="K66" s="297">
        <v>0</v>
      </c>
      <c r="L66" s="297">
        <v>0</v>
      </c>
      <c r="M66" s="297">
        <v>0</v>
      </c>
      <c r="N66" s="297">
        <v>0</v>
      </c>
      <c r="O66" s="297">
        <v>1800</v>
      </c>
      <c r="P66" s="297">
        <v>0</v>
      </c>
      <c r="Q66" s="297">
        <v>0</v>
      </c>
      <c r="R66" s="297">
        <v>0</v>
      </c>
      <c r="S66" s="258">
        <f t="shared" ref="S66:S70" si="11">SUM(D66:R66)</f>
        <v>6500</v>
      </c>
    </row>
    <row r="67" spans="1:35" ht="16.5" customHeight="1">
      <c r="A67" s="161" t="s">
        <v>193</v>
      </c>
      <c r="B67" s="161"/>
      <c r="C67" s="161"/>
      <c r="D67" s="277">
        <v>836</v>
      </c>
      <c r="E67" s="277">
        <v>1032</v>
      </c>
      <c r="F67" s="277">
        <v>0</v>
      </c>
      <c r="G67" s="277">
        <v>765</v>
      </c>
      <c r="H67" s="277">
        <v>0</v>
      </c>
      <c r="I67" s="277">
        <v>0</v>
      </c>
      <c r="J67" s="277">
        <v>643</v>
      </c>
      <c r="K67" s="277">
        <v>0</v>
      </c>
      <c r="L67" s="277">
        <v>519</v>
      </c>
      <c r="M67" s="277">
        <v>952</v>
      </c>
      <c r="N67" s="277">
        <v>0</v>
      </c>
      <c r="O67" s="277">
        <v>280</v>
      </c>
      <c r="P67" s="277">
        <v>1898</v>
      </c>
      <c r="Q67" s="277">
        <v>1266</v>
      </c>
      <c r="R67" s="277">
        <v>715</v>
      </c>
      <c r="S67" s="78">
        <f t="shared" si="11"/>
        <v>8906</v>
      </c>
    </row>
    <row r="68" spans="1:35" ht="16.5" customHeight="1">
      <c r="A68" s="278" t="s">
        <v>194</v>
      </c>
      <c r="B68" s="278"/>
      <c r="C68" s="278"/>
      <c r="D68" s="277">
        <v>6365</v>
      </c>
      <c r="E68" s="277">
        <v>4161</v>
      </c>
      <c r="F68" s="277">
        <v>3258</v>
      </c>
      <c r="G68" s="277">
        <v>204</v>
      </c>
      <c r="H68" s="277">
        <v>0</v>
      </c>
      <c r="I68" s="277">
        <v>0</v>
      </c>
      <c r="J68" s="277">
        <v>0</v>
      </c>
      <c r="K68" s="277">
        <v>0</v>
      </c>
      <c r="L68" s="277">
        <v>1859</v>
      </c>
      <c r="M68" s="277">
        <v>4177</v>
      </c>
      <c r="N68" s="277">
        <v>4570</v>
      </c>
      <c r="O68" s="277">
        <v>6736</v>
      </c>
      <c r="P68" s="277">
        <v>6193</v>
      </c>
      <c r="Q68" s="277">
        <v>0</v>
      </c>
      <c r="R68" s="277">
        <v>3103</v>
      </c>
      <c r="S68" s="78">
        <f t="shared" si="11"/>
        <v>40626</v>
      </c>
    </row>
    <row r="69" spans="1:35" ht="16.5" customHeight="1">
      <c r="A69" s="296" t="s">
        <v>450</v>
      </c>
      <c r="B69" s="296"/>
      <c r="C69" s="296"/>
      <c r="D69" s="297">
        <v>600</v>
      </c>
      <c r="E69" s="297">
        <v>600</v>
      </c>
      <c r="F69" s="297">
        <v>600</v>
      </c>
      <c r="G69" s="297">
        <v>600</v>
      </c>
      <c r="H69" s="297">
        <v>600</v>
      </c>
      <c r="I69" s="297">
        <v>600</v>
      </c>
      <c r="J69" s="297">
        <v>600</v>
      </c>
      <c r="K69" s="297">
        <v>600</v>
      </c>
      <c r="L69" s="297">
        <v>600</v>
      </c>
      <c r="M69" s="297">
        <v>600</v>
      </c>
      <c r="N69" s="297">
        <v>600</v>
      </c>
      <c r="O69" s="297">
        <v>600</v>
      </c>
      <c r="P69" s="297">
        <v>600</v>
      </c>
      <c r="Q69" s="297">
        <v>600</v>
      </c>
      <c r="R69" s="297">
        <v>600</v>
      </c>
      <c r="S69" s="258">
        <f t="shared" si="11"/>
        <v>9000</v>
      </c>
    </row>
    <row r="70" spans="1:35" ht="16.5" customHeight="1">
      <c r="A70" s="448" t="s">
        <v>451</v>
      </c>
      <c r="B70" s="448"/>
      <c r="C70" s="448"/>
      <c r="D70" s="297">
        <v>2134</v>
      </c>
      <c r="E70" s="297">
        <v>512</v>
      </c>
      <c r="F70" s="297">
        <v>249</v>
      </c>
      <c r="G70" s="297">
        <v>-836</v>
      </c>
      <c r="H70" s="297">
        <v>-1218</v>
      </c>
      <c r="I70" s="297">
        <v>289</v>
      </c>
      <c r="J70" s="297">
        <v>677</v>
      </c>
      <c r="K70" s="297">
        <v>230</v>
      </c>
      <c r="L70" s="297">
        <v>774</v>
      </c>
      <c r="M70" s="297">
        <v>-842</v>
      </c>
      <c r="N70" s="297">
        <v>690</v>
      </c>
      <c r="O70" s="297">
        <v>1066</v>
      </c>
      <c r="P70" s="297">
        <v>2378</v>
      </c>
      <c r="Q70" s="297">
        <v>225</v>
      </c>
      <c r="R70" s="297">
        <v>2463</v>
      </c>
      <c r="S70" s="258">
        <f t="shared" si="11"/>
        <v>8791</v>
      </c>
      <c r="AA70" s="313"/>
      <c r="AB70" s="313"/>
      <c r="AC70" s="313"/>
      <c r="AD70" s="313"/>
      <c r="AE70" s="313"/>
      <c r="AF70" s="313"/>
      <c r="AG70" s="313"/>
      <c r="AH70" s="313"/>
      <c r="AI70" s="313"/>
    </row>
    <row r="71" spans="1:35" ht="16.5" customHeight="1">
      <c r="A71" s="447" t="s">
        <v>439</v>
      </c>
      <c r="B71" s="447"/>
      <c r="C71" s="447"/>
      <c r="D71" s="298">
        <v>-3055.0816168243778</v>
      </c>
      <c r="E71" s="298">
        <v>-2802.0783864251162</v>
      </c>
      <c r="F71" s="298">
        <v>-2235.2779262698587</v>
      </c>
      <c r="G71" s="298">
        <v>-1880.2744307617991</v>
      </c>
      <c r="H71" s="298">
        <v>-2928.9611872079677</v>
      </c>
      <c r="I71" s="298">
        <v>-1637.2284143769975</v>
      </c>
      <c r="J71" s="298">
        <v>-3528.3437436246063</v>
      </c>
      <c r="K71" s="298">
        <v>-2482.6446983072237</v>
      </c>
      <c r="L71" s="298">
        <v>-2871.5583261575912</v>
      </c>
      <c r="M71" s="298">
        <v>-2654.6346256792008</v>
      </c>
      <c r="N71" s="298">
        <v>-3425.68332448298</v>
      </c>
      <c r="O71" s="298">
        <v>-3720.9218926428571</v>
      </c>
      <c r="P71" s="298">
        <v>-3221.0293078509471</v>
      </c>
      <c r="Q71" s="298">
        <v>-3102.3528178266456</v>
      </c>
      <c r="R71" s="298">
        <v>-2775.2544460005333</v>
      </c>
      <c r="S71" s="298">
        <f>SUM(D71:R71)</f>
        <v>-42321.325144438699</v>
      </c>
    </row>
    <row r="72" spans="1:35" ht="16.5" customHeight="1" thickBot="1">
      <c r="A72" s="374" t="s">
        <v>120</v>
      </c>
      <c r="B72" s="374"/>
      <c r="C72" s="374"/>
      <c r="D72" s="210">
        <f>SUM(D54:D71)</f>
        <v>21204.840789334274</v>
      </c>
      <c r="E72" s="210">
        <f t="shared" ref="E72:S72" si="12">SUM(E54:E71)</f>
        <v>10303.871670642417</v>
      </c>
      <c r="F72" s="210">
        <f t="shared" si="12"/>
        <v>8092.3401091777851</v>
      </c>
      <c r="G72" s="210">
        <f t="shared" si="12"/>
        <v>21860.588211643328</v>
      </c>
      <c r="H72" s="210">
        <f t="shared" si="12"/>
        <v>9107.9241351264482</v>
      </c>
      <c r="I72" s="210">
        <f t="shared" si="12"/>
        <v>6005.6816396413869</v>
      </c>
      <c r="J72" s="210">
        <f t="shared" si="12"/>
        <v>12594.871048875788</v>
      </c>
      <c r="K72" s="210">
        <f t="shared" si="12"/>
        <v>9088.0293655948371</v>
      </c>
      <c r="L72" s="210">
        <f t="shared" si="12"/>
        <v>9345.0782222803282</v>
      </c>
      <c r="M72" s="210">
        <f t="shared" si="12"/>
        <v>8417.9061017950007</v>
      </c>
      <c r="N72" s="210">
        <f t="shared" si="12"/>
        <v>9261.6170230817625</v>
      </c>
      <c r="O72" s="210">
        <f t="shared" si="12"/>
        <v>20203.276168115703</v>
      </c>
      <c r="P72" s="210">
        <f t="shared" si="12"/>
        <v>18792.082388530758</v>
      </c>
      <c r="Q72" s="210">
        <f t="shared" si="12"/>
        <v>8414.893118926153</v>
      </c>
      <c r="R72" s="210">
        <f t="shared" si="12"/>
        <v>13342.616110370709</v>
      </c>
      <c r="S72" s="210">
        <f t="shared" si="12"/>
        <v>186035.61610313668</v>
      </c>
    </row>
    <row r="73" spans="1:35" ht="16.5" customHeight="1" thickBot="1">
      <c r="A73" s="418"/>
      <c r="B73" s="418"/>
      <c r="C73" s="418"/>
      <c r="D73" s="18"/>
      <c r="E73" s="18"/>
      <c r="F73" s="18"/>
      <c r="G73" s="18"/>
      <c r="H73" s="18"/>
      <c r="I73" s="18"/>
      <c r="J73" s="18"/>
      <c r="K73" s="18"/>
      <c r="L73" s="18"/>
      <c r="M73" s="18"/>
      <c r="N73" s="18"/>
      <c r="O73" s="18"/>
      <c r="P73" s="18"/>
      <c r="Q73" s="18"/>
      <c r="R73" s="18"/>
      <c r="S73" s="18"/>
    </row>
    <row r="74" spans="1:35" ht="16.5" customHeight="1">
      <c r="A74" s="377" t="str">
        <f>'Tabell 2.1 DOK32022'!A42</f>
        <v>FO4A Sosiale tjenester</v>
      </c>
      <c r="B74" s="377"/>
      <c r="C74" s="377"/>
      <c r="D74" s="215"/>
      <c r="E74" s="215"/>
      <c r="F74" s="215"/>
      <c r="G74" s="215"/>
      <c r="H74" s="215"/>
      <c r="I74" s="215"/>
      <c r="J74" s="215"/>
      <c r="K74" s="215"/>
      <c r="L74" s="215"/>
      <c r="M74" s="215"/>
      <c r="N74" s="215"/>
      <c r="O74" s="215"/>
      <c r="P74" s="215"/>
      <c r="Q74" s="215"/>
      <c r="R74" s="215"/>
      <c r="S74" s="215"/>
    </row>
    <row r="75" spans="1:35" ht="16.5" customHeight="1">
      <c r="A75" s="278" t="s">
        <v>200</v>
      </c>
      <c r="B75" s="278"/>
      <c r="C75" s="278"/>
      <c r="D75" s="279">
        <v>0</v>
      </c>
      <c r="E75" s="279">
        <v>3700</v>
      </c>
      <c r="F75" s="279">
        <v>0</v>
      </c>
      <c r="G75" s="279">
        <v>0</v>
      </c>
      <c r="H75" s="279">
        <v>0</v>
      </c>
      <c r="I75" s="279">
        <v>0</v>
      </c>
      <c r="J75" s="279">
        <v>0</v>
      </c>
      <c r="K75" s="279">
        <v>0</v>
      </c>
      <c r="L75" s="279">
        <v>0</v>
      </c>
      <c r="M75" s="279">
        <v>0</v>
      </c>
      <c r="N75" s="279">
        <v>0</v>
      </c>
      <c r="O75" s="279">
        <v>0</v>
      </c>
      <c r="P75" s="279">
        <v>0</v>
      </c>
      <c r="Q75" s="279">
        <v>0</v>
      </c>
      <c r="R75" s="279"/>
      <c r="S75" s="79">
        <f>SUM(D75:R75)</f>
        <v>3700</v>
      </c>
    </row>
    <row r="76" spans="1:35" ht="16.5" customHeight="1">
      <c r="A76" s="278" t="s">
        <v>452</v>
      </c>
      <c r="B76" s="278"/>
      <c r="C76" s="278"/>
      <c r="D76" s="279">
        <f>$S76*'Tabell 3.1 DOK32022'!D$83/100</f>
        <v>3752.6466874396533</v>
      </c>
      <c r="E76" s="279">
        <f>$S76*'Tabell 3.1 DOK32022'!E$83/100</f>
        <v>3185.7904768501962</v>
      </c>
      <c r="F76" s="279">
        <f>$S76*'Tabell 3.1 DOK32022'!F$83/100</f>
        <v>1967.7113792404257</v>
      </c>
      <c r="G76" s="279">
        <f>$S76*'Tabell 3.1 DOK32022'!G$83/100</f>
        <v>1589.1055260409253</v>
      </c>
      <c r="H76" s="279">
        <f>$S76*'Tabell 3.1 DOK32022'!H$83/100</f>
        <v>2043.6940412975944</v>
      </c>
      <c r="I76" s="279">
        <f>$S76*'Tabell 3.1 DOK32022'!I$83/100</f>
        <v>739.90170001649199</v>
      </c>
      <c r="J76" s="279">
        <f>$S76*'Tabell 3.1 DOK32022'!J$83/100</f>
        <v>1060.7888272733121</v>
      </c>
      <c r="K76" s="279">
        <f>$S76*'Tabell 3.1 DOK32022'!K$83/100</f>
        <v>1343.3467545257618</v>
      </c>
      <c r="L76" s="279">
        <f>$S76*'Tabell 3.1 DOK32022'!L$83/100</f>
        <v>1969.123805355799</v>
      </c>
      <c r="M76" s="279">
        <f>$S76*'Tabell 3.1 DOK32022'!M$83/100</f>
        <v>1779.2241889194529</v>
      </c>
      <c r="N76" s="279">
        <f>$S76*'Tabell 3.1 DOK32022'!N$83/100</f>
        <v>2569.1033374707094</v>
      </c>
      <c r="O76" s="279">
        <f>$S76*'Tabell 3.1 DOK32022'!O$83/100</f>
        <v>3087.3978355769837</v>
      </c>
      <c r="P76" s="279">
        <f>$S76*'Tabell 3.1 DOK32022'!P$83/100</f>
        <v>1677.5683073152331</v>
      </c>
      <c r="Q76" s="279">
        <f>$S76*'Tabell 3.1 DOK32022'!Q$83/100</f>
        <v>1258.8934556029844</v>
      </c>
      <c r="R76" s="279">
        <f>$S76*'Tabell 3.1 DOK32022'!R$83/100</f>
        <v>2825.7036770744762</v>
      </c>
      <c r="S76" s="79">
        <v>30850</v>
      </c>
    </row>
    <row r="77" spans="1:35" ht="16.5" customHeight="1">
      <c r="A77" s="278" t="s">
        <v>453</v>
      </c>
      <c r="B77" s="278"/>
      <c r="C77" s="278"/>
      <c r="D77" s="279">
        <f>$S77*'Tabell 3.1 DOK32022'!D$83/100</f>
        <v>7237.681617590255</v>
      </c>
      <c r="E77" s="279">
        <f>$S77*'Tabell 3.1 DOK32022'!E$83/100</f>
        <v>6144.393302190816</v>
      </c>
      <c r="F77" s="279">
        <f>$S77*'Tabell 3.1 DOK32022'!F$83/100</f>
        <v>3795.0997427813722</v>
      </c>
      <c r="G77" s="279">
        <f>$S77*'Tabell 3.1 DOK32022'!G$83/100</f>
        <v>3064.8874813431134</v>
      </c>
      <c r="H77" s="279">
        <f>$S77*'Tabell 3.1 DOK32022'!H$83/100</f>
        <v>3941.6465302174024</v>
      </c>
      <c r="I77" s="279">
        <f>$S77*'Tabell 3.1 DOK32022'!I$83/100</f>
        <v>1427.0389352019861</v>
      </c>
      <c r="J77" s="279">
        <f>$S77*'Tabell 3.1 DOK32022'!J$83/100</f>
        <v>2045.9298289388028</v>
      </c>
      <c r="K77" s="279">
        <f>$S77*'Tabell 3.1 DOK32022'!K$83/100</f>
        <v>2590.8956853900427</v>
      </c>
      <c r="L77" s="279">
        <f>$S77*'Tabell 3.1 DOK32022'!L$83/100</f>
        <v>3797.8238709455436</v>
      </c>
      <c r="M77" s="279">
        <f>$S77*'Tabell 3.1 DOK32022'!M$83/100</f>
        <v>3431.5669121785236</v>
      </c>
      <c r="N77" s="279">
        <f>$S77*'Tabell 3.1 DOK32022'!N$83/100</f>
        <v>4954.9967124637669</v>
      </c>
      <c r="O77" s="279">
        <f>$S77*'Tabell 3.1 DOK32022'!O$83/100</f>
        <v>5954.6246747757068</v>
      </c>
      <c r="P77" s="279">
        <f>$S77*'Tabell 3.1 DOK32022'!P$83/100</f>
        <v>3235.5045149191692</v>
      </c>
      <c r="Q77" s="279">
        <f>$S77*'Tabell 3.1 DOK32022'!Q$83/100</f>
        <v>2428.0116890884142</v>
      </c>
      <c r="R77" s="279">
        <f>$S77*'Tabell 3.1 DOK32022'!R$83/100</f>
        <v>5449.8985019750835</v>
      </c>
      <c r="S77" s="79">
        <v>59500</v>
      </c>
    </row>
    <row r="78" spans="1:35" ht="16.5" customHeight="1">
      <c r="A78" s="278" t="s">
        <v>203</v>
      </c>
      <c r="B78" s="278"/>
      <c r="C78" s="278"/>
      <c r="D78" s="279">
        <v>0</v>
      </c>
      <c r="E78" s="279">
        <v>0</v>
      </c>
      <c r="F78" s="279">
        <v>0</v>
      </c>
      <c r="G78" s="279">
        <v>0</v>
      </c>
      <c r="H78" s="279">
        <v>0</v>
      </c>
      <c r="I78" s="279">
        <v>300</v>
      </c>
      <c r="J78" s="279">
        <v>0</v>
      </c>
      <c r="K78" s="279">
        <v>0</v>
      </c>
      <c r="L78" s="279">
        <v>0</v>
      </c>
      <c r="M78" s="279">
        <v>0</v>
      </c>
      <c r="N78" s="279">
        <v>0</v>
      </c>
      <c r="O78" s="279">
        <v>0</v>
      </c>
      <c r="P78" s="279">
        <v>0</v>
      </c>
      <c r="Q78" s="279">
        <v>0</v>
      </c>
      <c r="R78" s="279">
        <v>0</v>
      </c>
      <c r="S78" s="79">
        <f>SUM(D78:R78)</f>
        <v>300</v>
      </c>
    </row>
    <row r="79" spans="1:35" ht="16.5" customHeight="1">
      <c r="A79" s="278" t="s">
        <v>204</v>
      </c>
      <c r="B79" s="278"/>
      <c r="C79" s="278"/>
      <c r="D79" s="279">
        <v>825</v>
      </c>
      <c r="E79" s="279">
        <v>0</v>
      </c>
      <c r="F79" s="279">
        <v>0</v>
      </c>
      <c r="G79" s="279">
        <v>0</v>
      </c>
      <c r="H79" s="279">
        <v>0</v>
      </c>
      <c r="I79" s="279">
        <v>0</v>
      </c>
      <c r="J79" s="279">
        <v>825</v>
      </c>
      <c r="K79" s="279">
        <v>0</v>
      </c>
      <c r="L79" s="279">
        <v>0</v>
      </c>
      <c r="M79" s="279">
        <v>0</v>
      </c>
      <c r="N79" s="279">
        <v>1650</v>
      </c>
      <c r="O79" s="279">
        <v>825</v>
      </c>
      <c r="P79" s="279">
        <v>825</v>
      </c>
      <c r="Q79" s="279"/>
      <c r="R79" s="279">
        <v>825</v>
      </c>
      <c r="S79" s="79">
        <f>SUM(D79:R79)</f>
        <v>5775</v>
      </c>
    </row>
    <row r="80" spans="1:35" ht="16.5" customHeight="1">
      <c r="A80" s="278" t="s">
        <v>205</v>
      </c>
      <c r="B80" s="278"/>
      <c r="C80" s="278"/>
      <c r="D80" s="279">
        <v>0</v>
      </c>
      <c r="E80" s="279">
        <v>3000</v>
      </c>
      <c r="F80" s="279">
        <v>0</v>
      </c>
      <c r="G80" s="279">
        <v>0</v>
      </c>
      <c r="H80" s="279">
        <v>0</v>
      </c>
      <c r="I80" s="279">
        <v>0</v>
      </c>
      <c r="J80" s="279">
        <v>0</v>
      </c>
      <c r="K80" s="279">
        <v>0</v>
      </c>
      <c r="L80" s="279">
        <v>0</v>
      </c>
      <c r="M80" s="279">
        <v>0</v>
      </c>
      <c r="N80" s="279">
        <v>0</v>
      </c>
      <c r="O80" s="279">
        <v>0</v>
      </c>
      <c r="P80" s="279">
        <v>0</v>
      </c>
      <c r="Q80" s="279">
        <v>0</v>
      </c>
      <c r="R80" s="279">
        <v>0</v>
      </c>
      <c r="S80" s="79">
        <f>SUM(D80:R80)</f>
        <v>3000</v>
      </c>
      <c r="T80" s="315"/>
      <c r="U80" s="315"/>
      <c r="V80" s="315"/>
      <c r="W80" s="315"/>
      <c r="X80" s="315"/>
      <c r="Y80" s="315"/>
      <c r="Z80" s="315"/>
    </row>
    <row r="81" spans="1:26" ht="16.5" customHeight="1">
      <c r="A81" s="278" t="s">
        <v>206</v>
      </c>
      <c r="B81" s="278"/>
      <c r="C81" s="278"/>
      <c r="D81" s="279">
        <f>$S81*'Tabell 3.1 DOK32022'!D$83/100</f>
        <v>2600.091505478852</v>
      </c>
      <c r="E81" s="279">
        <f>$S81*'Tabell 3.1 DOK32022'!E$83/100</f>
        <v>2207.3345686441799</v>
      </c>
      <c r="F81" s="279">
        <f>$S81*'Tabell 3.1 DOK32022'!F$83/100</f>
        <v>1363.36566389835</v>
      </c>
      <c r="G81" s="279">
        <f>$S81*'Tabell 3.1 DOK32022'!G$83/100</f>
        <v>1101.0415111547738</v>
      </c>
      <c r="H81" s="279">
        <f>$S81*'Tabell 3.1 DOK32022'!H$83/100</f>
        <v>1416.0116736705374</v>
      </c>
      <c r="I81" s="279">
        <f>$S81*'Tabell 3.1 DOK32022'!I$83/100</f>
        <v>512.65474352844456</v>
      </c>
      <c r="J81" s="279">
        <f>$S81*'Tabell 3.1 DOK32022'!J$83/100</f>
        <v>734.98739653053633</v>
      </c>
      <c r="K81" s="279">
        <f>$S81*'Tabell 3.1 DOK32022'!K$83/100</f>
        <v>930.76294580188505</v>
      </c>
      <c r="L81" s="279">
        <f>$S81*'Tabell 3.1 DOK32022'!L$83/100</f>
        <v>1364.3442897724537</v>
      </c>
      <c r="M81" s="279">
        <f>$S81*'Tabell 3.1 DOK32022'!M$83/100</f>
        <v>1232.7687856775788</v>
      </c>
      <c r="N81" s="279">
        <f>$S81*'Tabell 3.1 DOK32022'!N$83/100</f>
        <v>1780.0513399817314</v>
      </c>
      <c r="O81" s="279">
        <f>$S81*'Tabell 3.1 DOK32022'!O$83/100</f>
        <v>2139.1613852660626</v>
      </c>
      <c r="P81" s="279">
        <f>$S81*'Tabell 3.1 DOK32022'!P$83/100</f>
        <v>1162.3346051495334</v>
      </c>
      <c r="Q81" s="279">
        <f>$S81*'Tabell 3.1 DOK32022'!Q$83/100</f>
        <v>872.24789671033363</v>
      </c>
      <c r="R81" s="279">
        <f>$S81*'Tabell 3.1 DOK32022'!R$83/100</f>
        <v>1957.8416887347464</v>
      </c>
      <c r="S81" s="79">
        <v>21375</v>
      </c>
      <c r="T81" s="315"/>
      <c r="U81" s="315"/>
      <c r="V81" s="315"/>
      <c r="W81" s="315"/>
      <c r="X81" s="315"/>
      <c r="Y81" s="315"/>
      <c r="Z81" s="315"/>
    </row>
    <row r="82" spans="1:26" ht="16.5" customHeight="1">
      <c r="A82" s="278" t="s">
        <v>207</v>
      </c>
      <c r="B82" s="278"/>
      <c r="C82" s="278"/>
      <c r="D82" s="279">
        <v>0</v>
      </c>
      <c r="E82" s="279">
        <v>0</v>
      </c>
      <c r="F82" s="279">
        <v>1755</v>
      </c>
      <c r="G82" s="279">
        <v>0</v>
      </c>
      <c r="H82" s="279">
        <v>0</v>
      </c>
      <c r="I82" s="279">
        <v>0</v>
      </c>
      <c r="J82" s="279">
        <v>0</v>
      </c>
      <c r="K82" s="279">
        <v>0</v>
      </c>
      <c r="L82" s="279">
        <v>0</v>
      </c>
      <c r="M82" s="279">
        <v>0</v>
      </c>
      <c r="N82" s="279">
        <v>0</v>
      </c>
      <c r="O82" s="279">
        <v>0</v>
      </c>
      <c r="P82" s="279">
        <v>0</v>
      </c>
      <c r="Q82" s="279">
        <v>0</v>
      </c>
      <c r="R82" s="279">
        <v>0</v>
      </c>
      <c r="S82" s="79">
        <f>SUM(D82:R82)</f>
        <v>1755</v>
      </c>
      <c r="T82" s="315"/>
      <c r="U82" s="315"/>
      <c r="V82" s="315"/>
      <c r="W82" s="315"/>
      <c r="X82" s="315"/>
      <c r="Y82" s="315"/>
      <c r="Z82" s="315"/>
    </row>
    <row r="83" spans="1:26" ht="16.5" customHeight="1">
      <c r="A83" s="278" t="s">
        <v>208</v>
      </c>
      <c r="B83" s="278"/>
      <c r="C83" s="278"/>
      <c r="D83" s="279">
        <v>520</v>
      </c>
      <c r="E83" s="279">
        <v>520</v>
      </c>
      <c r="F83" s="279">
        <v>520</v>
      </c>
      <c r="G83" s="279">
        <v>520</v>
      </c>
      <c r="H83" s="279">
        <v>520</v>
      </c>
      <c r="I83" s="279">
        <v>520</v>
      </c>
      <c r="J83" s="279">
        <v>520</v>
      </c>
      <c r="K83" s="279">
        <v>520</v>
      </c>
      <c r="L83" s="279">
        <v>520</v>
      </c>
      <c r="M83" s="279">
        <v>520</v>
      </c>
      <c r="N83" s="279">
        <v>520</v>
      </c>
      <c r="O83" s="279">
        <v>520</v>
      </c>
      <c r="P83" s="279">
        <v>520</v>
      </c>
      <c r="Q83" s="279">
        <v>520</v>
      </c>
      <c r="R83" s="279">
        <v>520</v>
      </c>
      <c r="S83" s="79">
        <f>SUM(D83:R83)</f>
        <v>7800</v>
      </c>
      <c r="T83" s="315"/>
      <c r="U83" s="315"/>
      <c r="V83" s="315"/>
      <c r="W83" s="315"/>
      <c r="X83" s="315"/>
      <c r="Y83" s="315"/>
      <c r="Z83" s="315"/>
    </row>
    <row r="84" spans="1:26" ht="16.5" customHeight="1">
      <c r="A84" s="447" t="s">
        <v>439</v>
      </c>
      <c r="B84" s="447"/>
      <c r="C84" s="447"/>
      <c r="D84" s="298">
        <v>-636.41397280490867</v>
      </c>
      <c r="E84" s="298">
        <v>-616.18635663390683</v>
      </c>
      <c r="F84" s="298">
        <v>-333.62645092008762</v>
      </c>
      <c r="G84" s="298">
        <v>-274.12944659187673</v>
      </c>
      <c r="H84" s="298">
        <v>-286.32467576705005</v>
      </c>
      <c r="I84" s="298">
        <v>-78.700265619441083</v>
      </c>
      <c r="J84" s="298">
        <v>-188.53148529685424</v>
      </c>
      <c r="K84" s="298">
        <v>-169.90479550150684</v>
      </c>
      <c r="L84" s="298">
        <v>-407.86320456450596</v>
      </c>
      <c r="M84" s="298">
        <v>-307.94613750217775</v>
      </c>
      <c r="N84" s="298">
        <v>-514.6458844729525</v>
      </c>
      <c r="O84" s="298">
        <v>-460.51935791551017</v>
      </c>
      <c r="P84" s="298">
        <v>-206.12535357625123</v>
      </c>
      <c r="Q84" s="298">
        <v>-165.07705544480783</v>
      </c>
      <c r="R84" s="298">
        <v>-467.10401859399366</v>
      </c>
      <c r="S84" s="310">
        <f>SUM(D84:R84)</f>
        <v>-5113.0984612058319</v>
      </c>
      <c r="T84" s="315"/>
      <c r="U84" s="315"/>
      <c r="V84" s="315"/>
      <c r="W84" s="315"/>
      <c r="X84" s="315"/>
      <c r="Y84" s="315"/>
      <c r="Z84" s="315"/>
    </row>
    <row r="85" spans="1:26" ht="16.5" customHeight="1" thickBot="1">
      <c r="A85" s="378" t="s">
        <v>120</v>
      </c>
      <c r="B85" s="378"/>
      <c r="C85" s="378"/>
      <c r="D85" s="211">
        <f>SUM(D75:D84)</f>
        <v>14299.005837703851</v>
      </c>
      <c r="E85" s="211">
        <f t="shared" ref="E85:S85" si="13">SUM(E75:E84)</f>
        <v>18141.331991051287</v>
      </c>
      <c r="F85" s="211">
        <f t="shared" si="13"/>
        <v>9067.5503350000599</v>
      </c>
      <c r="G85" s="211">
        <f t="shared" si="13"/>
        <v>6000.905071946936</v>
      </c>
      <c r="H85" s="211">
        <f t="shared" si="13"/>
        <v>7635.0275694184838</v>
      </c>
      <c r="I85" s="211">
        <f t="shared" si="13"/>
        <v>3420.8951131274816</v>
      </c>
      <c r="J85" s="211">
        <f t="shared" si="13"/>
        <v>4998.174567445797</v>
      </c>
      <c r="K85" s="211">
        <f t="shared" si="13"/>
        <v>5215.1005902161833</v>
      </c>
      <c r="L85" s="211">
        <f t="shared" si="13"/>
        <v>7243.4287615092899</v>
      </c>
      <c r="M85" s="211">
        <f t="shared" si="13"/>
        <v>6655.6137492733787</v>
      </c>
      <c r="N85" s="211">
        <f t="shared" si="13"/>
        <v>10959.505505443256</v>
      </c>
      <c r="O85" s="211">
        <f t="shared" si="13"/>
        <v>12065.664537703244</v>
      </c>
      <c r="P85" s="211">
        <f t="shared" si="13"/>
        <v>7214.2820738076844</v>
      </c>
      <c r="Q85" s="211">
        <f t="shared" si="13"/>
        <v>4914.0759859569243</v>
      </c>
      <c r="R85" s="211">
        <f t="shared" si="13"/>
        <v>11111.339849190314</v>
      </c>
      <c r="S85" s="211">
        <f t="shared" si="13"/>
        <v>128941.90153879416</v>
      </c>
      <c r="T85" s="315"/>
      <c r="U85" s="315"/>
      <c r="V85" s="315"/>
      <c r="W85" s="315"/>
      <c r="X85" s="315"/>
      <c r="Y85" s="315"/>
      <c r="Z85" s="315"/>
    </row>
    <row r="86" spans="1:26" ht="16.5" customHeight="1" thickBot="1">
      <c r="A86" s="418"/>
      <c r="B86" s="418"/>
      <c r="C86" s="418"/>
      <c r="D86" s="18"/>
      <c r="E86" s="18"/>
      <c r="F86" s="18"/>
      <c r="G86" s="18"/>
      <c r="H86" s="18"/>
      <c r="I86" s="18"/>
      <c r="J86" s="18"/>
      <c r="K86" s="18"/>
      <c r="L86" s="18"/>
      <c r="M86" s="18"/>
      <c r="N86" s="18"/>
      <c r="O86" s="18"/>
      <c r="P86" s="18"/>
      <c r="Q86" s="18"/>
      <c r="R86" s="18"/>
      <c r="S86" s="18"/>
    </row>
    <row r="87" spans="1:26" ht="16.5" customHeight="1">
      <c r="A87" s="379" t="str">
        <f>'Tabell 2.1 DOK32022'!A48</f>
        <v>FO4B Kvalifiseringsprogram (KVP)</v>
      </c>
      <c r="B87" s="379"/>
      <c r="C87" s="379"/>
      <c r="D87" s="193"/>
      <c r="E87" s="193"/>
      <c r="F87" s="193"/>
      <c r="G87" s="193"/>
      <c r="H87" s="193"/>
      <c r="I87" s="193"/>
      <c r="J87" s="193"/>
      <c r="K87" s="193"/>
      <c r="L87" s="193"/>
      <c r="M87" s="193"/>
      <c r="N87" s="193"/>
      <c r="O87" s="193"/>
      <c r="P87" s="193"/>
      <c r="Q87" s="193"/>
      <c r="R87" s="193"/>
      <c r="S87" s="193"/>
    </row>
    <row r="88" spans="1:26" ht="16.5" customHeight="1">
      <c r="A88" s="447" t="s">
        <v>439</v>
      </c>
      <c r="B88" s="447"/>
      <c r="C88" s="447"/>
      <c r="D88" s="298">
        <v>-257.48656219000173</v>
      </c>
      <c r="E88" s="298">
        <v>-245.66803580096499</v>
      </c>
      <c r="F88" s="298">
        <v>-143.7727236509273</v>
      </c>
      <c r="G88" s="298">
        <v>-123.59275818094616</v>
      </c>
      <c r="H88" s="298">
        <v>-110.32537120461733</v>
      </c>
      <c r="I88" s="298">
        <v>-19.860618686158471</v>
      </c>
      <c r="J88" s="298">
        <v>-45.429138114675325</v>
      </c>
      <c r="K88" s="298">
        <v>-47.219342197639747</v>
      </c>
      <c r="L88" s="298">
        <v>-145.46069269089011</v>
      </c>
      <c r="M88" s="298">
        <v>-110.76752193547868</v>
      </c>
      <c r="N88" s="298">
        <v>-183.05673534362091</v>
      </c>
      <c r="O88" s="298">
        <v>-159.70003512200722</v>
      </c>
      <c r="P88" s="298">
        <v>-63.979298855162739</v>
      </c>
      <c r="Q88" s="298">
        <v>-46.41080684440265</v>
      </c>
      <c r="R88" s="298">
        <v>-170.64435922718476</v>
      </c>
      <c r="S88" s="298">
        <f>SUM(D88:R88)</f>
        <v>-1873.3740000446783</v>
      </c>
    </row>
    <row r="89" spans="1:26" ht="16.5" customHeight="1" thickBot="1">
      <c r="A89" s="382" t="s">
        <v>120</v>
      </c>
      <c r="B89" s="382"/>
      <c r="C89" s="382"/>
      <c r="D89" s="211">
        <f t="shared" ref="D89:S89" si="14">SUM(D88)</f>
        <v>-257.48656219000173</v>
      </c>
      <c r="E89" s="211">
        <f t="shared" si="14"/>
        <v>-245.66803580096499</v>
      </c>
      <c r="F89" s="211">
        <f t="shared" si="14"/>
        <v>-143.7727236509273</v>
      </c>
      <c r="G89" s="211">
        <f t="shared" si="14"/>
        <v>-123.59275818094616</v>
      </c>
      <c r="H89" s="211">
        <f t="shared" si="14"/>
        <v>-110.32537120461733</v>
      </c>
      <c r="I89" s="211">
        <f t="shared" si="14"/>
        <v>-19.860618686158471</v>
      </c>
      <c r="J89" s="211">
        <f t="shared" si="14"/>
        <v>-45.429138114675325</v>
      </c>
      <c r="K89" s="211">
        <f t="shared" si="14"/>
        <v>-47.219342197639747</v>
      </c>
      <c r="L89" s="211">
        <f t="shared" si="14"/>
        <v>-145.46069269089011</v>
      </c>
      <c r="M89" s="211">
        <f t="shared" si="14"/>
        <v>-110.76752193547868</v>
      </c>
      <c r="N89" s="211">
        <f t="shared" si="14"/>
        <v>-183.05673534362091</v>
      </c>
      <c r="O89" s="211">
        <f t="shared" si="14"/>
        <v>-159.70003512200722</v>
      </c>
      <c r="P89" s="211">
        <f t="shared" si="14"/>
        <v>-63.979298855162739</v>
      </c>
      <c r="Q89" s="211">
        <f t="shared" si="14"/>
        <v>-46.41080684440265</v>
      </c>
      <c r="R89" s="211">
        <f t="shared" si="14"/>
        <v>-170.64435922718476</v>
      </c>
      <c r="S89" s="211">
        <f t="shared" si="14"/>
        <v>-1873.3740000446783</v>
      </c>
    </row>
    <row r="90" spans="1:26" ht="16.5" customHeight="1" thickBot="1">
      <c r="A90" s="422"/>
      <c r="B90" s="422"/>
      <c r="C90" s="422"/>
      <c r="D90" s="80"/>
      <c r="E90" s="80"/>
      <c r="F90" s="80"/>
      <c r="G90" s="80"/>
      <c r="H90" s="80"/>
      <c r="I90" s="80"/>
      <c r="J90" s="80"/>
      <c r="K90" s="80"/>
      <c r="L90" s="80"/>
      <c r="M90" s="80"/>
      <c r="N90" s="80"/>
      <c r="O90" s="80"/>
      <c r="P90" s="80"/>
      <c r="Q90" s="80"/>
      <c r="R90" s="80"/>
      <c r="S90" s="80"/>
    </row>
    <row r="91" spans="1:26" ht="16.5" customHeight="1">
      <c r="A91" s="379" t="str">
        <f>'Tabell 2.1 DOK32022'!A54</f>
        <v>FO4C Økonomisk sosialhjelp</v>
      </c>
      <c r="B91" s="379"/>
      <c r="C91" s="379"/>
      <c r="D91" s="193"/>
      <c r="E91" s="193"/>
      <c r="F91" s="193"/>
      <c r="G91" s="193"/>
      <c r="H91" s="193"/>
      <c r="I91" s="193"/>
      <c r="J91" s="193"/>
      <c r="K91" s="193"/>
      <c r="L91" s="193"/>
      <c r="M91" s="193"/>
      <c r="N91" s="193"/>
      <c r="O91" s="193"/>
      <c r="P91" s="193"/>
      <c r="Q91" s="193"/>
      <c r="R91" s="193"/>
      <c r="S91" s="193"/>
    </row>
    <row r="92" spans="1:26" ht="16.5" customHeight="1">
      <c r="A92" s="278" t="s">
        <v>211</v>
      </c>
      <c r="B92" s="278"/>
      <c r="C92" s="278"/>
      <c r="D92" s="279">
        <v>0</v>
      </c>
      <c r="E92" s="279">
        <v>3000</v>
      </c>
      <c r="F92" s="279">
        <v>0</v>
      </c>
      <c r="G92" s="279">
        <v>0</v>
      </c>
      <c r="H92" s="279">
        <v>0</v>
      </c>
      <c r="I92" s="279">
        <v>0</v>
      </c>
      <c r="J92" s="279">
        <v>0</v>
      </c>
      <c r="K92" s="279">
        <v>0</v>
      </c>
      <c r="L92" s="279">
        <v>0</v>
      </c>
      <c r="M92" s="279">
        <v>0</v>
      </c>
      <c r="N92" s="279">
        <v>0</v>
      </c>
      <c r="O92" s="279">
        <v>0</v>
      </c>
      <c r="P92" s="279">
        <v>0</v>
      </c>
      <c r="Q92" s="279">
        <v>0</v>
      </c>
      <c r="R92" s="279">
        <v>0</v>
      </c>
      <c r="S92" s="279">
        <f>SUM(D92:R92)</f>
        <v>3000</v>
      </c>
    </row>
    <row r="93" spans="1:26" ht="16.5" customHeight="1" thickBot="1">
      <c r="A93" s="382" t="s">
        <v>120</v>
      </c>
      <c r="B93" s="382"/>
      <c r="C93" s="382"/>
      <c r="D93" s="211">
        <f>SUM(D92)</f>
        <v>0</v>
      </c>
      <c r="E93" s="211">
        <f t="shared" ref="E93:S93" si="15">SUM(E92)</f>
        <v>3000</v>
      </c>
      <c r="F93" s="211">
        <f t="shared" si="15"/>
        <v>0</v>
      </c>
      <c r="G93" s="211">
        <f t="shared" si="15"/>
        <v>0</v>
      </c>
      <c r="H93" s="211">
        <f t="shared" si="15"/>
        <v>0</v>
      </c>
      <c r="I93" s="211">
        <f t="shared" si="15"/>
        <v>0</v>
      </c>
      <c r="J93" s="211">
        <f t="shared" si="15"/>
        <v>0</v>
      </c>
      <c r="K93" s="211">
        <f t="shared" si="15"/>
        <v>0</v>
      </c>
      <c r="L93" s="211">
        <f t="shared" si="15"/>
        <v>0</v>
      </c>
      <c r="M93" s="211">
        <f t="shared" si="15"/>
        <v>0</v>
      </c>
      <c r="N93" s="211">
        <f t="shared" si="15"/>
        <v>0</v>
      </c>
      <c r="O93" s="211">
        <f t="shared" si="15"/>
        <v>0</v>
      </c>
      <c r="P93" s="211">
        <f t="shared" si="15"/>
        <v>0</v>
      </c>
      <c r="Q93" s="211">
        <f t="shared" si="15"/>
        <v>0</v>
      </c>
      <c r="R93" s="211">
        <f t="shared" si="15"/>
        <v>0</v>
      </c>
      <c r="S93" s="211">
        <f t="shared" si="15"/>
        <v>3000</v>
      </c>
    </row>
    <row r="94" spans="1:26" ht="16.5" customHeight="1" thickBot="1">
      <c r="A94" s="418"/>
      <c r="B94" s="418"/>
      <c r="C94" s="418"/>
      <c r="D94" s="18"/>
      <c r="E94" s="18"/>
      <c r="F94" s="18"/>
      <c r="G94" s="18"/>
      <c r="H94" s="18"/>
      <c r="I94" s="18"/>
      <c r="J94" s="18"/>
      <c r="K94" s="18"/>
      <c r="L94" s="18"/>
      <c r="M94" s="18"/>
      <c r="N94" s="18"/>
      <c r="O94" s="18"/>
      <c r="P94" s="18"/>
      <c r="Q94" s="18"/>
      <c r="R94" s="18"/>
      <c r="S94" s="18"/>
    </row>
    <row r="95" spans="1:26" ht="16.5" customHeight="1">
      <c r="A95" s="380" t="str">
        <f>'Tabell 2.1 DOK32022'!A62</f>
        <v>Inndekking av merforbruk</v>
      </c>
      <c r="B95" s="380"/>
      <c r="C95" s="380"/>
      <c r="D95" s="199"/>
      <c r="E95" s="199"/>
      <c r="F95" s="199"/>
      <c r="G95" s="199"/>
      <c r="H95" s="199"/>
      <c r="I95" s="199"/>
      <c r="J95" s="199"/>
      <c r="K95" s="199"/>
      <c r="L95" s="199"/>
      <c r="M95" s="199"/>
      <c r="N95" s="199"/>
      <c r="O95" s="199"/>
      <c r="P95" s="199"/>
      <c r="Q95" s="199"/>
      <c r="R95" s="199"/>
      <c r="S95" s="199"/>
    </row>
    <row r="96" spans="1:26" ht="16.5" customHeight="1">
      <c r="A96" s="280" t="s">
        <v>38</v>
      </c>
      <c r="B96" s="281"/>
      <c r="C96" s="281"/>
      <c r="D96" s="282">
        <v>0</v>
      </c>
      <c r="E96" s="282">
        <v>0</v>
      </c>
      <c r="F96" s="282">
        <v>0</v>
      </c>
      <c r="G96" s="282">
        <v>0</v>
      </c>
      <c r="H96" s="282">
        <v>0</v>
      </c>
      <c r="I96" s="282">
        <v>0</v>
      </c>
      <c r="J96" s="282">
        <v>-23009</v>
      </c>
      <c r="K96" s="282">
        <v>0</v>
      </c>
      <c r="L96" s="282">
        <v>0</v>
      </c>
      <c r="M96" s="282">
        <v>0</v>
      </c>
      <c r="N96" s="282">
        <v>0</v>
      </c>
      <c r="O96" s="282">
        <v>0</v>
      </c>
      <c r="P96" s="282">
        <v>0</v>
      </c>
      <c r="Q96" s="282">
        <v>0</v>
      </c>
      <c r="R96" s="282">
        <v>0</v>
      </c>
      <c r="S96" s="282">
        <f>SUM(D96:R96)</f>
        <v>-23009</v>
      </c>
    </row>
    <row r="97" spans="1:19" ht="16.149999999999999" thickBot="1">
      <c r="A97" s="381" t="s">
        <v>120</v>
      </c>
      <c r="B97" s="381"/>
      <c r="C97" s="381"/>
      <c r="D97" s="212">
        <f>D96</f>
        <v>0</v>
      </c>
      <c r="E97" s="212">
        <f t="shared" ref="E97:S97" si="16">E96</f>
        <v>0</v>
      </c>
      <c r="F97" s="212">
        <f t="shared" si="16"/>
        <v>0</v>
      </c>
      <c r="G97" s="212">
        <f t="shared" si="16"/>
        <v>0</v>
      </c>
      <c r="H97" s="212">
        <f t="shared" si="16"/>
        <v>0</v>
      </c>
      <c r="I97" s="212">
        <f t="shared" si="16"/>
        <v>0</v>
      </c>
      <c r="J97" s="212">
        <f t="shared" si="16"/>
        <v>-23009</v>
      </c>
      <c r="K97" s="212">
        <f t="shared" si="16"/>
        <v>0</v>
      </c>
      <c r="L97" s="212">
        <f t="shared" si="16"/>
        <v>0</v>
      </c>
      <c r="M97" s="212">
        <f t="shared" si="16"/>
        <v>0</v>
      </c>
      <c r="N97" s="212">
        <f t="shared" si="16"/>
        <v>0</v>
      </c>
      <c r="O97" s="212">
        <f t="shared" si="16"/>
        <v>0</v>
      </c>
      <c r="P97" s="212">
        <f t="shared" si="16"/>
        <v>0</v>
      </c>
      <c r="Q97" s="212">
        <f t="shared" si="16"/>
        <v>0</v>
      </c>
      <c r="R97" s="212">
        <f t="shared" si="16"/>
        <v>0</v>
      </c>
      <c r="S97" s="212">
        <f t="shared" si="16"/>
        <v>-23009</v>
      </c>
    </row>
    <row r="101" spans="1:19">
      <c r="D101" s="30"/>
      <c r="E101" s="30"/>
      <c r="F101" s="30"/>
      <c r="G101" s="30"/>
      <c r="H101" s="30"/>
      <c r="I101" s="30"/>
      <c r="J101" s="30"/>
      <c r="K101" s="30"/>
      <c r="L101" s="30"/>
      <c r="M101" s="30"/>
      <c r="N101" s="30"/>
      <c r="O101" s="30"/>
      <c r="P101" s="30"/>
      <c r="Q101" s="30"/>
      <c r="R101" s="30"/>
      <c r="S101" s="30"/>
    </row>
    <row r="105" spans="1:19">
      <c r="D105" s="30"/>
      <c r="E105" s="30"/>
      <c r="F105" s="30"/>
      <c r="G105" s="30"/>
      <c r="H105" s="30"/>
      <c r="I105" s="30"/>
      <c r="J105" s="30"/>
      <c r="K105" s="30"/>
      <c r="L105" s="30"/>
      <c r="M105" s="30"/>
      <c r="N105" s="30"/>
      <c r="O105" s="30"/>
      <c r="P105" s="30"/>
      <c r="Q105" s="30"/>
      <c r="R105" s="30"/>
      <c r="S105" s="30"/>
    </row>
  </sheetData>
  <mergeCells count="43">
    <mergeCell ref="A97:C97"/>
    <mergeCell ref="A89:C89"/>
    <mergeCell ref="A90:C90"/>
    <mergeCell ref="A91:C91"/>
    <mergeCell ref="A93:C93"/>
    <mergeCell ref="A94:C94"/>
    <mergeCell ref="A95:C95"/>
    <mergeCell ref="A88:C88"/>
    <mergeCell ref="A52:C52"/>
    <mergeCell ref="A53:C53"/>
    <mergeCell ref="A70:C70"/>
    <mergeCell ref="A71:C71"/>
    <mergeCell ref="A72:C72"/>
    <mergeCell ref="A73:C73"/>
    <mergeCell ref="A74:C74"/>
    <mergeCell ref="A84:C84"/>
    <mergeCell ref="A85:C85"/>
    <mergeCell ref="A86:C86"/>
    <mergeCell ref="A87:C87"/>
    <mergeCell ref="A51:C51"/>
    <mergeCell ref="A25:C25"/>
    <mergeCell ref="A26:C26"/>
    <mergeCell ref="A27:C27"/>
    <mergeCell ref="A28:C28"/>
    <mergeCell ref="A29:C29"/>
    <mergeCell ref="A30:C30"/>
    <mergeCell ref="A31:C31"/>
    <mergeCell ref="A32:C32"/>
    <mergeCell ref="A33:C33"/>
    <mergeCell ref="A34:C34"/>
    <mergeCell ref="A50:C50"/>
    <mergeCell ref="A15:C15"/>
    <mergeCell ref="A1:C1"/>
    <mergeCell ref="A2:C2"/>
    <mergeCell ref="A3:C3"/>
    <mergeCell ref="A4:C4"/>
    <mergeCell ref="A5:C5"/>
    <mergeCell ref="A6:C6"/>
    <mergeCell ref="A7:C7"/>
    <mergeCell ref="A8:C8"/>
    <mergeCell ref="A12:C12"/>
    <mergeCell ref="A13:C13"/>
    <mergeCell ref="A14:C14"/>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8274"/>
  </sheetPr>
  <dimension ref="A1:AL102"/>
  <sheetViews>
    <sheetView topLeftCell="A80" zoomScale="70" zoomScaleNormal="70" workbookViewId="0">
      <selection activeCell="G31" sqref="G31"/>
    </sheetView>
  </sheetViews>
  <sheetFormatPr defaultColWidth="11.42578125" defaultRowHeight="15.6"/>
  <cols>
    <col min="1" max="1" width="48.42578125" style="19" customWidth="1"/>
    <col min="2" max="2" width="31.140625" style="19" customWidth="1"/>
    <col min="3" max="3" width="15" style="19" bestFit="1" customWidth="1"/>
    <col min="4" max="4" width="32.28515625" style="19" bestFit="1" customWidth="1"/>
    <col min="5" max="5" width="32" style="19" bestFit="1" customWidth="1"/>
    <col min="6" max="19" width="13.28515625" style="19" customWidth="1"/>
    <col min="20" max="16384" width="11.42578125" style="19"/>
  </cols>
  <sheetData>
    <row r="1" spans="1:36" ht="16.5" customHeight="1">
      <c r="A1" s="415" t="s">
        <v>6</v>
      </c>
      <c r="B1" s="415"/>
      <c r="C1" s="18"/>
      <c r="D1" s="18"/>
      <c r="E1" s="18"/>
      <c r="F1" s="18"/>
      <c r="G1" s="18"/>
      <c r="H1" s="18"/>
      <c r="I1" s="18"/>
      <c r="J1" s="18"/>
      <c r="K1" s="18"/>
      <c r="L1" s="18"/>
      <c r="M1" s="18"/>
      <c r="N1" s="18"/>
      <c r="O1" s="18"/>
      <c r="P1" s="18"/>
      <c r="Q1" s="18"/>
      <c r="R1" s="18"/>
      <c r="S1" s="18"/>
    </row>
    <row r="2" spans="1:36" ht="54.75" customHeight="1">
      <c r="A2" s="365"/>
      <c r="B2" s="365"/>
      <c r="C2" s="50" t="s">
        <v>213</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36" ht="16.5" customHeight="1" thickBot="1">
      <c r="A3" s="386"/>
      <c r="B3" s="386"/>
      <c r="C3" s="56"/>
      <c r="D3" s="56"/>
      <c r="E3" s="81"/>
      <c r="F3" s="81"/>
      <c r="G3" s="81"/>
      <c r="H3" s="56"/>
      <c r="I3" s="56"/>
      <c r="J3" s="56"/>
      <c r="K3" s="56"/>
      <c r="L3" s="56"/>
      <c r="M3" s="56"/>
      <c r="N3" s="56"/>
      <c r="O3" s="56"/>
      <c r="P3" s="56"/>
      <c r="Q3" s="56"/>
      <c r="R3" s="56"/>
      <c r="S3" s="56"/>
    </row>
    <row r="4" spans="1:36" ht="16.5" customHeight="1">
      <c r="A4" s="387" t="str">
        <f>'Tabell 2.1 DOK32022'!A12</f>
        <v>FO1 Administrasjon og fellestjenester</v>
      </c>
      <c r="B4" s="387"/>
      <c r="C4" s="168"/>
      <c r="D4" s="168"/>
      <c r="E4" s="168"/>
      <c r="F4" s="168"/>
      <c r="G4" s="168"/>
      <c r="H4" s="168"/>
      <c r="I4" s="168"/>
      <c r="J4" s="168"/>
      <c r="K4" s="168"/>
      <c r="L4" s="168"/>
      <c r="M4" s="168"/>
      <c r="N4" s="168"/>
      <c r="O4" s="168"/>
      <c r="P4" s="168"/>
      <c r="Q4" s="168"/>
      <c r="R4" s="168"/>
      <c r="S4" s="168"/>
    </row>
    <row r="5" spans="1:36" ht="16.5" customHeight="1">
      <c r="A5" s="383" t="s">
        <v>214</v>
      </c>
      <c r="B5" s="383"/>
      <c r="C5" s="82">
        <f>'Tabell 4.1 DOK32022'!C5</f>
        <v>0.5</v>
      </c>
      <c r="D5" s="83">
        <f>'Tabell 4.1 DOK32022'!D5</f>
        <v>6.666666666666667</v>
      </c>
      <c r="E5" s="83">
        <f>'Tabell 4.1 DOK32022'!E5</f>
        <v>6.666666666666667</v>
      </c>
      <c r="F5" s="83">
        <f>'Tabell 4.1 DOK32022'!F5</f>
        <v>6.666666666666667</v>
      </c>
      <c r="G5" s="83">
        <f>'Tabell 4.1 DOK32022'!G5</f>
        <v>6.666666666666667</v>
      </c>
      <c r="H5" s="83">
        <f>'Tabell 4.1 DOK32022'!H5</f>
        <v>6.666666666666667</v>
      </c>
      <c r="I5" s="83">
        <f>'Tabell 4.1 DOK32022'!I5</f>
        <v>6.666666666666667</v>
      </c>
      <c r="J5" s="83">
        <f>'Tabell 4.1 DOK32022'!J5</f>
        <v>6.666666666666667</v>
      </c>
      <c r="K5" s="83">
        <f>'Tabell 4.1 DOK32022'!K5</f>
        <v>6.666666666666667</v>
      </c>
      <c r="L5" s="83">
        <f>'Tabell 4.1 DOK32022'!L5</f>
        <v>6.666666666666667</v>
      </c>
      <c r="M5" s="83">
        <f>'Tabell 4.1 DOK32022'!M5</f>
        <v>6.666666666666667</v>
      </c>
      <c r="N5" s="83">
        <f>'Tabell 4.1 DOK32022'!N5</f>
        <v>6.666666666666667</v>
      </c>
      <c r="O5" s="83">
        <f>'Tabell 4.1 DOK32022'!O5</f>
        <v>6.666666666666667</v>
      </c>
      <c r="P5" s="83">
        <f>'Tabell 4.1 DOK32022'!P5</f>
        <v>6.666666666666667</v>
      </c>
      <c r="Q5" s="83">
        <f>'Tabell 4.1 DOK32022'!Q5</f>
        <v>6.666666666666667</v>
      </c>
      <c r="R5" s="83">
        <f>'Tabell 4.1 DOK32022'!R5</f>
        <v>6.666666666666667</v>
      </c>
      <c r="S5" s="83">
        <f>'Tabell 4.1 DOK32022'!S5</f>
        <v>100.00000000000001</v>
      </c>
    </row>
    <row r="6" spans="1:36" ht="16.5" customHeight="1">
      <c r="A6" s="383" t="s">
        <v>215</v>
      </c>
      <c r="B6" s="383"/>
      <c r="C6" s="82">
        <f>'Tabell 4.1 DOK32022'!C6</f>
        <v>0.5</v>
      </c>
      <c r="D6" s="84">
        <f>'Tabell 4.1 DOK32022'!D6/'Tabell 4.1 DOK32022'!$S$6*100</f>
        <v>8.6270863975085561</v>
      </c>
      <c r="E6" s="84">
        <f>'Tabell 4.1 DOK32022'!E6/'Tabell 4.1 DOK32022'!$S$6*100</f>
        <v>9.1306425197666279</v>
      </c>
      <c r="F6" s="84">
        <f>'Tabell 4.1 DOK32022'!F6/'Tabell 4.1 DOK32022'!$S$6*100</f>
        <v>6.5668093337055922</v>
      </c>
      <c r="G6" s="84">
        <f>'Tabell 4.1 DOK32022'!G6/'Tabell 4.1 DOK32022'!$S$6*100</f>
        <v>5.7844912197887917</v>
      </c>
      <c r="H6" s="84">
        <f>'Tabell 4.1 DOK32022'!H6/'Tabell 4.1 DOK32022'!$S$6*100</f>
        <v>8.4990026739276221</v>
      </c>
      <c r="I6" s="84">
        <f>'Tabell 4.1 DOK32022'!I6/'Tabell 4.1 DOK32022'!$S$6*100</f>
        <v>5.0128227637877085</v>
      </c>
      <c r="J6" s="84">
        <f>'Tabell 4.1 DOK32022'!J6/'Tabell 4.1 DOK32022'!$S$6*100</f>
        <v>7.3766150781886379</v>
      </c>
      <c r="K6" s="84">
        <f>'Tabell 4.1 DOK32022'!K6/'Tabell 4.1 DOK32022'!$S$6*100</f>
        <v>7.6994148444718205</v>
      </c>
      <c r="L6" s="84">
        <f>'Tabell 4.1 DOK32022'!L6/'Tabell 4.1 DOK32022'!$S$6*100</f>
        <v>4.902296584338095</v>
      </c>
      <c r="M6" s="84">
        <f>'Tabell 4.1 DOK32022'!M6/'Tabell 4.1 DOK32022'!$S$6*100</f>
        <v>3.9413808288887804</v>
      </c>
      <c r="N6" s="84">
        <f>'Tabell 4.1 DOK32022'!N6/'Tabell 4.1 DOK32022'!$S$6*100</f>
        <v>4.7838551185997717</v>
      </c>
      <c r="O6" s="84">
        <f>'Tabell 4.1 DOK32022'!O6/'Tabell 4.1 DOK32022'!$S$6*100</f>
        <v>7.1367099464926644</v>
      </c>
      <c r="P6" s="84">
        <f>'Tabell 4.1 DOK32022'!P6/'Tabell 4.1 DOK32022'!$S$6*100</f>
        <v>7.3246620172754726</v>
      </c>
      <c r="Q6" s="84">
        <f>'Tabell 4.1 DOK32022'!Q6/'Tabell 4.1 DOK32022'!$S$6*100</f>
        <v>7.5812612073258139</v>
      </c>
      <c r="R6" s="84">
        <f>'Tabell 4.1 DOK32022'!R6/'Tabell 4.1 DOK32022'!$S$6*100</f>
        <v>5.6329494659340469</v>
      </c>
      <c r="S6" s="84">
        <f>'Tabell 4.1 DOK32022'!S6/'Tabell 4.1 DOK32022'!$S$6*100</f>
        <v>100</v>
      </c>
    </row>
    <row r="7" spans="1:36" ht="16.5" customHeight="1" thickBot="1">
      <c r="A7" s="384" t="s">
        <v>216</v>
      </c>
      <c r="B7" s="384"/>
      <c r="C7" s="216" t="s">
        <v>217</v>
      </c>
      <c r="D7" s="217">
        <f>SUMPRODUCT($C5:$C6,D5:D6)</f>
        <v>7.646876532087612</v>
      </c>
      <c r="E7" s="217">
        <f t="shared" ref="E7:R7" si="0">SUMPRODUCT($C5:$C6,E5:E6)</f>
        <v>7.8986545932166479</v>
      </c>
      <c r="F7" s="217">
        <f t="shared" si="0"/>
        <v>6.61673800018613</v>
      </c>
      <c r="G7" s="217">
        <f t="shared" si="0"/>
        <v>6.2255789432277293</v>
      </c>
      <c r="H7" s="217">
        <f t="shared" si="0"/>
        <v>7.5828346702971441</v>
      </c>
      <c r="I7" s="217">
        <f t="shared" si="0"/>
        <v>5.8397447152271873</v>
      </c>
      <c r="J7" s="217">
        <f t="shared" si="0"/>
        <v>7.0216408724276524</v>
      </c>
      <c r="K7" s="217">
        <f t="shared" si="0"/>
        <v>7.1830407555692437</v>
      </c>
      <c r="L7" s="217">
        <f>SUMPRODUCT($C5:$C6,L5:L6)</f>
        <v>5.784481625502381</v>
      </c>
      <c r="M7" s="217">
        <f t="shared" si="0"/>
        <v>5.3040237477777232</v>
      </c>
      <c r="N7" s="217">
        <f t="shared" si="0"/>
        <v>5.7252608926332194</v>
      </c>
      <c r="O7" s="217">
        <f t="shared" si="0"/>
        <v>6.9016883065796657</v>
      </c>
      <c r="P7" s="217">
        <f t="shared" si="0"/>
        <v>6.9956643419710698</v>
      </c>
      <c r="Q7" s="217">
        <f t="shared" si="0"/>
        <v>7.1239639369962404</v>
      </c>
      <c r="R7" s="217">
        <f t="shared" si="0"/>
        <v>6.1498080663003574</v>
      </c>
      <c r="S7" s="217">
        <f t="shared" ref="S7" si="1">SUM(D7:R7)</f>
        <v>100</v>
      </c>
      <c r="U7" s="90"/>
      <c r="V7" s="90"/>
      <c r="W7" s="90"/>
      <c r="X7" s="90"/>
      <c r="Y7" s="90"/>
      <c r="Z7" s="90"/>
      <c r="AA7" s="90"/>
      <c r="AB7" s="90"/>
      <c r="AC7" s="90"/>
      <c r="AD7" s="90"/>
      <c r="AE7" s="90"/>
      <c r="AF7" s="90"/>
      <c r="AG7" s="90"/>
      <c r="AH7" s="90"/>
      <c r="AI7" s="90"/>
      <c r="AJ7" s="90"/>
    </row>
    <row r="8" spans="1:36" ht="16.5" customHeight="1" thickBot="1">
      <c r="A8" s="385"/>
      <c r="B8" s="385"/>
      <c r="C8" s="85"/>
      <c r="D8" s="317">
        <f t="shared" ref="D8:S8" si="2">($C$5*D5)+($C$6*D6)</f>
        <v>7.646876532087612</v>
      </c>
      <c r="E8" s="317">
        <f t="shared" si="2"/>
        <v>7.8986545932166479</v>
      </c>
      <c r="F8" s="317">
        <f t="shared" si="2"/>
        <v>6.61673800018613</v>
      </c>
      <c r="G8" s="317">
        <f t="shared" si="2"/>
        <v>6.2255789432277293</v>
      </c>
      <c r="H8" s="317">
        <f t="shared" si="2"/>
        <v>7.5828346702971441</v>
      </c>
      <c r="I8" s="317">
        <f t="shared" si="2"/>
        <v>5.8397447152271873</v>
      </c>
      <c r="J8" s="317">
        <f t="shared" si="2"/>
        <v>7.0216408724276524</v>
      </c>
      <c r="K8" s="317">
        <f t="shared" si="2"/>
        <v>7.1830407555692437</v>
      </c>
      <c r="L8" s="317">
        <f t="shared" si="2"/>
        <v>5.784481625502381</v>
      </c>
      <c r="M8" s="317">
        <f t="shared" si="2"/>
        <v>5.3040237477777232</v>
      </c>
      <c r="N8" s="317">
        <f t="shared" si="2"/>
        <v>5.7252608926332194</v>
      </c>
      <c r="O8" s="317">
        <f t="shared" si="2"/>
        <v>6.9016883065796657</v>
      </c>
      <c r="P8" s="317">
        <f t="shared" si="2"/>
        <v>6.9956643419710698</v>
      </c>
      <c r="Q8" s="317">
        <f t="shared" si="2"/>
        <v>7.1239639369962404</v>
      </c>
      <c r="R8" s="317">
        <f t="shared" si="2"/>
        <v>6.1498080663003574</v>
      </c>
      <c r="S8" s="317">
        <f t="shared" si="2"/>
        <v>100</v>
      </c>
    </row>
    <row r="9" spans="1:36" ht="16.5" customHeight="1">
      <c r="A9" s="389" t="s">
        <v>218</v>
      </c>
      <c r="B9" s="389"/>
      <c r="C9" s="207"/>
      <c r="D9" s="208"/>
      <c r="E9" s="208"/>
      <c r="F9" s="208"/>
      <c r="G9" s="208"/>
      <c r="H9" s="208"/>
      <c r="I9" s="208"/>
      <c r="J9" s="208"/>
      <c r="K9" s="208"/>
      <c r="L9" s="208"/>
      <c r="M9" s="208"/>
      <c r="N9" s="208"/>
      <c r="O9" s="208"/>
      <c r="P9" s="208"/>
      <c r="Q9" s="208"/>
      <c r="R9" s="208"/>
      <c r="S9" s="208"/>
    </row>
    <row r="10" spans="1:36" ht="16.5" customHeight="1">
      <c r="A10" s="383" t="s">
        <v>219</v>
      </c>
      <c r="B10" s="383"/>
      <c r="C10" s="86">
        <f>'Tabell 4.1 DOK32022'!C12</f>
        <v>0.55963054385408983</v>
      </c>
      <c r="D10" s="83">
        <f>'Tabell 4.1 DOK32022'!D12/'Tabell 4.1 DOK32022'!$S12*100</f>
        <v>10.442829726834937</v>
      </c>
      <c r="E10" s="83">
        <f>'Tabell 4.1 DOK32022'!E12/'Tabell 4.1 DOK32022'!$S12*100</f>
        <v>10.953035213264792</v>
      </c>
      <c r="F10" s="83">
        <f>'Tabell 4.1 DOK32022'!F12/'Tabell 4.1 DOK32022'!$S12*100</f>
        <v>9.3051238067441844</v>
      </c>
      <c r="G10" s="83">
        <f>'Tabell 4.1 DOK32022'!G12/'Tabell 4.1 DOK32022'!$S12*100</f>
        <v>4.3861702098368056</v>
      </c>
      <c r="H10" s="83">
        <f>'Tabell 4.1 DOK32022'!H12/'Tabell 4.1 DOK32022'!$S12*100</f>
        <v>5.996910682375745</v>
      </c>
      <c r="I10" s="83">
        <f>'Tabell 4.1 DOK32022'!I12/'Tabell 4.1 DOK32022'!$S12*100</f>
        <v>5.8977881917579644</v>
      </c>
      <c r="J10" s="83">
        <f>'Tabell 4.1 DOK32022'!J12/'Tabell 4.1 DOK32022'!$S12*100</f>
        <v>5.538469163268509</v>
      </c>
      <c r="K10" s="83">
        <f>'Tabell 4.1 DOK32022'!K12/'Tabell 4.1 DOK32022'!$S12*100</f>
        <v>6.2818878429018659</v>
      </c>
      <c r="L10" s="83">
        <f>'Tabell 4.1 DOK32022'!L12/'Tabell 4.1 DOK32022'!$S12*100</f>
        <v>5.1171985781429408</v>
      </c>
      <c r="M10" s="83">
        <f>'Tabell 4.1 DOK32022'!M12/'Tabell 4.1 DOK32022'!$S12*100</f>
        <v>4.3613895871823605</v>
      </c>
      <c r="N10" s="83">
        <f>'Tabell 4.1 DOK32022'!N12/'Tabell 4.1 DOK32022'!$S12*100</f>
        <v>4.4481217664729193</v>
      </c>
      <c r="O10" s="83">
        <f>'Tabell 4.1 DOK32022'!O12/'Tabell 4.1 DOK32022'!$S12*100</f>
        <v>6.0093009937029684</v>
      </c>
      <c r="P10" s="83">
        <f>'Tabell 4.1 DOK32022'!P12/'Tabell 4.1 DOK32022'!$S12*100</f>
        <v>8.7847307310008347</v>
      </c>
      <c r="Q10" s="83">
        <f>'Tabell 4.1 DOK32022'!Q12/'Tabell 4.1 DOK32022'!$S12*100</f>
        <v>8.1156539193308141</v>
      </c>
      <c r="R10" s="83">
        <f>'Tabell 4.1 DOK32022'!R12/'Tabell 4.1 DOK32022'!$S12*100</f>
        <v>4.3613895871823605</v>
      </c>
      <c r="S10" s="83">
        <f>'Tabell 4.1 DOK32022'!S12/'Tabell 4.1 DOK32022'!$S12*100</f>
        <v>100</v>
      </c>
    </row>
    <row r="11" spans="1:36" ht="16.5" customHeight="1">
      <c r="A11" s="383" t="s">
        <v>220</v>
      </c>
      <c r="B11" s="383"/>
      <c r="C11" s="86">
        <f>'Tabell 4.1 DOK32022'!C13</f>
        <v>0.44036945614591017</v>
      </c>
      <c r="D11" s="83">
        <f>'Tabell 4.1 DOK32022'!D13/'Tabell 4.1 DOK32022'!$S13*100</f>
        <v>7.9506883215232333</v>
      </c>
      <c r="E11" s="83">
        <f>'Tabell 4.1 DOK32022'!E13/'Tabell 4.1 DOK32022'!$S13*100</f>
        <v>8.8922283226050745</v>
      </c>
      <c r="F11" s="83">
        <f>'Tabell 4.1 DOK32022'!F13/'Tabell 4.1 DOK32022'!$S13*100</f>
        <v>5.5300684264618383</v>
      </c>
      <c r="G11" s="83">
        <f>'Tabell 4.1 DOK32022'!G13/'Tabell 4.1 DOK32022'!$S13*100</f>
        <v>3.3697665927408451</v>
      </c>
      <c r="H11" s="83">
        <f>'Tabell 4.1 DOK32022'!H13/'Tabell 4.1 DOK32022'!$S13*100</f>
        <v>4.0087291069400122</v>
      </c>
      <c r="I11" s="83">
        <f>'Tabell 4.1 DOK32022'!I13/'Tabell 4.1 DOK32022'!$S13*100</f>
        <v>5.0508465408124632</v>
      </c>
      <c r="J11" s="83">
        <f>'Tabell 4.1 DOK32022'!J13/'Tabell 4.1 DOK32022'!$S13*100</f>
        <v>5.6061353924379294</v>
      </c>
      <c r="K11" s="83">
        <f>'Tabell 4.1 DOK32022'!K13/'Tabell 4.1 DOK32022'!$S13*100</f>
        <v>7.0438010493860563</v>
      </c>
      <c r="L11" s="83">
        <f>'Tabell 4.1 DOK32022'!L13/'Tabell 4.1 DOK32022'!$S13*100</f>
        <v>6.0023597663222805</v>
      </c>
      <c r="M11" s="83">
        <f>'Tabell 4.1 DOK32022'!M13/'Tabell 4.1 DOK32022'!$S13*100</f>
        <v>5.7354492345972847</v>
      </c>
      <c r="N11" s="83">
        <f>'Tabell 4.1 DOK32022'!N13/'Tabell 4.1 DOK32022'!$S13*100</f>
        <v>6.8992738140314831</v>
      </c>
      <c r="O11" s="83">
        <f>'Tabell 4.1 DOK32022'!O13/'Tabell 4.1 DOK32022'!$S13*100</f>
        <v>7.9794247308919788</v>
      </c>
      <c r="P11" s="83">
        <f>'Tabell 4.1 DOK32022'!P13/'Tabell 4.1 DOK32022'!$S13*100</f>
        <v>9.9419524530751335</v>
      </c>
      <c r="Q11" s="83">
        <f>'Tabell 4.1 DOK32022'!Q13/'Tabell 4.1 DOK32022'!$S13*100</f>
        <v>9.1432493103261763</v>
      </c>
      <c r="R11" s="83">
        <f>'Tabell 4.1 DOK32022'!R13/'Tabell 4.1 DOK32022'!$S13*100</f>
        <v>6.8460269378482179</v>
      </c>
      <c r="S11" s="83">
        <f>'Tabell 4.1 DOK32022'!S13/'Tabell 4.1 DOK32022'!$S13*100</f>
        <v>100</v>
      </c>
    </row>
    <row r="12" spans="1:36" ht="16.5" customHeight="1">
      <c r="A12" s="423" t="s">
        <v>221</v>
      </c>
      <c r="B12" s="423"/>
      <c r="C12" s="247" t="s">
        <v>217</v>
      </c>
      <c r="D12" s="248">
        <f>SUMPRODUCT($C10:$C11,D10:D11)</f>
        <v>9.3453667715391191</v>
      </c>
      <c r="E12" s="248">
        <f t="shared" ref="E12:R12" si="3">SUMPRODUCT($C10:$C11,E10:E11)</f>
        <v>10.045518803603228</v>
      </c>
      <c r="F12" s="248">
        <f t="shared" si="3"/>
        <v>7.6427047220085562</v>
      </c>
      <c r="G12" s="248">
        <f t="shared" si="3"/>
        <v>3.9385771017515214</v>
      </c>
      <c r="H12" s="248">
        <f t="shared" si="3"/>
        <v>5.1213762432817926</v>
      </c>
      <c r="I12" s="248">
        <f t="shared" si="3"/>
        <v>5.524820957543775</v>
      </c>
      <c r="J12" s="248">
        <f t="shared" si="3"/>
        <v>5.568267303807291</v>
      </c>
      <c r="K12" s="248">
        <f t="shared" si="3"/>
        <v>6.6174111472716959</v>
      </c>
      <c r="L12" s="248">
        <f t="shared" si="3"/>
        <v>5.5069965291829446</v>
      </c>
      <c r="M12" s="248">
        <f t="shared" si="3"/>
        <v>4.9664834868265118</v>
      </c>
      <c r="N12" s="248">
        <f t="shared" si="3"/>
        <v>5.5275342605872186</v>
      </c>
      <c r="O12" s="248">
        <f t="shared" si="3"/>
        <v>6.8768833123890412</v>
      </c>
      <c r="P12" s="248">
        <f t="shared" si="3"/>
        <v>9.2943358313909279</v>
      </c>
      <c r="Q12" s="248">
        <f t="shared" si="3"/>
        <v>8.5681755428014856</v>
      </c>
      <c r="R12" s="248">
        <f t="shared" si="3"/>
        <v>5.4555479860148992</v>
      </c>
      <c r="S12" s="248">
        <f t="shared" ref="S12" si="4">SUM(D12:R12)</f>
        <v>100</v>
      </c>
      <c r="U12" s="90"/>
      <c r="V12" s="90"/>
      <c r="W12" s="90"/>
      <c r="X12" s="90"/>
      <c r="Y12" s="90"/>
      <c r="Z12" s="90"/>
      <c r="AA12" s="90"/>
      <c r="AB12" s="90"/>
      <c r="AC12" s="90"/>
      <c r="AD12" s="90"/>
      <c r="AE12" s="90"/>
      <c r="AF12" s="90"/>
      <c r="AG12" s="90"/>
      <c r="AH12" s="90"/>
      <c r="AI12" s="90"/>
      <c r="AJ12" s="90"/>
    </row>
    <row r="13" spans="1:36" ht="16.5" customHeight="1" thickBot="1">
      <c r="A13" s="390"/>
      <c r="B13" s="390"/>
      <c r="C13" s="85"/>
      <c r="D13" s="18"/>
      <c r="E13" s="18"/>
      <c r="F13" s="18"/>
      <c r="G13" s="18"/>
      <c r="H13" s="18"/>
      <c r="I13" s="18"/>
      <c r="J13" s="18"/>
      <c r="K13" s="18"/>
      <c r="L13" s="18"/>
      <c r="M13" s="18"/>
      <c r="N13" s="18"/>
      <c r="O13" s="18"/>
      <c r="P13" s="18"/>
      <c r="Q13" s="18"/>
      <c r="R13" s="18"/>
      <c r="S13" s="18"/>
    </row>
    <row r="14" spans="1:36" ht="16.5" customHeight="1">
      <c r="A14" s="391" t="s">
        <v>222</v>
      </c>
      <c r="B14" s="391"/>
      <c r="C14" s="220"/>
      <c r="D14" s="206"/>
      <c r="E14" s="206"/>
      <c r="F14" s="206"/>
      <c r="G14" s="206"/>
      <c r="H14" s="206"/>
      <c r="I14" s="206"/>
      <c r="J14" s="206"/>
      <c r="K14" s="206"/>
      <c r="L14" s="206"/>
      <c r="M14" s="206"/>
      <c r="N14" s="206"/>
      <c r="O14" s="206"/>
      <c r="P14" s="206"/>
      <c r="Q14" s="206"/>
      <c r="R14" s="206"/>
      <c r="S14" s="206"/>
    </row>
    <row r="15" spans="1:36" ht="16.5" customHeight="1">
      <c r="A15" s="383" t="s">
        <v>219</v>
      </c>
      <c r="B15" s="383"/>
      <c r="C15" s="86">
        <f>'Tabell 4.1 DOK32022'!C17</f>
        <v>0.55747921383368093</v>
      </c>
      <c r="D15" s="83">
        <f>'Tabell 4.1 DOK32022'!D17/'Tabell 4.1 DOK32022'!$S17*100</f>
        <v>8.2134985837406163</v>
      </c>
      <c r="E15" s="83">
        <f>'Tabell 4.1 DOK32022'!E17/'Tabell 4.1 DOK32022'!$S17*100</f>
        <v>6.4366269254479445</v>
      </c>
      <c r="F15" s="83">
        <f>'Tabell 4.1 DOK32022'!F17/'Tabell 4.1 DOK32022'!$S17*100</f>
        <v>6.2734448343802498</v>
      </c>
      <c r="G15" s="83">
        <f>'Tabell 4.1 DOK32022'!G17/'Tabell 4.1 DOK32022'!$S17*100</f>
        <v>8.8899991538706384</v>
      </c>
      <c r="H15" s="83">
        <f>'Tabell 4.1 DOK32022'!H17/'Tabell 4.1 DOK32022'!$S17*100</f>
        <v>8.2678926140965139</v>
      </c>
      <c r="I15" s="83">
        <f>'Tabell 4.1 DOK32022'!I17/'Tabell 4.1 DOK32022'!$S17*100</f>
        <v>5.9289493087928955</v>
      </c>
      <c r="J15" s="83">
        <f>'Tabell 4.1 DOK32022'!J17/'Tabell 4.1 DOK32022'!$S17*100</f>
        <v>11.150776222959117</v>
      </c>
      <c r="K15" s="83">
        <f>'Tabell 4.1 DOK32022'!K17/'Tabell 4.1 DOK32022'!$S17*100</f>
        <v>15.175934469295576</v>
      </c>
      <c r="L15" s="83">
        <f>'Tabell 4.1 DOK32022'!L17/'Tabell 4.1 DOK32022'!$S17*100</f>
        <v>5.0586448230985255</v>
      </c>
      <c r="M15" s="83">
        <f>'Tabell 4.1 DOK32022'!M17/'Tabell 4.1 DOK32022'!$S17*100</f>
        <v>0.6708597077227435</v>
      </c>
      <c r="N15" s="83">
        <f>'Tabell 4.1 DOK32022'!N17/'Tabell 4.1 DOK32022'!$S17*100</f>
        <v>1.0334865767620642</v>
      </c>
      <c r="O15" s="83">
        <f>'Tabell 4.1 DOK32022'!O17/'Tabell 4.1 DOK32022'!$S17*100</f>
        <v>6.6904657337754694</v>
      </c>
      <c r="P15" s="83">
        <f>'Tabell 4.1 DOK32022'!P17/'Tabell 4.1 DOK32022'!$S17*100</f>
        <v>4.2971283981159525</v>
      </c>
      <c r="Q15" s="83">
        <f>'Tabell 4.1 DOK32022'!Q17/'Tabell 4.1 DOK32022'!$S17*100</f>
        <v>7.234406037334451</v>
      </c>
      <c r="R15" s="83">
        <f>'Tabell 4.1 DOK32022'!R17/'Tabell 4.1 DOK32022'!$S17*100</f>
        <v>4.6778866106072385</v>
      </c>
      <c r="S15" s="83">
        <f>'Tabell 4.1 DOK32022'!S17/'Tabell 4.1 DOK32022'!$S17*100</f>
        <v>100</v>
      </c>
    </row>
    <row r="16" spans="1:36" ht="16.5" customHeight="1">
      <c r="A16" s="383" t="s">
        <v>220</v>
      </c>
      <c r="B16" s="383"/>
      <c r="C16" s="86">
        <f>'Tabell 4.1 DOK32022'!C18</f>
        <v>0.44252078616631907</v>
      </c>
      <c r="D16" s="83">
        <f>'Tabell 4.1 DOK32022'!D18/'Tabell 4.1 DOK32022'!$S18*100</f>
        <v>7.7683234839753794</v>
      </c>
      <c r="E16" s="83">
        <f>'Tabell 4.1 DOK32022'!E18/'Tabell 4.1 DOK32022'!$S18*100</f>
        <v>5.9255535666119021</v>
      </c>
      <c r="F16" s="83">
        <f>'Tabell 4.1 DOK32022'!F18/'Tabell 4.1 DOK32022'!$S18*100</f>
        <v>5.6386552561241743</v>
      </c>
      <c r="G16" s="83">
        <f>'Tabell 4.1 DOK32022'!G18/'Tabell 4.1 DOK32022'!$S18*100</f>
        <v>6.3277016257570917</v>
      </c>
      <c r="H16" s="83">
        <f>'Tabell 4.1 DOK32022'!H18/'Tabell 4.1 DOK32022'!$S18*100</f>
        <v>8.7283293690689288</v>
      </c>
      <c r="I16" s="83">
        <f>'Tabell 4.1 DOK32022'!I18/'Tabell 4.1 DOK32022'!$S18*100</f>
        <v>6.0579681714523916</v>
      </c>
      <c r="J16" s="83">
        <f>'Tabell 4.1 DOK32022'!J18/'Tabell 4.1 DOK32022'!$S18*100</f>
        <v>12.833182119124102</v>
      </c>
      <c r="K16" s="83">
        <f>'Tabell 4.1 DOK32022'!K18/'Tabell 4.1 DOK32022'!$S18*100</f>
        <v>13.020769475981462</v>
      </c>
      <c r="L16" s="83">
        <f>'Tabell 4.1 DOK32022'!L18/'Tabell 4.1 DOK32022'!$S18*100</f>
        <v>4.6676148206272527</v>
      </c>
      <c r="M16" s="83">
        <f>'Tabell 4.1 DOK32022'!M18/'Tabell 4.1 DOK32022'!$S18*100</f>
        <v>0.91586768348005199</v>
      </c>
      <c r="N16" s="83">
        <f>'Tabell 4.1 DOK32022'!N18/'Tabell 4.1 DOK32022'!$S18*100</f>
        <v>1.3351805988082686</v>
      </c>
      <c r="O16" s="83">
        <f>'Tabell 4.1 DOK32022'!O18/'Tabell 4.1 DOK32022'!$S18*100</f>
        <v>7.2165959638066743</v>
      </c>
      <c r="P16" s="83">
        <f>'Tabell 4.1 DOK32022'!P18/'Tabell 4.1 DOK32022'!$S18*100</f>
        <v>5.1089968367622172</v>
      </c>
      <c r="Q16" s="83">
        <f>'Tabell 4.1 DOK32022'!Q18/'Tabell 4.1 DOK32022'!$S18*100</f>
        <v>8.4414310585812</v>
      </c>
      <c r="R16" s="83">
        <f>'Tabell 4.1 DOK32022'!R18/'Tabell 4.1 DOK32022'!$S18*100</f>
        <v>6.0138299698388957</v>
      </c>
      <c r="S16" s="83">
        <f>'Tabell 4.1 DOK32022'!S18/'Tabell 4.1 DOK32022'!$S18*100</f>
        <v>100</v>
      </c>
    </row>
    <row r="17" spans="1:36" ht="16.5" customHeight="1">
      <c r="A17" s="423" t="s">
        <v>223</v>
      </c>
      <c r="B17" s="423"/>
      <c r="C17" s="247" t="s">
        <v>217</v>
      </c>
      <c r="D17" s="248">
        <f>SUMPRODUCT($C15:$C16,D15:D16)</f>
        <v>8.016499348610834</v>
      </c>
      <c r="E17" s="248">
        <f t="shared" ref="E17:R17" si="5">SUMPRODUCT($C15:$C16,E15:E16)</f>
        <v>6.2104663409071579</v>
      </c>
      <c r="F17" s="248">
        <f t="shared" si="5"/>
        <v>5.9925372511601847</v>
      </c>
      <c r="G17" s="248">
        <f t="shared" si="5"/>
        <v>7.7561292373378157</v>
      </c>
      <c r="H17" s="248">
        <f t="shared" si="5"/>
        <v>8.4716454488867754</v>
      </c>
      <c r="I17" s="248">
        <f t="shared" si="5"/>
        <v>5.9860428373272594</v>
      </c>
      <c r="J17" s="248">
        <f t="shared" si="5"/>
        <v>11.895275802780898</v>
      </c>
      <c r="K17" s="248">
        <f t="shared" si="5"/>
        <v>14.222229162136085</v>
      </c>
      <c r="L17" s="248">
        <f t="shared" si="5"/>
        <v>4.8856059189903203</v>
      </c>
      <c r="M17" s="248">
        <f t="shared" si="5"/>
        <v>0.77928082977188606</v>
      </c>
      <c r="N17" s="248">
        <f t="shared" si="5"/>
        <v>1.1669924525796294</v>
      </c>
      <c r="O17" s="248">
        <f t="shared" si="5"/>
        <v>6.9232892967947448</v>
      </c>
      <c r="P17" s="248">
        <f t="shared" si="5"/>
        <v>4.6563970578493201</v>
      </c>
      <c r="Q17" s="248">
        <f t="shared" si="5"/>
        <v>7.7685396986589801</v>
      </c>
      <c r="R17" s="248">
        <f t="shared" si="5"/>
        <v>5.269069316208105</v>
      </c>
      <c r="S17" s="248">
        <f t="shared" ref="S17" si="6">SUM(D17:R17)</f>
        <v>100.00000000000001</v>
      </c>
      <c r="U17" s="90"/>
    </row>
    <row r="18" spans="1:36" ht="16.5" customHeight="1">
      <c r="A18" s="392"/>
      <c r="B18" s="392"/>
      <c r="C18" s="85"/>
      <c r="D18" s="18"/>
      <c r="E18" s="18"/>
      <c r="F18" s="18"/>
      <c r="G18" s="18"/>
      <c r="H18" s="18"/>
      <c r="I18" s="18"/>
      <c r="J18" s="18"/>
      <c r="K18" s="18"/>
      <c r="L18" s="18"/>
      <c r="M18" s="18"/>
      <c r="N18" s="18"/>
      <c r="O18" s="18"/>
      <c r="P18" s="18"/>
      <c r="Q18" s="18"/>
      <c r="R18" s="18"/>
      <c r="S18" s="18"/>
    </row>
    <row r="19" spans="1:36" ht="16.5" customHeight="1">
      <c r="A19" s="393" t="s">
        <v>224</v>
      </c>
      <c r="B19" s="393"/>
      <c r="C19" s="86">
        <f>'Tabell 4.1 DOK32022'!C21</f>
        <v>0.59798551306990355</v>
      </c>
      <c r="D19" s="87">
        <f>D12</f>
        <v>9.3453667715391191</v>
      </c>
      <c r="E19" s="87">
        <f t="shared" ref="E19:S19" si="7">E12</f>
        <v>10.045518803603228</v>
      </c>
      <c r="F19" s="87">
        <f t="shared" si="7"/>
        <v>7.6427047220085562</v>
      </c>
      <c r="G19" s="87">
        <f>G12</f>
        <v>3.9385771017515214</v>
      </c>
      <c r="H19" s="87">
        <f t="shared" si="7"/>
        <v>5.1213762432817926</v>
      </c>
      <c r="I19" s="87">
        <f t="shared" si="7"/>
        <v>5.524820957543775</v>
      </c>
      <c r="J19" s="87">
        <f t="shared" si="7"/>
        <v>5.568267303807291</v>
      </c>
      <c r="K19" s="87">
        <f t="shared" si="7"/>
        <v>6.6174111472716959</v>
      </c>
      <c r="L19" s="87">
        <f t="shared" si="7"/>
        <v>5.5069965291829446</v>
      </c>
      <c r="M19" s="87">
        <f t="shared" si="7"/>
        <v>4.9664834868265118</v>
      </c>
      <c r="N19" s="87">
        <f t="shared" si="7"/>
        <v>5.5275342605872186</v>
      </c>
      <c r="O19" s="87">
        <f t="shared" si="7"/>
        <v>6.8768833123890412</v>
      </c>
      <c r="P19" s="87">
        <f t="shared" si="7"/>
        <v>9.2943358313909279</v>
      </c>
      <c r="Q19" s="87">
        <f t="shared" si="7"/>
        <v>8.5681755428014856</v>
      </c>
      <c r="R19" s="87">
        <f t="shared" si="7"/>
        <v>5.4555479860148992</v>
      </c>
      <c r="S19" s="87">
        <f t="shared" si="7"/>
        <v>100</v>
      </c>
    </row>
    <row r="20" spans="1:36" ht="16.5" customHeight="1">
      <c r="A20" s="393" t="s">
        <v>223</v>
      </c>
      <c r="B20" s="393"/>
      <c r="C20" s="86">
        <f>'Tabell 4.1 DOK32022'!C22</f>
        <v>0.40201448693009645</v>
      </c>
      <c r="D20" s="87">
        <f>D17</f>
        <v>8.016499348610834</v>
      </c>
      <c r="E20" s="87">
        <f t="shared" ref="E20:S20" si="8">E17</f>
        <v>6.2104663409071579</v>
      </c>
      <c r="F20" s="87">
        <f t="shared" si="8"/>
        <v>5.9925372511601847</v>
      </c>
      <c r="G20" s="87">
        <f t="shared" si="8"/>
        <v>7.7561292373378157</v>
      </c>
      <c r="H20" s="87">
        <f t="shared" si="8"/>
        <v>8.4716454488867754</v>
      </c>
      <c r="I20" s="87">
        <f t="shared" si="8"/>
        <v>5.9860428373272594</v>
      </c>
      <c r="J20" s="87">
        <f t="shared" si="8"/>
        <v>11.895275802780898</v>
      </c>
      <c r="K20" s="87">
        <f t="shared" si="8"/>
        <v>14.222229162136085</v>
      </c>
      <c r="L20" s="87">
        <f t="shared" si="8"/>
        <v>4.8856059189903203</v>
      </c>
      <c r="M20" s="87">
        <f t="shared" si="8"/>
        <v>0.77928082977188606</v>
      </c>
      <c r="N20" s="87">
        <f t="shared" si="8"/>
        <v>1.1669924525796294</v>
      </c>
      <c r="O20" s="87">
        <f t="shared" si="8"/>
        <v>6.9232892967947448</v>
      </c>
      <c r="P20" s="87">
        <f t="shared" si="8"/>
        <v>4.6563970578493201</v>
      </c>
      <c r="Q20" s="87">
        <f t="shared" si="8"/>
        <v>7.7685396986589801</v>
      </c>
      <c r="R20" s="87">
        <f t="shared" si="8"/>
        <v>5.269069316208105</v>
      </c>
      <c r="S20" s="87">
        <f t="shared" si="8"/>
        <v>100.00000000000001</v>
      </c>
    </row>
    <row r="21" spans="1:36" ht="16.5" customHeight="1" thickBot="1">
      <c r="A21" s="394" t="s">
        <v>225</v>
      </c>
      <c r="B21" s="394"/>
      <c r="C21" s="219" t="s">
        <v>217</v>
      </c>
      <c r="D21" s="219">
        <f>SUMPRODUCT($C19:$C20,D19:D20)</f>
        <v>8.8111428163124845</v>
      </c>
      <c r="E21" s="219">
        <f t="shared" ref="E21:R21" si="9">SUMPRODUCT($C19:$C20,E19:E20)</f>
        <v>8.5037721554624639</v>
      </c>
      <c r="F21" s="219">
        <f t="shared" si="9"/>
        <v>6.9793134928667131</v>
      </c>
      <c r="G21" s="219">
        <f t="shared" si="9"/>
        <v>5.4732883648681394</v>
      </c>
      <c r="H21" s="219">
        <f t="shared" si="9"/>
        <v>6.4682329990507821</v>
      </c>
      <c r="I21" s="219">
        <f t="shared" si="9"/>
        <v>5.7102388349058675</v>
      </c>
      <c r="J21" s="219">
        <f t="shared" si="9"/>
        <v>8.1118163793245248</v>
      </c>
      <c r="K21" s="219">
        <f t="shared" si="9"/>
        <v>9.6746581597141592</v>
      </c>
      <c r="L21" s="219">
        <f t="shared" si="9"/>
        <v>5.257188501843177</v>
      </c>
      <c r="M21" s="219">
        <f t="shared" si="9"/>
        <v>3.2831673589783597</v>
      </c>
      <c r="N21" s="219">
        <f t="shared" si="9"/>
        <v>3.7745332829038127</v>
      </c>
      <c r="O21" s="219">
        <f t="shared" si="9"/>
        <v>6.8955391904003864</v>
      </c>
      <c r="P21" s="219">
        <f t="shared" si="9"/>
        <v>7.4298172549323978</v>
      </c>
      <c r="Q21" s="219">
        <f t="shared" si="9"/>
        <v>8.2467103491876212</v>
      </c>
      <c r="R21" s="219">
        <f t="shared" si="9"/>
        <v>5.3805808592491138</v>
      </c>
      <c r="S21" s="219">
        <f t="shared" ref="S21" si="10">SUM(D21:R21)</f>
        <v>100</v>
      </c>
      <c r="U21" s="90"/>
      <c r="V21" s="90"/>
      <c r="W21" s="90"/>
      <c r="X21" s="90"/>
      <c r="Y21" s="90"/>
      <c r="Z21" s="90"/>
      <c r="AA21" s="90"/>
      <c r="AB21" s="90"/>
      <c r="AC21" s="90"/>
      <c r="AD21" s="90"/>
      <c r="AE21" s="90"/>
      <c r="AF21" s="90"/>
      <c r="AG21" s="90"/>
      <c r="AH21" s="90"/>
      <c r="AI21" s="90"/>
      <c r="AJ21" s="90"/>
    </row>
    <row r="22" spans="1:36" ht="16.5" customHeight="1" thickBot="1">
      <c r="A22" s="388"/>
      <c r="B22" s="388"/>
      <c r="C22" s="88"/>
      <c r="D22" s="89"/>
      <c r="E22" s="89"/>
      <c r="F22" s="89"/>
      <c r="G22" s="89"/>
      <c r="H22" s="89"/>
      <c r="I22" s="89"/>
      <c r="J22" s="89"/>
      <c r="K22" s="89"/>
      <c r="L22" s="89"/>
      <c r="M22" s="89"/>
      <c r="N22" s="89"/>
      <c r="O22" s="89"/>
      <c r="P22" s="89"/>
      <c r="Q22" s="89"/>
      <c r="R22" s="89"/>
      <c r="S22" s="89"/>
    </row>
    <row r="23" spans="1:36" ht="16.5" customHeight="1">
      <c r="A23" s="373" t="str">
        <f>'Tabell 2.1 DOK32022'!A24</f>
        <v xml:space="preserve">FO2B  Barnevern </v>
      </c>
      <c r="B23" s="373"/>
      <c r="C23" s="180"/>
      <c r="D23" s="181"/>
      <c r="E23" s="181"/>
      <c r="F23" s="181"/>
      <c r="G23" s="181"/>
      <c r="H23" s="181"/>
      <c r="I23" s="181"/>
      <c r="J23" s="181"/>
      <c r="K23" s="181"/>
      <c r="L23" s="181"/>
      <c r="M23" s="181"/>
      <c r="N23" s="181"/>
      <c r="O23" s="181"/>
      <c r="P23" s="181"/>
      <c r="Q23" s="181"/>
      <c r="R23" s="181"/>
      <c r="S23" s="181"/>
    </row>
    <row r="24" spans="1:36" ht="16.5" customHeight="1">
      <c r="A24" s="395" t="s">
        <v>226</v>
      </c>
      <c r="B24" s="395"/>
      <c r="C24" s="91">
        <f>'Tabell 4.1 DOK32022'!C26</f>
        <v>0.01</v>
      </c>
      <c r="D24" s="92">
        <f>'Tabell 4.1 DOK32022'!D26/'Tabell 4.1 DOK32022'!$S26*100</f>
        <v>8.8455962766092728</v>
      </c>
      <c r="E24" s="92">
        <f>'Tabell 4.1 DOK32022'!E26/'Tabell 4.1 DOK32022'!$S26*100</f>
        <v>8.4030621328111099</v>
      </c>
      <c r="F24" s="92">
        <f>'Tabell 4.1 DOK32022'!F26/'Tabell 4.1 DOK32022'!$S26*100</f>
        <v>6.3277295963783411</v>
      </c>
      <c r="G24" s="92">
        <f>'Tabell 4.1 DOK32022'!G26/'Tabell 4.1 DOK32022'!$S26*100</f>
        <v>4.0133268903074848</v>
      </c>
      <c r="H24" s="92">
        <f>'Tabell 4.1 DOK32022'!H26/'Tabell 4.1 DOK32022'!$S26*100</f>
        <v>5.1730715430199146</v>
      </c>
      <c r="I24" s="92">
        <f>'Tabell 4.1 DOK32022'!I26/'Tabell 4.1 DOK32022'!$S26*100</f>
        <v>5.1476385462499046</v>
      </c>
      <c r="J24" s="92">
        <f>'Tabell 4.1 DOK32022'!J26/'Tabell 4.1 DOK32022'!$S26*100</f>
        <v>8.7616673872682416</v>
      </c>
      <c r="K24" s="92">
        <f>'Tabell 4.1 DOK32022'!K26/'Tabell 4.1 DOK32022'!$S26*100</f>
        <v>7.9325516925659354</v>
      </c>
      <c r="L24" s="92">
        <f>'Tabell 4.1 DOK32022'!L26/'Tabell 4.1 DOK32022'!$S26*100</f>
        <v>6.0149037361072262</v>
      </c>
      <c r="M24" s="92">
        <f>'Tabell 4.1 DOK32022'!M26/'Tabell 4.1 DOK32022'!$S26*100</f>
        <v>4.0336732877234924</v>
      </c>
      <c r="N24" s="92">
        <f>'Tabell 4.1 DOK32022'!N26/'Tabell 4.1 DOK32022'!$S26*100</f>
        <v>5.117118950125894</v>
      </c>
      <c r="O24" s="92">
        <f>'Tabell 4.1 DOK32022'!O26/'Tabell 4.1 DOK32022'!$S26*100</f>
        <v>7.6553320277728325</v>
      </c>
      <c r="P24" s="92">
        <f>'Tabell 4.1 DOK32022'!P26/'Tabell 4.1 DOK32022'!$S26*100</f>
        <v>8.0673465754469849</v>
      </c>
      <c r="Q24" s="92">
        <f>'Tabell 4.1 DOK32022'!Q26/'Tabell 4.1 DOK32022'!$S26*100</f>
        <v>8.0317403799689711</v>
      </c>
      <c r="R24" s="92">
        <f>'Tabell 4.1 DOK32022'!R26/'Tabell 4.1 DOK32022'!$S26*100</f>
        <v>6.475240977644396</v>
      </c>
      <c r="S24" s="92">
        <f>'Tabell 4.1 DOK32022'!S26/'Tabell 4.1 DOK32022'!$S26*100</f>
        <v>100</v>
      </c>
    </row>
    <row r="25" spans="1:36" ht="16.5" customHeight="1">
      <c r="A25" s="395" t="s">
        <v>227</v>
      </c>
      <c r="B25" s="395"/>
      <c r="C25" s="91">
        <f>'Tabell 4.1 DOK32022'!C27</f>
        <v>0.03</v>
      </c>
      <c r="D25" s="94">
        <f>'Tabell 4.1 DOK32022'!D27/'Tabell 4.1 DOK32022'!$S27*100</f>
        <v>6.6816581931951502</v>
      </c>
      <c r="E25" s="94">
        <f>'Tabell 4.1 DOK32022'!E27/'Tabell 4.1 DOK32022'!$S27*100</f>
        <v>5.7117716073523654</v>
      </c>
      <c r="F25" s="94">
        <f>'Tabell 4.1 DOK32022'!F27/'Tabell 4.1 DOK32022'!$S27*100</f>
        <v>3.9147438404380135</v>
      </c>
      <c r="G25" s="94">
        <f>'Tabell 4.1 DOK32022'!G27/'Tabell 4.1 DOK32022'!$S27*100</f>
        <v>3.1384434884630426</v>
      </c>
      <c r="H25" s="94">
        <f>'Tabell 4.1 DOK32022'!H27/'Tabell 4.1 DOK32022'!$S27*100</f>
        <v>4.5678529526789209</v>
      </c>
      <c r="I25" s="94">
        <f>'Tabell 4.1 DOK32022'!I27/'Tabell 4.1 DOK32022'!$S27*100</f>
        <v>5.6491982792334774</v>
      </c>
      <c r="J25" s="94">
        <f>'Tabell 4.1 DOK32022'!J27/'Tabell 4.1 DOK32022'!$S27*100</f>
        <v>9.5756746186937818</v>
      </c>
      <c r="K25" s="94">
        <f>'Tabell 4.1 DOK32022'!K27/'Tabell 4.1 DOK32022'!$S27*100</f>
        <v>9.4955025420414554</v>
      </c>
      <c r="L25" s="94">
        <f>'Tabell 4.1 DOK32022'!L27/'Tabell 4.1 DOK32022'!$S27*100</f>
        <v>6.1067657411028549</v>
      </c>
      <c r="M25" s="94">
        <f>'Tabell 4.1 DOK32022'!M27/'Tabell 4.1 DOK32022'!$S27*100</f>
        <v>4.3801329683222523</v>
      </c>
      <c r="N25" s="94">
        <f>'Tabell 4.1 DOK32022'!N27/'Tabell 4.1 DOK32022'!$S27*100</f>
        <v>5.8017207665232693</v>
      </c>
      <c r="O25" s="94">
        <f>'Tabell 4.1 DOK32022'!O27/'Tabell 4.1 DOK32022'!$S27*100</f>
        <v>8.5393038717246785</v>
      </c>
      <c r="P25" s="94">
        <f>'Tabell 4.1 DOK32022'!P27/'Tabell 4.1 DOK32022'!$S27*100</f>
        <v>9.2804067266327728</v>
      </c>
      <c r="Q25" s="94">
        <f>'Tabell 4.1 DOK32022'!Q27/'Tabell 4.1 DOK32022'!$S27*100</f>
        <v>9.4583496284708648</v>
      </c>
      <c r="R25" s="94">
        <f>'Tabell 4.1 DOK32022'!R27/'Tabell 4.1 DOK32022'!$S27*100</f>
        <v>7.6984747751271021</v>
      </c>
      <c r="S25" s="94">
        <f>'Tabell 4.1 DOK32022'!S27/'Tabell 4.1 DOK32022'!$S27*100</f>
        <v>100</v>
      </c>
    </row>
    <row r="26" spans="1:36" ht="16.5" customHeight="1">
      <c r="A26" s="395" t="s">
        <v>228</v>
      </c>
      <c r="B26" s="395"/>
      <c r="C26" s="91">
        <f>'Tabell 4.1 DOK32022'!C28</f>
        <v>0.06</v>
      </c>
      <c r="D26" s="94">
        <f>'Tabell 4.1 DOK32022'!D28/'Tabell 4.1 DOK32022'!$S28*100</f>
        <v>5.2755335825394916</v>
      </c>
      <c r="E26" s="94">
        <f>'Tabell 4.1 DOK32022'!E28/'Tabell 4.1 DOK32022'!$S28*100</f>
        <v>4.7962136741830461</v>
      </c>
      <c r="F26" s="94">
        <f>'Tabell 4.1 DOK32022'!F28/'Tabell 4.1 DOK32022'!$S28*100</f>
        <v>2.9362112625105512</v>
      </c>
      <c r="G26" s="94">
        <f>'Tabell 4.1 DOK32022'!G28/'Tabell 4.1 DOK32022'!$S28*100</f>
        <v>2.8457735439527312</v>
      </c>
      <c r="H26" s="94">
        <f>'Tabell 4.1 DOK32022'!H28/'Tabell 4.1 DOK32022'!$S28*100</f>
        <v>4.8956951645966482</v>
      </c>
      <c r="I26" s="94">
        <f>'Tabell 4.1 DOK32022'!I28/'Tabell 4.1 DOK32022'!$S28*100</f>
        <v>5.9357289280115761</v>
      </c>
      <c r="J26" s="94">
        <f>'Tabell 4.1 DOK32022'!J28/'Tabell 4.1 DOK32022'!$S28*100</f>
        <v>9.7491860605329794</v>
      </c>
      <c r="K26" s="94">
        <f>'Tabell 4.1 DOK32022'!K28/'Tabell 4.1 DOK32022'!$S28*100</f>
        <v>9.7039672012540699</v>
      </c>
      <c r="L26" s="94">
        <f>'Tabell 4.1 DOK32022'!L28/'Tabell 4.1 DOK32022'!$S28*100</f>
        <v>5.8724225250211024</v>
      </c>
      <c r="M26" s="94">
        <f>'Tabell 4.1 DOK32022'!M28/'Tabell 4.1 DOK32022'!$S28*100</f>
        <v>4.7178343180996025</v>
      </c>
      <c r="N26" s="94">
        <f>'Tabell 4.1 DOK32022'!N28/'Tabell 4.1 DOK32022'!$S28*100</f>
        <v>7.1234776317376101</v>
      </c>
      <c r="O26" s="94">
        <f>'Tabell 4.1 DOK32022'!O28/'Tabell 4.1 DOK32022'!$S28*100</f>
        <v>8.6910647534064864</v>
      </c>
      <c r="P26" s="94">
        <f>'Tabell 4.1 DOK32022'!P28/'Tabell 4.1 DOK32022'!$S28*100</f>
        <v>8.926202821656819</v>
      </c>
      <c r="Q26" s="94">
        <f>'Tabell 4.1 DOK32022'!Q28/'Tabell 4.1 DOK32022'!$S28*100</f>
        <v>9.8788134571325212</v>
      </c>
      <c r="R26" s="94">
        <f>'Tabell 4.1 DOK32022'!R28/'Tabell 4.1 DOK32022'!$S28*100</f>
        <v>8.6518750753647655</v>
      </c>
      <c r="S26" s="94">
        <f>'Tabell 4.1 DOK32022'!S28/'Tabell 4.1 DOK32022'!$S28*100</f>
        <v>100</v>
      </c>
    </row>
    <row r="27" spans="1:36" ht="16.5" customHeight="1">
      <c r="A27" s="395" t="s">
        <v>229</v>
      </c>
      <c r="B27" s="395"/>
      <c r="C27" s="91">
        <f>'Tabell 4.1 DOK32022'!C29</f>
        <v>0.24</v>
      </c>
      <c r="D27" s="94">
        <f>'Tabell 4.1 DOK32022'!D29/'Tabell 4.1 DOK32022'!$S29*100</f>
        <v>9.8953335584117852</v>
      </c>
      <c r="E27" s="94">
        <f>'Tabell 4.1 DOK32022'!E29/'Tabell 4.1 DOK32022'!$S29*100</f>
        <v>6.8463258548158672</v>
      </c>
      <c r="F27" s="94">
        <f>'Tabell 4.1 DOK32022'!F29/'Tabell 4.1 DOK32022'!$S29*100</f>
        <v>5.1079972913745042</v>
      </c>
      <c r="G27" s="94">
        <f>'Tabell 4.1 DOK32022'!G29/'Tabell 4.1 DOK32022'!$S29*100</f>
        <v>2.9392322661407473</v>
      </c>
      <c r="H27" s="94">
        <f>'Tabell 4.1 DOK32022'!H29/'Tabell 4.1 DOK32022'!$S29*100</f>
        <v>3.5846460668571569</v>
      </c>
      <c r="I27" s="94">
        <f>'Tabell 4.1 DOK32022'!I29/'Tabell 4.1 DOK32022'!$S29*100</f>
        <v>1.7943952801679164</v>
      </c>
      <c r="J27" s="94">
        <f>'Tabell 4.1 DOK32022'!J29/'Tabell 4.1 DOK32022'!$S29*100</f>
        <v>2.2370154375374711</v>
      </c>
      <c r="K27" s="94">
        <f>'Tabell 4.1 DOK32022'!K29/'Tabell 4.1 DOK32022'!$S29*100</f>
        <v>2.3404080761451436</v>
      </c>
      <c r="L27" s="94">
        <f>'Tabell 4.1 DOK32022'!L29/'Tabell 4.1 DOK32022'!$S29*100</f>
        <v>7.3966103284221916</v>
      </c>
      <c r="M27" s="94">
        <f>'Tabell 4.1 DOK32022'!M29/'Tabell 4.1 DOK32022'!$S29*100</f>
        <v>9.1521652387075552</v>
      </c>
      <c r="N27" s="94">
        <f>'Tabell 4.1 DOK32022'!N29/'Tabell 4.1 DOK32022'!$S29*100</f>
        <v>11.080602306690601</v>
      </c>
      <c r="O27" s="94">
        <f>'Tabell 4.1 DOK32022'!O29/'Tabell 4.1 DOK32022'!$S29*100</f>
        <v>14.31075801735413</v>
      </c>
      <c r="P27" s="94">
        <f>'Tabell 4.1 DOK32022'!P29/'Tabell 4.1 DOK32022'!$S29*100</f>
        <v>6.6558418079618002</v>
      </c>
      <c r="Q27" s="94">
        <f>'Tabell 4.1 DOK32022'!Q29/'Tabell 4.1 DOK32022'!$S29*100</f>
        <v>3.9007700737749431</v>
      </c>
      <c r="R27" s="94">
        <f>'Tabell 4.1 DOK32022'!R29/'Tabell 4.1 DOK32022'!$S29*100</f>
        <v>12.757898395638195</v>
      </c>
      <c r="S27" s="94">
        <f>'Tabell 4.1 DOK32022'!S29/'Tabell 4.1 DOK32022'!$S29*100</f>
        <v>100</v>
      </c>
    </row>
    <row r="28" spans="1:36" ht="16.5" customHeight="1">
      <c r="A28" s="395" t="s">
        <v>230</v>
      </c>
      <c r="B28" s="395"/>
      <c r="C28" s="93">
        <f>'Tabell 4.1 DOK32022'!C32</f>
        <v>0.08</v>
      </c>
      <c r="D28" s="94">
        <f>'Tabell 4.1 DOK32022'!D32/'Tabell 4.1 DOK32022'!$S32*100</f>
        <v>12.820512820512819</v>
      </c>
      <c r="E28" s="94">
        <f>'Tabell 4.1 DOK32022'!E32/'Tabell 4.1 DOK32022'!$S32*100</f>
        <v>9.0157154673283717</v>
      </c>
      <c r="F28" s="94">
        <f>'Tabell 4.1 DOK32022'!F32/'Tabell 4.1 DOK32022'!$S32*100</f>
        <v>5.5417700578990905</v>
      </c>
      <c r="G28" s="94">
        <f>'Tabell 4.1 DOK32022'!G32/'Tabell 4.1 DOK32022'!$S32*100</f>
        <v>3.556658395368073</v>
      </c>
      <c r="H28" s="94">
        <f>'Tabell 4.1 DOK32022'!H32/'Tabell 4.1 DOK32022'!$S32*100</f>
        <v>4.2183622828784122</v>
      </c>
      <c r="I28" s="94">
        <f>'Tabell 4.1 DOK32022'!I32/'Tabell 4.1 DOK32022'!$S32*100</f>
        <v>1.9023986765922249</v>
      </c>
      <c r="J28" s="94">
        <f>'Tabell 4.1 DOK32022'!J32/'Tabell 4.1 DOK32022'!$S32*100</f>
        <v>4.2183622828784122</v>
      </c>
      <c r="K28" s="94">
        <f>'Tabell 4.1 DOK32022'!K32/'Tabell 4.1 DOK32022'!$S32*100</f>
        <v>4.8800661703887513</v>
      </c>
      <c r="L28" s="94">
        <f>'Tabell 4.1 DOK32022'!L32/'Tabell 4.1 DOK32022'!$S32*100</f>
        <v>6.1207609594706369</v>
      </c>
      <c r="M28" s="94">
        <f>'Tabell 4.1 DOK32022'!M32/'Tabell 4.1 DOK32022'!$S32*100</f>
        <v>6.2861869313482215</v>
      </c>
      <c r="N28" s="94">
        <f>'Tabell 4.1 DOK32022'!N32/'Tabell 4.1 DOK32022'!$S32*100</f>
        <v>7.0306038047973534</v>
      </c>
      <c r="O28" s="94">
        <f>'Tabell 4.1 DOK32022'!O32/'Tabell 4.1 DOK32022'!$S32*100</f>
        <v>10.256410256410255</v>
      </c>
      <c r="P28" s="94">
        <f>'Tabell 4.1 DOK32022'!P32/'Tabell 4.1 DOK32022'!$S32*100</f>
        <v>5.7899090157154669</v>
      </c>
      <c r="Q28" s="94">
        <f>'Tabell 4.1 DOK32022'!Q32/'Tabell 4.1 DOK32022'!$S32*100</f>
        <v>4.3837882547559968</v>
      </c>
      <c r="R28" s="94">
        <f>'Tabell 4.1 DOK32022'!R32/'Tabell 4.1 DOK32022'!$S32*100</f>
        <v>13.978494623655912</v>
      </c>
      <c r="S28" s="94">
        <f>'Tabell 4.1 DOK32022'!S32/'Tabell 4.1 DOK32022'!$S32*100</f>
        <v>100</v>
      </c>
    </row>
    <row r="29" spans="1:36" ht="16.5" customHeight="1">
      <c r="A29" s="395" t="s">
        <v>231</v>
      </c>
      <c r="B29" s="395"/>
      <c r="C29" s="93">
        <f>'Tabell 4.1 DOK32022'!C33</f>
        <v>0.1</v>
      </c>
      <c r="D29" s="94">
        <f>'Tabell 4.1 DOK32022'!D33/'Tabell 4.1 DOK32022'!$S33*100</f>
        <v>9.7029137307179596</v>
      </c>
      <c r="E29" s="94">
        <f>'Tabell 4.1 DOK32022'!E33/'Tabell 4.1 DOK32022'!$S33*100</f>
        <v>9.6362597600457054</v>
      </c>
      <c r="F29" s="94">
        <f>'Tabell 4.1 DOK32022'!F33/'Tabell 4.1 DOK32022'!$S33*100</f>
        <v>5.4751475909350606</v>
      </c>
      <c r="G29" s="94">
        <f>'Tabell 4.1 DOK32022'!G33/'Tabell 4.1 DOK32022'!$S33*100</f>
        <v>4.2277661397828989</v>
      </c>
      <c r="H29" s="94">
        <f>'Tabell 4.1 DOK32022'!H33/'Tabell 4.1 DOK32022'!$S33*100</f>
        <v>5.7131974861931063</v>
      </c>
      <c r="I29" s="94">
        <f>'Tabell 4.1 DOK32022'!I33/'Tabell 4.1 DOK32022'!$S33*100</f>
        <v>3.1232146257855646</v>
      </c>
      <c r="J29" s="94">
        <f>'Tabell 4.1 DOK32022'!J33/'Tabell 4.1 DOK32022'!$S33*100</f>
        <v>3.0470386593029897</v>
      </c>
      <c r="K29" s="94">
        <f>'Tabell 4.1 DOK32022'!K33/'Tabell 4.1 DOK32022'!$S33*100</f>
        <v>5.9607693772614736</v>
      </c>
      <c r="L29" s="94">
        <f>'Tabell 4.1 DOK32022'!L33/'Tabell 4.1 DOK32022'!$S33*100</f>
        <v>6.5130451342601408</v>
      </c>
      <c r="M29" s="94">
        <f>'Tabell 4.1 DOK32022'!M33/'Tabell 4.1 DOK32022'!$S33*100</f>
        <v>6.3606932012949908</v>
      </c>
      <c r="N29" s="94">
        <f>'Tabell 4.1 DOK32022'!N33/'Tabell 4.1 DOK32022'!$S33*100</f>
        <v>9.2458579318225098</v>
      </c>
      <c r="O29" s="94">
        <f>'Tabell 4.1 DOK32022'!O33/'Tabell 4.1 DOK32022'!$S33*100</f>
        <v>11.978670729384879</v>
      </c>
      <c r="P29" s="94">
        <f>'Tabell 4.1 DOK32022'!P33/'Tabell 4.1 DOK32022'!$S33*100</f>
        <v>5.4656255951247381</v>
      </c>
      <c r="Q29" s="94">
        <f>'Tabell 4.1 DOK32022'!Q33/'Tabell 4.1 DOK32022'!$S33*100</f>
        <v>3.456484479146829</v>
      </c>
      <c r="R29" s="94">
        <f>'Tabell 4.1 DOK32022'!R33/'Tabell 4.1 DOK32022'!$S33*100</f>
        <v>10.093315558941155</v>
      </c>
      <c r="S29" s="94">
        <f>'Tabell 4.1 DOK32022'!S33/'Tabell 4.1 DOK32022'!$S33*100</f>
        <v>100</v>
      </c>
    </row>
    <row r="30" spans="1:36" ht="16.5" customHeight="1">
      <c r="A30" s="395" t="s">
        <v>232</v>
      </c>
      <c r="B30" s="395"/>
      <c r="C30" s="93">
        <f>'Tabell 4.1 DOK32022'!C34</f>
        <v>0.2</v>
      </c>
      <c r="D30" s="94">
        <f>'Tabell 4.1 DOK32022'!D34/'Tabell 4.1 DOK32022'!$S34*100</f>
        <v>10.665517397813366</v>
      </c>
      <c r="E30" s="94">
        <f>'Tabell 4.1 DOK32022'!E34/'Tabell 4.1 DOK32022'!$S34*100</f>
        <v>7.1678083745406695</v>
      </c>
      <c r="F30" s="94">
        <f>'Tabell 4.1 DOK32022'!F34/'Tabell 4.1 DOK32022'!$S34*100</f>
        <v>4.2235630358844078</v>
      </c>
      <c r="G30" s="94">
        <f>'Tabell 4.1 DOK32022'!G34/'Tabell 4.1 DOK32022'!$S34*100</f>
        <v>2.2864401397268974</v>
      </c>
      <c r="H30" s="94">
        <f>'Tabell 4.1 DOK32022'!H34/'Tabell 4.1 DOK32022'!$S34*100</f>
        <v>3.0032209771809644</v>
      </c>
      <c r="I30" s="94">
        <f>'Tabell 4.1 DOK32022'!I34/'Tabell 4.1 DOK32022'!$S34*100</f>
        <v>1.7102935172163498</v>
      </c>
      <c r="J30" s="94">
        <f>'Tabell 4.1 DOK32022'!J34/'Tabell 4.1 DOK32022'!$S34*100</f>
        <v>1.9099033706845712</v>
      </c>
      <c r="K30" s="94">
        <f>'Tabell 4.1 DOK32022'!K34/'Tabell 4.1 DOK32022'!$S34*100</f>
        <v>2.3363426030939527</v>
      </c>
      <c r="L30" s="94">
        <f>'Tabell 4.1 DOK32022'!L34/'Tabell 4.1 DOK32022'!$S34*100</f>
        <v>7.961711200834733</v>
      </c>
      <c r="M30" s="94">
        <f>'Tabell 4.1 DOK32022'!M34/'Tabell 4.1 DOK32022'!$S34*100</f>
        <v>7.9027355623100304</v>
      </c>
      <c r="N30" s="94">
        <f>'Tabell 4.1 DOK32022'!N34/'Tabell 4.1 DOK32022'!$S34*100</f>
        <v>12.516445129973233</v>
      </c>
      <c r="O30" s="94">
        <f>'Tabell 4.1 DOK32022'!O34/'Tabell 4.1 DOK32022'!$S34*100</f>
        <v>16.377081159551786</v>
      </c>
      <c r="P30" s="94">
        <f>'Tabell 4.1 DOK32022'!P34/'Tabell 4.1 DOK32022'!$S34*100</f>
        <v>6.4374177743501333</v>
      </c>
      <c r="Q30" s="94">
        <f>'Tabell 4.1 DOK32022'!Q34/'Tabell 4.1 DOK32022'!$S34*100</f>
        <v>2.844440411922152</v>
      </c>
      <c r="R30" s="94">
        <f>'Tabell 4.1 DOK32022'!R34/'Tabell 4.1 DOK32022'!$S34*100</f>
        <v>12.657079344916752</v>
      </c>
      <c r="S30" s="94">
        <f>'Tabell 4.1 DOK32022'!S34/'Tabell 4.1 DOK32022'!$S34*100</f>
        <v>100</v>
      </c>
    </row>
    <row r="31" spans="1:36" ht="16.5" customHeight="1">
      <c r="A31" s="395" t="s">
        <v>233</v>
      </c>
      <c r="B31" s="395"/>
      <c r="C31" s="93">
        <f>'Tabell 4.1 DOK32022'!C35</f>
        <v>0.14000000000000001</v>
      </c>
      <c r="D31" s="94">
        <f>'Tabell 4.1 DOK32022'!D35/'Tabell 4.1 DOK32022'!$S35*100</f>
        <v>16.346153846153847</v>
      </c>
      <c r="E31" s="94">
        <f>'Tabell 4.1 DOK32022'!E35/'Tabell 4.1 DOK32022'!$S35*100</f>
        <v>11.883361204013378</v>
      </c>
      <c r="F31" s="94">
        <f>'Tabell 4.1 DOK32022'!F35/'Tabell 4.1 DOK32022'!$S35*100</f>
        <v>16.900083612040135</v>
      </c>
      <c r="G31" s="94">
        <f>'Tabell 4.1 DOK32022'!G35/'Tabell 4.1 DOK32022'!$S35*100</f>
        <v>3.6789297658862878</v>
      </c>
      <c r="H31" s="94">
        <f>'Tabell 4.1 DOK32022'!H35/'Tabell 4.1 DOK32022'!$S35*100</f>
        <v>4.7240802675585289</v>
      </c>
      <c r="I31" s="94">
        <f>'Tabell 4.1 DOK32022'!I35/'Tabell 4.1 DOK32022'!$S35*100</f>
        <v>2.7591973244147154</v>
      </c>
      <c r="J31" s="94">
        <f>'Tabell 4.1 DOK32022'!J35/'Tabell 4.1 DOK32022'!$S35*100</f>
        <v>3.6371237458193977</v>
      </c>
      <c r="K31" s="94">
        <f>'Tabell 4.1 DOK32022'!K35/'Tabell 4.1 DOK32022'!$S35*100</f>
        <v>3.2608695652173911</v>
      </c>
      <c r="L31" s="94">
        <f>'Tabell 4.1 DOK32022'!L35/'Tabell 4.1 DOK32022'!$S35*100</f>
        <v>3.8357023411371238</v>
      </c>
      <c r="M31" s="94">
        <f>'Tabell 4.1 DOK32022'!M35/'Tabell 4.1 DOK32022'!$S35*100</f>
        <v>4.6091137123745813</v>
      </c>
      <c r="N31" s="94">
        <f>'Tabell 4.1 DOK32022'!N35/'Tabell 4.1 DOK32022'!$S35*100</f>
        <v>5.7065217391304346</v>
      </c>
      <c r="O31" s="94">
        <f>'Tabell 4.1 DOK32022'!O35/'Tabell 4.1 DOK32022'!$S35*100</f>
        <v>7.0547658862876252</v>
      </c>
      <c r="P31" s="94">
        <f>'Tabell 4.1 DOK32022'!P35/'Tabell 4.1 DOK32022'!$S35*100</f>
        <v>6.7934782608695645</v>
      </c>
      <c r="Q31" s="94">
        <f>'Tabell 4.1 DOK32022'!Q35/'Tabell 4.1 DOK32022'!$S35*100</f>
        <v>4.0238294314381271</v>
      </c>
      <c r="R31" s="94">
        <f>'Tabell 4.1 DOK32022'!R35/'Tabell 4.1 DOK32022'!$S35*100</f>
        <v>4.7867892976588635</v>
      </c>
      <c r="S31" s="94">
        <f>'Tabell 4.1 DOK32022'!S35/'Tabell 4.1 DOK32022'!$S35*100</f>
        <v>100</v>
      </c>
    </row>
    <row r="32" spans="1:36" ht="16.5" customHeight="1">
      <c r="A32" s="424" t="s">
        <v>234</v>
      </c>
      <c r="B32" s="424"/>
      <c r="C32" s="93">
        <f>'Tabell 4.1 DOK32022'!C36</f>
        <v>0.06</v>
      </c>
      <c r="D32" s="94">
        <f>'Tabell 4.1 DOK32022'!D36/'Tabell 4.1 DOK32022'!$S36*100</f>
        <v>12.307609223956364</v>
      </c>
      <c r="E32" s="94">
        <f>'Tabell 4.1 DOK32022'!E36/'Tabell 4.1 DOK32022'!$S36*100</f>
        <v>8.4084894961386834</v>
      </c>
      <c r="F32" s="94">
        <f>'Tabell 4.1 DOK32022'!F36/'Tabell 4.1 DOK32022'!$S36*100</f>
        <v>5.249230436895826</v>
      </c>
      <c r="G32" s="94">
        <f>'Tabell 4.1 DOK32022'!G36/'Tabell 4.1 DOK32022'!$S36*100</f>
        <v>3.3590754441864235</v>
      </c>
      <c r="H32" s="94">
        <f>'Tabell 4.1 DOK32022'!H36/'Tabell 4.1 DOK32022'!$S36*100</f>
        <v>4.5471728681751902</v>
      </c>
      <c r="I32" s="94">
        <f>'Tabell 4.1 DOK32022'!I36/'Tabell 4.1 DOK32022'!$S36*100</f>
        <v>1.9117567640546524</v>
      </c>
      <c r="J32" s="94">
        <f>'Tabell 4.1 DOK32022'!J36/'Tabell 4.1 DOK32022'!$S36*100</f>
        <v>2.4247988335043473</v>
      </c>
      <c r="K32" s="94">
        <f>'Tabell 4.1 DOK32022'!K36/'Tabell 4.1 DOK32022'!$S36*100</f>
        <v>3.4508829724037371</v>
      </c>
      <c r="L32" s="94">
        <f>'Tabell 4.1 DOK32022'!L36/'Tabell 4.1 DOK32022'!$S36*100</f>
        <v>7.7442350272722367</v>
      </c>
      <c r="M32" s="94">
        <f>'Tabell 4.1 DOK32022'!M36/'Tabell 4.1 DOK32022'!$S36*100</f>
        <v>6.0376950909974614</v>
      </c>
      <c r="N32" s="94">
        <f>'Tabell 4.1 DOK32022'!N36/'Tabell 4.1 DOK32022'!$S36*100</f>
        <v>11.016903386077658</v>
      </c>
      <c r="O32" s="94">
        <f>'Tabell 4.1 DOK32022'!O36/'Tabell 4.1 DOK32022'!$S36*100</f>
        <v>11.465140141491602</v>
      </c>
      <c r="P32" s="94">
        <f>'Tabell 4.1 DOK32022'!P36/'Tabell 4.1 DOK32022'!$S36*100</f>
        <v>5.5732570070745799</v>
      </c>
      <c r="Q32" s="94">
        <f>'Tabell 4.1 DOK32022'!Q36/'Tabell 4.1 DOK32022'!$S36*100</f>
        <v>3.6615002430199279</v>
      </c>
      <c r="R32" s="94">
        <f>'Tabell 4.1 DOK32022'!R36/'Tabell 4.1 DOK32022'!$S36*100</f>
        <v>12.842253064751311</v>
      </c>
      <c r="S32" s="94">
        <f>'Tabell 4.1 DOK32022'!S36/'Tabell 4.1 DOK32022'!$S36*100</f>
        <v>100</v>
      </c>
    </row>
    <row r="33" spans="1:38" ht="16.5" customHeight="1">
      <c r="A33" s="395" t="s">
        <v>235</v>
      </c>
      <c r="B33" s="395"/>
      <c r="C33" s="93">
        <f>'Tabell 4.1 DOK32022'!C37</f>
        <v>0.05</v>
      </c>
      <c r="D33" s="94">
        <f>'Tabell 4.1 DOK32022'!D37/'Tabell 4.1 DOK32022'!$S37*100</f>
        <v>8.1650570676031613</v>
      </c>
      <c r="E33" s="94">
        <f>'Tabell 4.1 DOK32022'!E37/'Tabell 4.1 DOK32022'!$S37*100</f>
        <v>5.8823529411764701</v>
      </c>
      <c r="F33" s="94">
        <f>'Tabell 4.1 DOK32022'!F37/'Tabell 4.1 DOK32022'!$S37*100</f>
        <v>4.1264266900790165</v>
      </c>
      <c r="G33" s="94">
        <f>'Tabell 4.1 DOK32022'!G37/'Tabell 4.1 DOK32022'!$S37*100</f>
        <v>2.9850746268656714</v>
      </c>
      <c r="H33" s="94">
        <f>'Tabell 4.1 DOK32022'!H37/'Tabell 4.1 DOK32022'!$S37*100</f>
        <v>3.9508340649692713</v>
      </c>
      <c r="I33" s="94">
        <f>'Tabell 4.1 DOK32022'!I37/'Tabell 4.1 DOK32022'!$S37*100</f>
        <v>3.2484635645302897</v>
      </c>
      <c r="J33" s="94">
        <f>'Tabell 4.1 DOK32022'!J37/'Tabell 4.1 DOK32022'!$S37*100</f>
        <v>4.4776119402985071</v>
      </c>
      <c r="K33" s="94">
        <f>'Tabell 4.1 DOK32022'!K37/'Tabell 4.1 DOK32022'!$S37*100</f>
        <v>6.0579455662862163</v>
      </c>
      <c r="L33" s="94">
        <f>'Tabell 4.1 DOK32022'!L37/'Tabell 4.1 DOK32022'!$S37*100</f>
        <v>6.4091308165057068</v>
      </c>
      <c r="M33" s="94">
        <f>'Tabell 4.1 DOK32022'!M37/'Tabell 4.1 DOK32022'!$S37*100</f>
        <v>7.4626865671641784</v>
      </c>
      <c r="N33" s="94">
        <f>'Tabell 4.1 DOK32022'!N37/'Tabell 4.1 DOK32022'!$S37*100</f>
        <v>10.359964881474978</v>
      </c>
      <c r="O33" s="94">
        <f>'Tabell 4.1 DOK32022'!O37/'Tabell 4.1 DOK32022'!$S37*100</f>
        <v>12.028094820017559</v>
      </c>
      <c r="P33" s="94">
        <f>'Tabell 4.1 DOK32022'!P37/'Tabell 4.1 DOK32022'!$S37*100</f>
        <v>7.2870939420544332</v>
      </c>
      <c r="Q33" s="94">
        <f>'Tabell 4.1 DOK32022'!Q37/'Tabell 4.1 DOK32022'!$S37*100</f>
        <v>6.4091308165057068</v>
      </c>
      <c r="R33" s="94">
        <f>'Tabell 4.1 DOK32022'!R37/'Tabell 4.1 DOK32022'!$S37*100</f>
        <v>11.150131694468831</v>
      </c>
      <c r="S33" s="94">
        <f>'Tabell 4.1 DOK32022'!S37/'Tabell 4.1 DOK32022'!$S37*100</f>
        <v>100</v>
      </c>
    </row>
    <row r="34" spans="1:38" ht="16.5" customHeight="1">
      <c r="A34" s="395" t="s">
        <v>236</v>
      </c>
      <c r="B34" s="395"/>
      <c r="C34" s="93">
        <f>'Tabell 4.1 DOK32022'!C38</f>
        <v>0.03</v>
      </c>
      <c r="D34" s="94">
        <f>'Tabell 4.1 DOK32022'!D38/'Tabell 4.1 DOK32022'!$S38*100</f>
        <v>11.673598164348201</v>
      </c>
      <c r="E34" s="94">
        <f>'Tabell 4.1 DOK32022'!E38/'Tabell 4.1 DOK32022'!$S38*100</f>
        <v>11.200344184712463</v>
      </c>
      <c r="F34" s="94">
        <f>'Tabell 4.1 DOK32022'!F38/'Tabell 4.1 DOK32022'!$S38*100</f>
        <v>8.3034561881543087</v>
      </c>
      <c r="G34" s="94">
        <f>'Tabell 4.1 DOK32022'!G38/'Tabell 4.1 DOK32022'!$S38*100</f>
        <v>8.0309766241216121</v>
      </c>
      <c r="H34" s="94">
        <f>'Tabell 4.1 DOK32022'!H38/'Tabell 4.1 DOK32022'!$S38*100</f>
        <v>7.8302022085185721</v>
      </c>
      <c r="I34" s="94">
        <f>'Tabell 4.1 DOK32022'!I38/'Tabell 4.1 DOK32022'!$S38*100</f>
        <v>2.6244084325254553</v>
      </c>
      <c r="J34" s="94">
        <f>'Tabell 4.1 DOK32022'!J38/'Tabell 4.1 DOK32022'!$S38*100</f>
        <v>4.5030833213824755</v>
      </c>
      <c r="K34" s="94">
        <f>'Tabell 4.1 DOK32022'!K38/'Tabell 4.1 DOK32022'!$S38*100</f>
        <v>5.3348630431665001</v>
      </c>
      <c r="L34" s="94">
        <f>'Tabell 4.1 DOK32022'!L38/'Tabell 4.1 DOK32022'!$S38*100</f>
        <v>4.7181987666714473</v>
      </c>
      <c r="M34" s="94">
        <f>'Tabell 4.1 DOK32022'!M38/'Tabell 4.1 DOK32022'!$S38*100</f>
        <v>5.1771117166212539</v>
      </c>
      <c r="N34" s="94">
        <f>'Tabell 4.1 DOK32022'!N38/'Tabell 4.1 DOK32022'!$S38*100</f>
        <v>5.4209092212820877</v>
      </c>
      <c r="O34" s="94">
        <f>'Tabell 4.1 DOK32022'!O38/'Tabell 4.1 DOK32022'!$S38*100</f>
        <v>8.7767101677900463</v>
      </c>
      <c r="P34" s="94">
        <f>'Tabell 4.1 DOK32022'!P38/'Tabell 4.1 DOK32022'!$S38*100</f>
        <v>5.8081170228022376</v>
      </c>
      <c r="Q34" s="94">
        <f>'Tabell 4.1 DOK32022'!Q38/'Tabell 4.1 DOK32022'!$S38*100</f>
        <v>4.7038577369855155</v>
      </c>
      <c r="R34" s="94">
        <f>'Tabell 4.1 DOK32022'!R38/'Tabell 4.1 DOK32022'!$S38*100</f>
        <v>5.8941632009178253</v>
      </c>
      <c r="S34" s="94">
        <f>'Tabell 4.1 DOK32022'!S38/'Tabell 4.1 DOK32022'!$S38*100</f>
        <v>100</v>
      </c>
    </row>
    <row r="35" spans="1:38" ht="16.5" customHeight="1">
      <c r="A35" s="396" t="s">
        <v>237</v>
      </c>
      <c r="B35" s="396"/>
      <c r="C35" s="221" t="s">
        <v>217</v>
      </c>
      <c r="D35" s="222">
        <f>SUMPRODUCT($C24:$C34,D24:D34)</f>
        <v>10.894732546018165</v>
      </c>
      <c r="E35" s="222">
        <f t="shared" ref="E35:R35" si="11">SUMPRODUCT($C24:$C34,E24:E34)</f>
        <v>8.1030275943848391</v>
      </c>
      <c r="F35" s="222">
        <f t="shared" si="11"/>
        <v>6.554771159807701</v>
      </c>
      <c r="G35" s="222">
        <f t="shared" si="11"/>
        <v>3.2818237675632225</v>
      </c>
      <c r="H35" s="222">
        <f t="shared" si="11"/>
        <v>4.2189053756705865</v>
      </c>
      <c r="I35" s="222">
        <f t="shared" si="11"/>
        <v>2.5564714593733195</v>
      </c>
      <c r="J35" s="222">
        <f t="shared" si="11"/>
        <v>3.5345336548533304</v>
      </c>
      <c r="K35" s="222">
        <f t="shared" si="11"/>
        <v>4.0883952025969847</v>
      </c>
      <c r="L35" s="222">
        <f t="shared" si="11"/>
        <v>6.5678464034883222</v>
      </c>
      <c r="M35" s="222">
        <f t="shared" si="11"/>
        <v>6.906827130451191</v>
      </c>
      <c r="N35" s="222">
        <f t="shared" si="11"/>
        <v>9.442851914922775</v>
      </c>
      <c r="O35" s="222">
        <f t="shared" si="11"/>
        <v>12.122856049764858</v>
      </c>
      <c r="P35" s="222">
        <f t="shared" si="11"/>
        <v>6.6133792911364351</v>
      </c>
      <c r="Q35" s="222">
        <f t="shared" si="11"/>
        <v>4.4028195163847306</v>
      </c>
      <c r="R35" s="222">
        <f t="shared" si="11"/>
        <v>10.710758933583545</v>
      </c>
      <c r="S35" s="222">
        <f>SUM(D35:R35)</f>
        <v>100.00000000000001</v>
      </c>
      <c r="U35" s="90"/>
    </row>
    <row r="36" spans="1:38" ht="16.5" customHeight="1">
      <c r="A36" s="397"/>
      <c r="B36" s="397"/>
      <c r="C36" s="85"/>
      <c r="D36" s="18"/>
      <c r="E36" s="18"/>
      <c r="F36" s="18"/>
      <c r="G36" s="18"/>
      <c r="H36" s="18"/>
      <c r="I36" s="18"/>
      <c r="J36" s="18"/>
      <c r="K36" s="18"/>
      <c r="L36" s="18"/>
      <c r="M36" s="18"/>
      <c r="N36" s="18"/>
      <c r="O36" s="18"/>
      <c r="P36" s="18"/>
      <c r="Q36" s="18"/>
      <c r="R36" s="18"/>
      <c r="S36" s="18"/>
    </row>
    <row r="37" spans="1:38" ht="16.5" customHeight="1">
      <c r="A37" s="398" t="str">
        <f>'Tabell 4.1 DOK32022'!A41</f>
        <v>Kriterienøkkel FO2B Barnevern</v>
      </c>
      <c r="B37" s="398"/>
      <c r="C37" s="95">
        <f>'Tabell 4.1 DOK32022'!C41</f>
        <v>0.8</v>
      </c>
      <c r="D37" s="96">
        <f>'Tabell 4.1 DOK32022'!D41</f>
        <v>10.894732546018163</v>
      </c>
      <c r="E37" s="96">
        <f>'Tabell 4.1 DOK32022'!E41</f>
        <v>8.1030275943848409</v>
      </c>
      <c r="F37" s="96">
        <f>'Tabell 4.1 DOK32022'!F41</f>
        <v>6.554771159807701</v>
      </c>
      <c r="G37" s="96">
        <f>'Tabell 4.1 DOK32022'!G41</f>
        <v>3.2818237675632225</v>
      </c>
      <c r="H37" s="96">
        <f>'Tabell 4.1 DOK32022'!H41</f>
        <v>4.2189053756705865</v>
      </c>
      <c r="I37" s="96">
        <f>'Tabell 4.1 DOK32022'!I41</f>
        <v>2.5564714593733195</v>
      </c>
      <c r="J37" s="96">
        <f>'Tabell 4.1 DOK32022'!J41</f>
        <v>3.5345336548533299</v>
      </c>
      <c r="K37" s="96">
        <f>'Tabell 4.1 DOK32022'!K41</f>
        <v>4.0883952025969856</v>
      </c>
      <c r="L37" s="96">
        <f>'Tabell 4.1 DOK32022'!L41</f>
        <v>6.5678464034883213</v>
      </c>
      <c r="M37" s="96">
        <f>'Tabell 4.1 DOK32022'!M41</f>
        <v>6.9068271304511901</v>
      </c>
      <c r="N37" s="96">
        <f>'Tabell 4.1 DOK32022'!N41</f>
        <v>9.4428519149227768</v>
      </c>
      <c r="O37" s="96">
        <f>'Tabell 4.1 DOK32022'!O41</f>
        <v>12.122856049764859</v>
      </c>
      <c r="P37" s="96">
        <f>'Tabell 4.1 DOK32022'!P41</f>
        <v>6.613379291136436</v>
      </c>
      <c r="Q37" s="96">
        <f>'Tabell 4.1 DOK32022'!Q41</f>
        <v>4.4028195163847306</v>
      </c>
      <c r="R37" s="96">
        <f>'Tabell 4.1 DOK32022'!R41</f>
        <v>10.710758933583543</v>
      </c>
      <c r="S37" s="96">
        <v>100.00000000000001</v>
      </c>
    </row>
    <row r="38" spans="1:38" ht="16.5" customHeight="1">
      <c r="A38" s="395" t="str">
        <f>'Tabell 4.1 DOK32022'!A42</f>
        <v>Regnskapsandeler 2020 FO2B Barnevern</v>
      </c>
      <c r="B38" s="395"/>
      <c r="C38" s="95">
        <f>'Tabell 4.1 DOK32022'!C42</f>
        <v>0.2</v>
      </c>
      <c r="D38" s="96">
        <f>'Tabell 4.1 DOK32022'!D42</f>
        <v>11.262892954463462</v>
      </c>
      <c r="E38" s="96">
        <f>'Tabell 4.1 DOK32022'!E42</f>
        <v>7.4864808294970402</v>
      </c>
      <c r="F38" s="96">
        <f>'Tabell 4.1 DOK32022'!F42</f>
        <v>6.4225955965760004</v>
      </c>
      <c r="G38" s="96">
        <f>'Tabell 4.1 DOK32022'!G42</f>
        <v>4.1342437797702098</v>
      </c>
      <c r="H38" s="96">
        <f>'Tabell 4.1 DOK32022'!H42</f>
        <v>4.2878180527735283</v>
      </c>
      <c r="I38" s="96">
        <f>'Tabell 4.1 DOK32022'!I42</f>
        <v>1.6747734630224016</v>
      </c>
      <c r="J38" s="96">
        <f>'Tabell 4.1 DOK32022'!J42</f>
        <v>2.3884336179459105</v>
      </c>
      <c r="K38" s="96">
        <f>'Tabell 4.1 DOK32022'!K42</f>
        <v>2.6603246136027803</v>
      </c>
      <c r="L38" s="96">
        <f>'Tabell 4.1 DOK32022'!L42</f>
        <v>4.571040973848925</v>
      </c>
      <c r="M38" s="96">
        <f>'Tabell 4.1 DOK32022'!M42</f>
        <v>6.6159590550180445</v>
      </c>
      <c r="N38" s="96">
        <f>'Tabell 4.1 DOK32022'!N42</f>
        <v>8.3630536322756761</v>
      </c>
      <c r="O38" s="96">
        <f>'Tabell 4.1 DOK32022'!O42</f>
        <v>12.237271867982731</v>
      </c>
      <c r="P38" s="96">
        <f>'Tabell 4.1 DOK32022'!P42</f>
        <v>8.4239579571596295</v>
      </c>
      <c r="Q38" s="96">
        <f>'Tabell 4.1 DOK32022'!Q42</f>
        <v>5.6960165440517292</v>
      </c>
      <c r="R38" s="96">
        <f>'Tabell 4.1 DOK32022'!R42</f>
        <v>13.775137062011947</v>
      </c>
      <c r="S38" s="96">
        <f t="shared" ref="S38" si="12">S35</f>
        <v>100.00000000000001</v>
      </c>
      <c r="W38" s="90"/>
      <c r="X38" s="90"/>
      <c r="Y38" s="90"/>
      <c r="Z38" s="90"/>
      <c r="AA38" s="90"/>
      <c r="AB38" s="90"/>
      <c r="AC38" s="90"/>
      <c r="AD38" s="90"/>
      <c r="AE38" s="90"/>
      <c r="AF38" s="90"/>
      <c r="AG38" s="90"/>
      <c r="AH38" s="90"/>
      <c r="AI38" s="90"/>
      <c r="AJ38" s="90"/>
      <c r="AK38" s="90"/>
      <c r="AL38" s="90"/>
    </row>
    <row r="39" spans="1:38" ht="16.5" customHeight="1" thickBot="1">
      <c r="A39" s="399" t="s">
        <v>238</v>
      </c>
      <c r="B39" s="399"/>
      <c r="C39" s="223" t="s">
        <v>217</v>
      </c>
      <c r="D39" s="224">
        <f>SUMPRODUCT($C37:$C38,D37:D38)</f>
        <v>10.968364627707224</v>
      </c>
      <c r="E39" s="224">
        <f t="shared" ref="E39:R39" si="13">SUMPRODUCT($C37:$C38,E37:E38)</f>
        <v>7.9797182414072818</v>
      </c>
      <c r="F39" s="224">
        <f t="shared" si="13"/>
        <v>6.5283360471613614</v>
      </c>
      <c r="G39" s="224">
        <f t="shared" si="13"/>
        <v>3.4523077700046203</v>
      </c>
      <c r="H39" s="224">
        <f t="shared" si="13"/>
        <v>4.2326879110911753</v>
      </c>
      <c r="I39" s="224">
        <f t="shared" si="13"/>
        <v>2.3801318601031358</v>
      </c>
      <c r="J39" s="224">
        <f t="shared" si="13"/>
        <v>3.3053136474718463</v>
      </c>
      <c r="K39" s="224">
        <f t="shared" si="13"/>
        <v>3.8027810847981449</v>
      </c>
      <c r="L39" s="224">
        <f t="shared" si="13"/>
        <v>6.1684853175604424</v>
      </c>
      <c r="M39" s="224">
        <f t="shared" si="13"/>
        <v>6.8486535153645614</v>
      </c>
      <c r="N39" s="224">
        <f t="shared" si="13"/>
        <v>9.2268922583933577</v>
      </c>
      <c r="O39" s="224">
        <f t="shared" si="13"/>
        <v>12.145739213408435</v>
      </c>
      <c r="P39" s="224">
        <f t="shared" si="13"/>
        <v>6.9754950243410754</v>
      </c>
      <c r="Q39" s="224">
        <f t="shared" si="13"/>
        <v>4.6614589219181308</v>
      </c>
      <c r="R39" s="224">
        <f t="shared" si="13"/>
        <v>11.323634559269225</v>
      </c>
      <c r="S39" s="224">
        <f>SUM(D39:R39)</f>
        <v>100</v>
      </c>
      <c r="U39" s="90"/>
      <c r="V39" s="90"/>
      <c r="W39" s="90"/>
      <c r="X39" s="90"/>
      <c r="Y39" s="90"/>
      <c r="Z39" s="90"/>
      <c r="AA39" s="90"/>
      <c r="AB39" s="90"/>
      <c r="AC39" s="90"/>
      <c r="AD39" s="90"/>
      <c r="AE39" s="90"/>
      <c r="AF39" s="90"/>
      <c r="AG39" s="90"/>
      <c r="AH39" s="90"/>
      <c r="AI39" s="90"/>
      <c r="AJ39" s="90"/>
      <c r="AK39" s="90"/>
      <c r="AL39" s="90"/>
    </row>
    <row r="40" spans="1:38" ht="16.5" customHeight="1" thickBot="1">
      <c r="A40" s="400"/>
      <c r="B40" s="400"/>
      <c r="C40" s="97"/>
      <c r="D40" s="98"/>
      <c r="E40" s="98"/>
      <c r="F40" s="98"/>
      <c r="G40" s="98"/>
      <c r="H40" s="98"/>
      <c r="I40" s="98"/>
      <c r="J40" s="98"/>
      <c r="K40" s="98"/>
      <c r="L40" s="98"/>
      <c r="M40" s="98"/>
      <c r="N40" s="98"/>
      <c r="O40" s="98"/>
      <c r="P40" s="98"/>
      <c r="Q40" s="98"/>
      <c r="R40" s="98"/>
      <c r="S40" s="98"/>
      <c r="W40" s="90"/>
      <c r="X40" s="90"/>
      <c r="Y40" s="90"/>
      <c r="Z40" s="90"/>
      <c r="AA40" s="90"/>
      <c r="AB40" s="90"/>
      <c r="AC40" s="90"/>
      <c r="AD40" s="90"/>
      <c r="AE40" s="90"/>
      <c r="AF40" s="90"/>
      <c r="AG40" s="90"/>
      <c r="AH40" s="90"/>
      <c r="AI40" s="90"/>
      <c r="AJ40" s="90"/>
      <c r="AK40" s="90"/>
      <c r="AL40" s="90"/>
    </row>
    <row r="41" spans="1:38" ht="16.5" customHeight="1">
      <c r="A41" s="373" t="str">
        <f>'Tabell 2.1 DOK32022'!A30</f>
        <v>FO2C Aktivitetstilbud for barn og unge, helsestasjon og skolehelsetjeneste</v>
      </c>
      <c r="B41" s="373"/>
      <c r="C41" s="180"/>
      <c r="D41" s="181"/>
      <c r="E41" s="181"/>
      <c r="F41" s="181"/>
      <c r="G41" s="181"/>
      <c r="H41" s="181"/>
      <c r="I41" s="181"/>
      <c r="J41" s="181"/>
      <c r="K41" s="181"/>
      <c r="L41" s="181"/>
      <c r="M41" s="181"/>
      <c r="N41" s="181"/>
      <c r="O41" s="181"/>
      <c r="P41" s="181"/>
      <c r="Q41" s="181"/>
      <c r="R41" s="181"/>
      <c r="S41" s="181"/>
      <c r="W41" s="90"/>
      <c r="X41" s="90"/>
      <c r="Y41" s="90"/>
      <c r="Z41" s="90"/>
      <c r="AA41" s="90"/>
      <c r="AB41" s="90"/>
      <c r="AC41" s="90"/>
      <c r="AD41" s="90"/>
      <c r="AE41" s="90"/>
      <c r="AF41" s="90"/>
      <c r="AG41" s="90"/>
      <c r="AH41" s="90"/>
      <c r="AI41" s="90"/>
      <c r="AJ41" s="90"/>
      <c r="AK41" s="90"/>
      <c r="AL41" s="90"/>
    </row>
    <row r="42" spans="1:38" ht="16.5" customHeight="1">
      <c r="A42" s="395" t="str">
        <f>'Tabell 4.1 DOK32022'!A46:B46</f>
        <v>1. Fødte 2020</v>
      </c>
      <c r="B42" s="395"/>
      <c r="C42" s="91">
        <f>'Tabell 4.1 DOK32022'!C46</f>
        <v>0.28000000000000003</v>
      </c>
      <c r="D42" s="92">
        <f>'Tabell 4.1 DOK32022'!D46/'Tabell 4.1 DOK32022'!$S46*100</f>
        <v>11.511653234589414</v>
      </c>
      <c r="E42" s="92">
        <f>'Tabell 4.1 DOK32022'!E46/'Tabell 4.1 DOK32022'!$S46*100</f>
        <v>11.794815944238728</v>
      </c>
      <c r="F42" s="92">
        <f>'Tabell 4.1 DOK32022'!F46/'Tabell 4.1 DOK32022'!$S46*100</f>
        <v>8.9849705946416911</v>
      </c>
      <c r="G42" s="92">
        <f>'Tabell 4.1 DOK32022'!G46/'Tabell 4.1 DOK32022'!$S46*100</f>
        <v>5.9137442822914394</v>
      </c>
      <c r="H42" s="92">
        <f>'Tabell 4.1 DOK32022'!H46/'Tabell 4.1 DOK32022'!$S46*100</f>
        <v>7.2315399695055547</v>
      </c>
      <c r="I42" s="92">
        <f>'Tabell 4.1 DOK32022'!I46/'Tabell 4.1 DOK32022'!$S46*100</f>
        <v>4.628621215421477</v>
      </c>
      <c r="J42" s="92">
        <f>'Tabell 4.1 DOK32022'!J46/'Tabell 4.1 DOK32022'!$S46*100</f>
        <v>6.6761054236549766</v>
      </c>
      <c r="K42" s="92">
        <f>'Tabell 4.1 DOK32022'!K46/'Tabell 4.1 DOK32022'!$S46*100</f>
        <v>6.4582879546939669</v>
      </c>
      <c r="L42" s="92">
        <f>'Tabell 4.1 DOK32022'!L46/'Tabell 4.1 DOK32022'!$S46*100</f>
        <v>5.336527989544761</v>
      </c>
      <c r="M42" s="92">
        <f>'Tabell 4.1 DOK32022'!M46/'Tabell 4.1 DOK32022'!$S46*100</f>
        <v>3.082117185798301</v>
      </c>
      <c r="N42" s="92">
        <f>'Tabell 4.1 DOK32022'!N46/'Tabell 4.1 DOK32022'!$S46*100</f>
        <v>3.8226965802657373</v>
      </c>
      <c r="O42" s="92">
        <f>'Tabell 4.1 DOK32022'!O46/'Tabell 4.1 DOK32022'!$S46*100</f>
        <v>6.6978871705510787</v>
      </c>
      <c r="P42" s="92">
        <f>'Tabell 4.1 DOK32022'!P46/'Tabell 4.1 DOK32022'!$S46*100</f>
        <v>6.4909605750381179</v>
      </c>
      <c r="Q42" s="92">
        <f>'Tabell 4.1 DOK32022'!Q46/'Tabell 4.1 DOK32022'!$S46*100</f>
        <v>6.1969069919407538</v>
      </c>
      <c r="R42" s="92">
        <f>'Tabell 4.1 DOK32022'!R46/'Tabell 4.1 DOK32022'!$S46*100</f>
        <v>5.1731648878240035</v>
      </c>
      <c r="S42" s="92">
        <f>'Tabell 4.1 DOK32022'!S46/'Tabell 4.1 DOK32022'!$S46*100</f>
        <v>100</v>
      </c>
      <c r="W42" s="90"/>
      <c r="X42" s="90"/>
      <c r="Y42" s="90"/>
      <c r="Z42" s="90"/>
      <c r="AA42" s="90"/>
      <c r="AB42" s="90"/>
      <c r="AC42" s="90"/>
      <c r="AD42" s="90"/>
      <c r="AE42" s="90"/>
      <c r="AF42" s="90"/>
      <c r="AG42" s="90"/>
      <c r="AH42" s="90"/>
      <c r="AI42" s="90"/>
      <c r="AJ42" s="90"/>
      <c r="AK42" s="90"/>
      <c r="AL42" s="90"/>
    </row>
    <row r="43" spans="1:38" ht="16.5" customHeight="1">
      <c r="A43" s="395" t="s">
        <v>239</v>
      </c>
      <c r="B43" s="395"/>
      <c r="C43" s="91">
        <f>'Tabell 4.1 DOK32022'!C47</f>
        <v>0.12</v>
      </c>
      <c r="D43" s="94">
        <f>'Tabell 4.1 DOK32022'!D47/'Tabell 4.1 DOK32022'!$S47*100</f>
        <v>8.8455962766092728</v>
      </c>
      <c r="E43" s="94">
        <f>'Tabell 4.1 DOK32022'!E47/'Tabell 4.1 DOK32022'!$S47*100</f>
        <v>8.4030621328111099</v>
      </c>
      <c r="F43" s="94">
        <f>'Tabell 4.1 DOK32022'!F47/'Tabell 4.1 DOK32022'!$S47*100</f>
        <v>6.3277295963783411</v>
      </c>
      <c r="G43" s="94">
        <f>'Tabell 4.1 DOK32022'!G47/'Tabell 4.1 DOK32022'!$S47*100</f>
        <v>4.0133268903074848</v>
      </c>
      <c r="H43" s="94">
        <f>'Tabell 4.1 DOK32022'!H47/'Tabell 4.1 DOK32022'!$S47*100</f>
        <v>5.1730715430199146</v>
      </c>
      <c r="I43" s="94">
        <f>'Tabell 4.1 DOK32022'!I47/'Tabell 4.1 DOK32022'!$S47*100</f>
        <v>5.1476385462499046</v>
      </c>
      <c r="J43" s="94">
        <f>'Tabell 4.1 DOK32022'!J47/'Tabell 4.1 DOK32022'!$S47*100</f>
        <v>8.7616673872682416</v>
      </c>
      <c r="K43" s="94">
        <f>'Tabell 4.1 DOK32022'!K47/'Tabell 4.1 DOK32022'!$S47*100</f>
        <v>7.9325516925659354</v>
      </c>
      <c r="L43" s="94">
        <f>'Tabell 4.1 DOK32022'!L47/'Tabell 4.1 DOK32022'!$S47*100</f>
        <v>6.0149037361072262</v>
      </c>
      <c r="M43" s="94">
        <f>'Tabell 4.1 DOK32022'!M47/'Tabell 4.1 DOK32022'!$S47*100</f>
        <v>4.0336732877234924</v>
      </c>
      <c r="N43" s="94">
        <f>'Tabell 4.1 DOK32022'!N47/'Tabell 4.1 DOK32022'!$S47*100</f>
        <v>5.117118950125894</v>
      </c>
      <c r="O43" s="94">
        <f>'Tabell 4.1 DOK32022'!O47/'Tabell 4.1 DOK32022'!$S47*100</f>
        <v>7.6553320277728325</v>
      </c>
      <c r="P43" s="94">
        <f>'Tabell 4.1 DOK32022'!P47/'Tabell 4.1 DOK32022'!$S47*100</f>
        <v>8.0673465754469849</v>
      </c>
      <c r="Q43" s="94">
        <f>'Tabell 4.1 DOK32022'!Q47/'Tabell 4.1 DOK32022'!$S47*100</f>
        <v>8.0317403799689711</v>
      </c>
      <c r="R43" s="94">
        <f>'Tabell 4.1 DOK32022'!R47/'Tabell 4.1 DOK32022'!$S47*100</f>
        <v>6.475240977644396</v>
      </c>
      <c r="S43" s="94">
        <f>'Tabell 4.1 DOK32022'!S47/'Tabell 4.1 DOK32022'!$S47*100</f>
        <v>100</v>
      </c>
      <c r="W43" s="90"/>
      <c r="X43" s="90"/>
      <c r="Y43" s="90"/>
      <c r="Z43" s="90"/>
      <c r="AA43" s="90"/>
      <c r="AB43" s="90"/>
      <c r="AC43" s="90"/>
      <c r="AD43" s="90"/>
      <c r="AE43" s="90"/>
      <c r="AF43" s="90"/>
      <c r="AG43" s="90"/>
      <c r="AH43" s="90"/>
      <c r="AI43" s="90"/>
      <c r="AJ43" s="90"/>
      <c r="AK43" s="90"/>
      <c r="AL43" s="90"/>
    </row>
    <row r="44" spans="1:38" ht="16.5" customHeight="1">
      <c r="A44" s="395" t="s">
        <v>240</v>
      </c>
      <c r="B44" s="395"/>
      <c r="C44" s="91">
        <f>'Tabell 4.1 DOK32022'!C48</f>
        <v>0.16</v>
      </c>
      <c r="D44" s="94">
        <f>'Tabell 4.1 DOK32022'!D48/'Tabell 4.1 DOK32022'!$S48*100</f>
        <v>6.6816581931951502</v>
      </c>
      <c r="E44" s="94">
        <f>'Tabell 4.1 DOK32022'!E48/'Tabell 4.1 DOK32022'!$S48*100</f>
        <v>5.7117716073523654</v>
      </c>
      <c r="F44" s="94">
        <f>'Tabell 4.1 DOK32022'!F48/'Tabell 4.1 DOK32022'!$S48*100</f>
        <v>3.9147438404380135</v>
      </c>
      <c r="G44" s="94">
        <f>'Tabell 4.1 DOK32022'!G48/'Tabell 4.1 DOK32022'!$S48*100</f>
        <v>3.1384434884630426</v>
      </c>
      <c r="H44" s="94">
        <f>'Tabell 4.1 DOK32022'!H48/'Tabell 4.1 DOK32022'!$S48*100</f>
        <v>4.5678529526789209</v>
      </c>
      <c r="I44" s="94">
        <f>'Tabell 4.1 DOK32022'!I48/'Tabell 4.1 DOK32022'!$S48*100</f>
        <v>5.6491982792334774</v>
      </c>
      <c r="J44" s="94">
        <f>'Tabell 4.1 DOK32022'!J48/'Tabell 4.1 DOK32022'!$S48*100</f>
        <v>9.5756746186937818</v>
      </c>
      <c r="K44" s="94">
        <f>'Tabell 4.1 DOK32022'!K48/'Tabell 4.1 DOK32022'!$S48*100</f>
        <v>9.4955025420414554</v>
      </c>
      <c r="L44" s="94">
        <f>'Tabell 4.1 DOK32022'!L48/'Tabell 4.1 DOK32022'!$S48*100</f>
        <v>6.1067657411028549</v>
      </c>
      <c r="M44" s="94">
        <f>'Tabell 4.1 DOK32022'!M48/'Tabell 4.1 DOK32022'!$S48*100</f>
        <v>4.3801329683222523</v>
      </c>
      <c r="N44" s="94">
        <f>'Tabell 4.1 DOK32022'!N48/'Tabell 4.1 DOK32022'!$S48*100</f>
        <v>5.8017207665232693</v>
      </c>
      <c r="O44" s="94">
        <f>'Tabell 4.1 DOK32022'!O48/'Tabell 4.1 DOK32022'!$S48*100</f>
        <v>8.5393038717246785</v>
      </c>
      <c r="P44" s="94">
        <f>'Tabell 4.1 DOK32022'!P48/'Tabell 4.1 DOK32022'!$S48*100</f>
        <v>9.2804067266327728</v>
      </c>
      <c r="Q44" s="94">
        <f>'Tabell 4.1 DOK32022'!Q48/'Tabell 4.1 DOK32022'!$S48*100</f>
        <v>9.4583496284708648</v>
      </c>
      <c r="R44" s="94">
        <f>'Tabell 4.1 DOK32022'!R48/'Tabell 4.1 DOK32022'!$S48*100</f>
        <v>7.6984747751271021</v>
      </c>
      <c r="S44" s="94">
        <f>'Tabell 4.1 DOK32022'!S48/'Tabell 4.1 DOK32022'!$S48*100</f>
        <v>100</v>
      </c>
      <c r="W44" s="90"/>
      <c r="X44" s="90"/>
      <c r="Y44" s="90"/>
      <c r="Z44" s="90"/>
      <c r="AA44" s="90"/>
      <c r="AB44" s="90"/>
      <c r="AC44" s="90"/>
      <c r="AD44" s="90"/>
      <c r="AE44" s="90"/>
      <c r="AF44" s="90"/>
      <c r="AG44" s="90"/>
      <c r="AH44" s="90"/>
      <c r="AI44" s="90"/>
      <c r="AJ44" s="90"/>
      <c r="AK44" s="90"/>
      <c r="AL44" s="90"/>
    </row>
    <row r="45" spans="1:38" ht="16.5" customHeight="1">
      <c r="A45" s="395" t="s">
        <v>241</v>
      </c>
      <c r="B45" s="395"/>
      <c r="C45" s="91">
        <f>'Tabell 4.1 DOK32022'!C49</f>
        <v>0.28999999999999998</v>
      </c>
      <c r="D45" s="94">
        <f>'Tabell 4.1 DOK32022'!D49/'Tabell 4.1 DOK32022'!$S49*100</f>
        <v>5.2755335825394916</v>
      </c>
      <c r="E45" s="94">
        <f>'Tabell 4.1 DOK32022'!E49/'Tabell 4.1 DOK32022'!$S49*100</f>
        <v>4.7962136741830461</v>
      </c>
      <c r="F45" s="94">
        <f>'Tabell 4.1 DOK32022'!F49/'Tabell 4.1 DOK32022'!$S49*100</f>
        <v>2.9362112625105512</v>
      </c>
      <c r="G45" s="94">
        <f>'Tabell 4.1 DOK32022'!G49/'Tabell 4.1 DOK32022'!$S49*100</f>
        <v>2.8457735439527312</v>
      </c>
      <c r="H45" s="94">
        <f>'Tabell 4.1 DOK32022'!H49/'Tabell 4.1 DOK32022'!$S49*100</f>
        <v>4.8956951645966482</v>
      </c>
      <c r="I45" s="94">
        <f>'Tabell 4.1 DOK32022'!I49/'Tabell 4.1 DOK32022'!$S49*100</f>
        <v>5.9357289280115761</v>
      </c>
      <c r="J45" s="94">
        <f>'Tabell 4.1 DOK32022'!J49/'Tabell 4.1 DOK32022'!$S49*100</f>
        <v>9.7491860605329794</v>
      </c>
      <c r="K45" s="94">
        <f>'Tabell 4.1 DOK32022'!K49/'Tabell 4.1 DOK32022'!$S49*100</f>
        <v>9.7039672012540699</v>
      </c>
      <c r="L45" s="94">
        <f>'Tabell 4.1 DOK32022'!L49/'Tabell 4.1 DOK32022'!$S49*100</f>
        <v>5.8724225250211024</v>
      </c>
      <c r="M45" s="94">
        <f>'Tabell 4.1 DOK32022'!M49/'Tabell 4.1 DOK32022'!$S49*100</f>
        <v>4.7178343180996025</v>
      </c>
      <c r="N45" s="94">
        <f>'Tabell 4.1 DOK32022'!N49/'Tabell 4.1 DOK32022'!$S49*100</f>
        <v>7.1234776317376101</v>
      </c>
      <c r="O45" s="94">
        <f>'Tabell 4.1 DOK32022'!O49/'Tabell 4.1 DOK32022'!$S49*100</f>
        <v>8.6910647534064864</v>
      </c>
      <c r="P45" s="94">
        <f>'Tabell 4.1 DOK32022'!P49/'Tabell 4.1 DOK32022'!$S49*100</f>
        <v>8.926202821656819</v>
      </c>
      <c r="Q45" s="94">
        <f>'Tabell 4.1 DOK32022'!Q49/'Tabell 4.1 DOK32022'!$S49*100</f>
        <v>9.8788134571325212</v>
      </c>
      <c r="R45" s="94">
        <f>'Tabell 4.1 DOK32022'!R49/'Tabell 4.1 DOK32022'!$S49*100</f>
        <v>8.6518750753647655</v>
      </c>
      <c r="S45" s="94">
        <f>'Tabell 4.1 DOK32022'!S49/'Tabell 4.1 DOK32022'!$S49*100</f>
        <v>100</v>
      </c>
      <c r="W45" s="90"/>
      <c r="X45" s="90"/>
      <c r="Y45" s="90"/>
      <c r="Z45" s="90"/>
      <c r="AA45" s="90"/>
      <c r="AB45" s="90"/>
      <c r="AC45" s="90"/>
      <c r="AD45" s="90"/>
      <c r="AE45" s="90"/>
      <c r="AF45" s="90"/>
      <c r="AG45" s="90"/>
      <c r="AH45" s="90"/>
      <c r="AI45" s="90"/>
      <c r="AJ45" s="90"/>
      <c r="AK45" s="90"/>
      <c r="AL45" s="90"/>
    </row>
    <row r="46" spans="1:38" ht="16.5" customHeight="1">
      <c r="A46" s="395" t="s">
        <v>242</v>
      </c>
      <c r="B46" s="395"/>
      <c r="C46" s="91">
        <f>'Tabell 4.1 DOK32022'!C50</f>
        <v>0.06</v>
      </c>
      <c r="D46" s="94">
        <f>'Tabell 4.1 DOK32022'!D50/'Tabell 4.1 DOK32022'!$S50*100</f>
        <v>9.8953335584117852</v>
      </c>
      <c r="E46" s="94">
        <f>'Tabell 4.1 DOK32022'!E50/'Tabell 4.1 DOK32022'!$S50*100</f>
        <v>6.8463258548158672</v>
      </c>
      <c r="F46" s="94">
        <f>'Tabell 4.1 DOK32022'!F50/'Tabell 4.1 DOK32022'!$S50*100</f>
        <v>5.1079972913745042</v>
      </c>
      <c r="G46" s="94">
        <f>'Tabell 4.1 DOK32022'!G50/'Tabell 4.1 DOK32022'!$S50*100</f>
        <v>2.9392322661407473</v>
      </c>
      <c r="H46" s="94">
        <f>'Tabell 4.1 DOK32022'!H50/'Tabell 4.1 DOK32022'!$S50*100</f>
        <v>3.5846460668571569</v>
      </c>
      <c r="I46" s="94">
        <f>'Tabell 4.1 DOK32022'!I50/'Tabell 4.1 DOK32022'!$S50*100</f>
        <v>1.7943952801679164</v>
      </c>
      <c r="J46" s="94">
        <f>'Tabell 4.1 DOK32022'!J50/'Tabell 4.1 DOK32022'!$S50*100</f>
        <v>2.2370154375374711</v>
      </c>
      <c r="K46" s="94">
        <f>'Tabell 4.1 DOK32022'!K50/'Tabell 4.1 DOK32022'!$S50*100</f>
        <v>2.3404080761451436</v>
      </c>
      <c r="L46" s="94">
        <f>'Tabell 4.1 DOK32022'!L50/'Tabell 4.1 DOK32022'!$S50*100</f>
        <v>7.3966103284221916</v>
      </c>
      <c r="M46" s="94">
        <f>'Tabell 4.1 DOK32022'!M50/'Tabell 4.1 DOK32022'!$S50*100</f>
        <v>9.1521652387075552</v>
      </c>
      <c r="N46" s="94">
        <f>'Tabell 4.1 DOK32022'!N50/'Tabell 4.1 DOK32022'!$S50*100</f>
        <v>11.080602306690601</v>
      </c>
      <c r="O46" s="94">
        <f>'Tabell 4.1 DOK32022'!O50/'Tabell 4.1 DOK32022'!$S50*100</f>
        <v>14.31075801735413</v>
      </c>
      <c r="P46" s="94">
        <f>'Tabell 4.1 DOK32022'!P50/'Tabell 4.1 DOK32022'!$S50*100</f>
        <v>6.6558418079618002</v>
      </c>
      <c r="Q46" s="94">
        <f>'Tabell 4.1 DOK32022'!Q50/'Tabell 4.1 DOK32022'!$S50*100</f>
        <v>3.9007700737749431</v>
      </c>
      <c r="R46" s="94">
        <f>'Tabell 4.1 DOK32022'!R50/'Tabell 4.1 DOK32022'!$S50*100</f>
        <v>12.757898395638195</v>
      </c>
      <c r="S46" s="94">
        <f>'Tabell 4.1 DOK32022'!S50/'Tabell 4.1 DOK32022'!$S50*100</f>
        <v>100</v>
      </c>
    </row>
    <row r="47" spans="1:38" ht="16.5" customHeight="1">
      <c r="A47" s="395" t="s">
        <v>231</v>
      </c>
      <c r="B47" s="395"/>
      <c r="C47" s="93">
        <f>'Tabell 4.1 DOK32022'!C53</f>
        <v>0.04</v>
      </c>
      <c r="D47" s="94">
        <f>'Tabell 4.1 DOK32022'!D53/'Tabell 4.1 DOK32022'!$S53*100</f>
        <v>9.7029137307179596</v>
      </c>
      <c r="E47" s="94">
        <f>'Tabell 4.1 DOK32022'!E53/'Tabell 4.1 DOK32022'!$S53*100</f>
        <v>9.6362597600457054</v>
      </c>
      <c r="F47" s="94">
        <f>'Tabell 4.1 DOK32022'!F53/'Tabell 4.1 DOK32022'!$S53*100</f>
        <v>5.4751475909350606</v>
      </c>
      <c r="G47" s="94">
        <f>'Tabell 4.1 DOK32022'!G53/'Tabell 4.1 DOK32022'!$S53*100</f>
        <v>4.2277661397828989</v>
      </c>
      <c r="H47" s="94">
        <f>'Tabell 4.1 DOK32022'!H53/'Tabell 4.1 DOK32022'!$S53*100</f>
        <v>5.7131974861931063</v>
      </c>
      <c r="I47" s="94">
        <f>'Tabell 4.1 DOK32022'!I53/'Tabell 4.1 DOK32022'!$S53*100</f>
        <v>3.1232146257855646</v>
      </c>
      <c r="J47" s="94">
        <f>'Tabell 4.1 DOK32022'!J53/'Tabell 4.1 DOK32022'!$S53*100</f>
        <v>3.0470386593029897</v>
      </c>
      <c r="K47" s="94">
        <f>'Tabell 4.1 DOK32022'!K53/'Tabell 4.1 DOK32022'!$S53*100</f>
        <v>5.9607693772614736</v>
      </c>
      <c r="L47" s="94">
        <f>'Tabell 4.1 DOK32022'!L53/'Tabell 4.1 DOK32022'!$S53*100</f>
        <v>6.5130451342601408</v>
      </c>
      <c r="M47" s="94">
        <f>'Tabell 4.1 DOK32022'!M53/'Tabell 4.1 DOK32022'!$S53*100</f>
        <v>6.3606932012949908</v>
      </c>
      <c r="N47" s="94">
        <f>'Tabell 4.1 DOK32022'!N53/'Tabell 4.1 DOK32022'!$S53*100</f>
        <v>9.2458579318225098</v>
      </c>
      <c r="O47" s="94">
        <f>'Tabell 4.1 DOK32022'!O53/'Tabell 4.1 DOK32022'!$S53*100</f>
        <v>11.978670729384879</v>
      </c>
      <c r="P47" s="94">
        <f>'Tabell 4.1 DOK32022'!P53/'Tabell 4.1 DOK32022'!$S53*100</f>
        <v>5.4656255951247381</v>
      </c>
      <c r="Q47" s="94">
        <f>'Tabell 4.1 DOK32022'!Q53/'Tabell 4.1 DOK32022'!$S53*100</f>
        <v>3.456484479146829</v>
      </c>
      <c r="R47" s="94">
        <f>'Tabell 4.1 DOK32022'!R53/'Tabell 4.1 DOK32022'!$S53*100</f>
        <v>10.093315558941155</v>
      </c>
      <c r="S47" s="94">
        <f>'Tabell 4.1 DOK32022'!S53/'Tabell 4.1 DOK32022'!$S53*100</f>
        <v>100</v>
      </c>
    </row>
    <row r="48" spans="1:38" ht="16.5" customHeight="1">
      <c r="A48" s="424" t="s">
        <v>243</v>
      </c>
      <c r="B48" s="424"/>
      <c r="C48" s="93">
        <f>'Tabell 4.1 DOK32022'!C54</f>
        <v>0.02</v>
      </c>
      <c r="D48" s="94">
        <f>'Tabell 4.1 DOK32022'!D54/'Tabell 4.1 DOK32022'!$S54*100</f>
        <v>12.307609223956364</v>
      </c>
      <c r="E48" s="94">
        <f>'Tabell 4.1 DOK32022'!E54/'Tabell 4.1 DOK32022'!$S54*100</f>
        <v>8.4084894961386834</v>
      </c>
      <c r="F48" s="94">
        <f>'Tabell 4.1 DOK32022'!F54/'Tabell 4.1 DOK32022'!$S54*100</f>
        <v>5.249230436895826</v>
      </c>
      <c r="G48" s="94">
        <f>'Tabell 4.1 DOK32022'!G54/'Tabell 4.1 DOK32022'!$S54*100</f>
        <v>3.3590754441864235</v>
      </c>
      <c r="H48" s="94">
        <f>'Tabell 4.1 DOK32022'!H54/'Tabell 4.1 DOK32022'!$S54*100</f>
        <v>4.5471728681751902</v>
      </c>
      <c r="I48" s="94">
        <f>'Tabell 4.1 DOK32022'!I54/'Tabell 4.1 DOK32022'!$S54*100</f>
        <v>1.9117567640546524</v>
      </c>
      <c r="J48" s="94">
        <f>'Tabell 4.1 DOK32022'!J54/'Tabell 4.1 DOK32022'!$S54*100</f>
        <v>2.4247988335043473</v>
      </c>
      <c r="K48" s="94">
        <f>'Tabell 4.1 DOK32022'!K54/'Tabell 4.1 DOK32022'!$S54*100</f>
        <v>3.4508829724037371</v>
      </c>
      <c r="L48" s="94">
        <f>'Tabell 4.1 DOK32022'!L54/'Tabell 4.1 DOK32022'!$S54*100</f>
        <v>7.7442350272722367</v>
      </c>
      <c r="M48" s="94">
        <f>'Tabell 4.1 DOK32022'!M54/'Tabell 4.1 DOK32022'!$S54*100</f>
        <v>6.0376950909974614</v>
      </c>
      <c r="N48" s="94">
        <f>'Tabell 4.1 DOK32022'!N54/'Tabell 4.1 DOK32022'!$S54*100</f>
        <v>11.016903386077658</v>
      </c>
      <c r="O48" s="94">
        <f>'Tabell 4.1 DOK32022'!O54/'Tabell 4.1 DOK32022'!$S54*100</f>
        <v>11.465140141491602</v>
      </c>
      <c r="P48" s="94">
        <f>'Tabell 4.1 DOK32022'!P54/'Tabell 4.1 DOK32022'!$S54*100</f>
        <v>5.5732570070745799</v>
      </c>
      <c r="Q48" s="94">
        <f>'Tabell 4.1 DOK32022'!Q54/'Tabell 4.1 DOK32022'!$S54*100</f>
        <v>3.6615002430199279</v>
      </c>
      <c r="R48" s="94">
        <f>'Tabell 4.1 DOK32022'!R54/'Tabell 4.1 DOK32022'!$S54*100</f>
        <v>12.842253064751311</v>
      </c>
      <c r="S48" s="94">
        <f>'Tabell 4.1 DOK32022'!S54/'Tabell 4.1 DOK32022'!$S54*100</f>
        <v>100</v>
      </c>
    </row>
    <row r="49" spans="1:38" ht="16.5" customHeight="1">
      <c r="A49" s="395" t="s">
        <v>244</v>
      </c>
      <c r="B49" s="395"/>
      <c r="C49" s="93">
        <f>'Tabell 4.1 DOK32022'!C55</f>
        <v>0.03</v>
      </c>
      <c r="D49" s="94">
        <f>'Tabell 4.1 DOK32022'!D55/'Tabell 4.1 DOK32022'!$S55*100</f>
        <v>8.1650570676031613</v>
      </c>
      <c r="E49" s="94">
        <f>'Tabell 4.1 DOK32022'!E55/'Tabell 4.1 DOK32022'!$S55*100</f>
        <v>5.8823529411764701</v>
      </c>
      <c r="F49" s="94">
        <f>'Tabell 4.1 DOK32022'!F55/'Tabell 4.1 DOK32022'!$S55*100</f>
        <v>4.1264266900790165</v>
      </c>
      <c r="G49" s="94">
        <f>'Tabell 4.1 DOK32022'!G55/'Tabell 4.1 DOK32022'!$S55*100</f>
        <v>2.9850746268656714</v>
      </c>
      <c r="H49" s="94">
        <f>'Tabell 4.1 DOK32022'!H55/'Tabell 4.1 DOK32022'!$S55*100</f>
        <v>3.9508340649692713</v>
      </c>
      <c r="I49" s="94">
        <f>'Tabell 4.1 DOK32022'!I55/'Tabell 4.1 DOK32022'!$S55*100</f>
        <v>3.2484635645302897</v>
      </c>
      <c r="J49" s="94">
        <f>'Tabell 4.1 DOK32022'!J55/'Tabell 4.1 DOK32022'!$S55*100</f>
        <v>4.4776119402985071</v>
      </c>
      <c r="K49" s="94">
        <f>'Tabell 4.1 DOK32022'!K55/'Tabell 4.1 DOK32022'!$S55*100</f>
        <v>6.0579455662862163</v>
      </c>
      <c r="L49" s="94">
        <f>'Tabell 4.1 DOK32022'!L55/'Tabell 4.1 DOK32022'!$S55*100</f>
        <v>6.4091308165057068</v>
      </c>
      <c r="M49" s="94">
        <f>'Tabell 4.1 DOK32022'!M55/'Tabell 4.1 DOK32022'!$S55*100</f>
        <v>7.4626865671641784</v>
      </c>
      <c r="N49" s="94">
        <f>'Tabell 4.1 DOK32022'!N55/'Tabell 4.1 DOK32022'!$S55*100</f>
        <v>10.359964881474978</v>
      </c>
      <c r="O49" s="94">
        <f>'Tabell 4.1 DOK32022'!O55/'Tabell 4.1 DOK32022'!$S55*100</f>
        <v>12.028094820017559</v>
      </c>
      <c r="P49" s="94">
        <f>'Tabell 4.1 DOK32022'!P55/'Tabell 4.1 DOK32022'!$S55*100</f>
        <v>7.2870939420544332</v>
      </c>
      <c r="Q49" s="94">
        <f>'Tabell 4.1 DOK32022'!Q55/'Tabell 4.1 DOK32022'!$S55*100</f>
        <v>6.4091308165057068</v>
      </c>
      <c r="R49" s="94">
        <f>'Tabell 4.1 DOK32022'!R55/'Tabell 4.1 DOK32022'!$S55*100</f>
        <v>11.150131694468831</v>
      </c>
      <c r="S49" s="94">
        <f>'Tabell 4.1 DOK32022'!S55/'Tabell 4.1 DOK32022'!$S55*100</f>
        <v>100</v>
      </c>
    </row>
    <row r="50" spans="1:38" ht="16.5" customHeight="1" thickBot="1">
      <c r="A50" s="399" t="s">
        <v>245</v>
      </c>
      <c r="B50" s="399"/>
      <c r="C50" s="223" t="s">
        <v>217</v>
      </c>
      <c r="D50" s="224">
        <f>SUMPRODUCT($C42:$C49,D42:D49)</f>
        <v>8.3566449679664725</v>
      </c>
      <c r="E50" s="224">
        <f t="shared" ref="E50:R50" si="14">SUMPRODUCT($C42:$C49,E42:E49)</f>
        <v>7.7565716628624877</v>
      </c>
      <c r="F50" s="224">
        <f t="shared" si="14"/>
        <v>5.5072427492233764</v>
      </c>
      <c r="G50" s="224">
        <f t="shared" si="14"/>
        <v>3.9670712410283389</v>
      </c>
      <c r="H50" s="224">
        <f t="shared" si="14"/>
        <v>5.4492829895573358</v>
      </c>
      <c r="I50" s="224">
        <f t="shared" si="14"/>
        <v>4.9072450237272154</v>
      </c>
      <c r="J50" s="224">
        <f t="shared" si="14"/>
        <v>7.7190083091445612</v>
      </c>
      <c r="K50" s="224">
        <f t="shared" si="14"/>
        <v>7.7232690116083633</v>
      </c>
      <c r="L50" s="224">
        <f t="shared" si="14"/>
        <v>5.9475783863543299</v>
      </c>
      <c r="M50" s="224">
        <f t="shared" si="14"/>
        <v>4.5642189749399158</v>
      </c>
      <c r="N50" s="224">
        <f t="shared" si="14"/>
        <v>6.244300622177283</v>
      </c>
      <c r="O50" s="224">
        <f t="shared" si="14"/>
        <v>8.6086836066978734</v>
      </c>
      <c r="P50" s="224">
        <f t="shared" si="14"/>
        <v>7.8070679352918537</v>
      </c>
      <c r="Q50" s="224">
        <f t="shared" si="14"/>
        <v>7.714944159411397</v>
      </c>
      <c r="R50" s="224">
        <f t="shared" si="14"/>
        <v>7.7268703600091948</v>
      </c>
      <c r="S50" s="224">
        <f>SUM(D50:R50)</f>
        <v>100</v>
      </c>
      <c r="U50" s="90"/>
      <c r="V50" s="90"/>
      <c r="W50" s="90"/>
      <c r="X50" s="90"/>
      <c r="Y50" s="90"/>
      <c r="Z50" s="90"/>
      <c r="AA50" s="90"/>
      <c r="AB50" s="90"/>
      <c r="AC50" s="90"/>
      <c r="AD50" s="90"/>
      <c r="AE50" s="90"/>
      <c r="AF50" s="90"/>
      <c r="AG50" s="90"/>
      <c r="AH50" s="90"/>
      <c r="AI50" s="90"/>
      <c r="AJ50" s="90"/>
      <c r="AK50" s="90"/>
      <c r="AL50" s="90"/>
    </row>
    <row r="51" spans="1:38" ht="16.5" customHeight="1" thickBot="1">
      <c r="A51" s="385"/>
      <c r="B51" s="385"/>
      <c r="C51" s="85"/>
      <c r="D51" s="18"/>
      <c r="E51" s="18"/>
      <c r="F51" s="18"/>
      <c r="G51" s="18"/>
      <c r="H51" s="18"/>
      <c r="I51" s="18"/>
      <c r="J51" s="18"/>
      <c r="K51" s="18"/>
      <c r="L51" s="18"/>
      <c r="M51" s="18"/>
      <c r="N51" s="18"/>
      <c r="O51" s="18"/>
      <c r="P51" s="18"/>
      <c r="Q51" s="18"/>
      <c r="R51" s="18"/>
      <c r="S51" s="18"/>
    </row>
    <row r="52" spans="1:38" ht="16.5" customHeight="1">
      <c r="A52" s="401" t="str">
        <f>'Tabell 2.1 DOK32022'!A36</f>
        <v>FO3 Helse og omsorg</v>
      </c>
      <c r="B52" s="401"/>
      <c r="C52" s="225"/>
      <c r="D52" s="226"/>
      <c r="E52" s="226"/>
      <c r="F52" s="226"/>
      <c r="G52" s="226"/>
      <c r="H52" s="226"/>
      <c r="I52" s="226"/>
      <c r="J52" s="226"/>
      <c r="K52" s="226"/>
      <c r="L52" s="226"/>
      <c r="M52" s="226"/>
      <c r="N52" s="226"/>
      <c r="O52" s="226"/>
      <c r="P52" s="226"/>
      <c r="Q52" s="226"/>
      <c r="R52" s="226"/>
      <c r="S52" s="226"/>
    </row>
    <row r="53" spans="1:38" ht="16.5" customHeight="1">
      <c r="A53" s="395" t="s">
        <v>246</v>
      </c>
      <c r="B53" s="395"/>
      <c r="C53" s="91">
        <f>'Tabell 4.1 DOK32022'!C59</f>
        <v>4.9000000000000002E-2</v>
      </c>
      <c r="D53" s="92">
        <f>'Tabell 4.1 DOK32022'!D59/'Tabell 4.1 DOK32022'!$S59*100</f>
        <v>7.0329670329670328</v>
      </c>
      <c r="E53" s="92">
        <f>'Tabell 4.1 DOK32022'!E59/'Tabell 4.1 DOK32022'!$S59*100</f>
        <v>5.0109890109890109</v>
      </c>
      <c r="F53" s="92">
        <f>'Tabell 4.1 DOK32022'!F59/'Tabell 4.1 DOK32022'!$S59*100</f>
        <v>3.8681318681318682</v>
      </c>
      <c r="G53" s="92">
        <f>'Tabell 4.1 DOK32022'!G59/'Tabell 4.1 DOK32022'!$S59*100</f>
        <v>2.4615384615384617</v>
      </c>
      <c r="H53" s="92">
        <f>'Tabell 4.1 DOK32022'!H59/'Tabell 4.1 DOK32022'!$S59*100</f>
        <v>3.3406593406593412</v>
      </c>
      <c r="I53" s="92">
        <f>'Tabell 4.1 DOK32022'!I59/'Tabell 4.1 DOK32022'!$S59*100</f>
        <v>3.7362637362637363</v>
      </c>
      <c r="J53" s="92">
        <f>'Tabell 4.1 DOK32022'!J59/'Tabell 4.1 DOK32022'!$S59*100</f>
        <v>6.3296703296703294</v>
      </c>
      <c r="K53" s="92">
        <f>'Tabell 4.1 DOK32022'!K59/'Tabell 4.1 DOK32022'!$S59*100</f>
        <v>7.5604395604395611</v>
      </c>
      <c r="L53" s="92">
        <f>'Tabell 4.1 DOK32022'!L59/'Tabell 4.1 DOK32022'!$S59*100</f>
        <v>5.9780219780219781</v>
      </c>
      <c r="M53" s="92">
        <f>'Tabell 4.1 DOK32022'!M59/'Tabell 4.1 DOK32022'!$S59*100</f>
        <v>5.6263736263736259</v>
      </c>
      <c r="N53" s="92">
        <f>'Tabell 4.1 DOK32022'!N59/'Tabell 4.1 DOK32022'!$S59*100</f>
        <v>7.8681318681318686</v>
      </c>
      <c r="O53" s="92">
        <f>'Tabell 4.1 DOK32022'!O59/'Tabell 4.1 DOK32022'!$S59*100</f>
        <v>12.395604395604396</v>
      </c>
      <c r="P53" s="92">
        <f>'Tabell 4.1 DOK32022'!P59/'Tabell 4.1 DOK32022'!$S59*100</f>
        <v>9.9780219780219781</v>
      </c>
      <c r="Q53" s="92">
        <f>'Tabell 4.1 DOK32022'!Q59/'Tabell 4.1 DOK32022'!$S59*100</f>
        <v>8.4835164835164836</v>
      </c>
      <c r="R53" s="92">
        <f>'Tabell 4.1 DOK32022'!R59/'Tabell 4.1 DOK32022'!$S59*100</f>
        <v>10.329670329670328</v>
      </c>
      <c r="S53" s="92">
        <f>'Tabell 4.1 DOK32022'!S59/'Tabell 4.1 DOK32022'!$S59*100</f>
        <v>100</v>
      </c>
    </row>
    <row r="54" spans="1:38" ht="16.5" customHeight="1">
      <c r="A54" s="395" t="s">
        <v>247</v>
      </c>
      <c r="B54" s="395"/>
      <c r="C54" s="91">
        <f>'Tabell 4.1 DOK32022'!C60</f>
        <v>0.121</v>
      </c>
      <c r="D54" s="94">
        <f>'Tabell 4.1 DOK32022'!D60/'Tabell 4.1 DOK32022'!$S60*100</f>
        <v>10.103990326481258</v>
      </c>
      <c r="E54" s="94">
        <f>'Tabell 4.1 DOK32022'!E60/'Tabell 4.1 DOK32022'!$S60*100</f>
        <v>9.2091898428053209</v>
      </c>
      <c r="F54" s="94">
        <f>'Tabell 4.1 DOK32022'!F60/'Tabell 4.1 DOK32022'!$S60*100</f>
        <v>7.4340991535671099</v>
      </c>
      <c r="G54" s="94">
        <f>'Tabell 4.1 DOK32022'!G60/'Tabell 4.1 DOK32022'!$S60*100</f>
        <v>5.5961305925030231</v>
      </c>
      <c r="H54" s="94">
        <f>'Tabell 4.1 DOK32022'!H60/'Tabell 4.1 DOK32022'!$S60*100</f>
        <v>7.0374848851269656</v>
      </c>
      <c r="I54" s="94">
        <f>'Tabell 4.1 DOK32022'!I60/'Tabell 4.1 DOK32022'!$S60*100</f>
        <v>3.0181378476420795</v>
      </c>
      <c r="J54" s="94">
        <f>'Tabell 4.1 DOK32022'!J60/'Tabell 4.1 DOK32022'!$S60*100</f>
        <v>4.3579201934703748</v>
      </c>
      <c r="K54" s="94">
        <f>'Tabell 4.1 DOK32022'!K60/'Tabell 4.1 DOK32022'!$S60*100</f>
        <v>5.0979443772672308</v>
      </c>
      <c r="L54" s="94">
        <f>'Tabell 4.1 DOK32022'!L60/'Tabell 4.1 DOK32022'!$S60*100</f>
        <v>4.6481257557436519</v>
      </c>
      <c r="M54" s="94">
        <f>'Tabell 4.1 DOK32022'!M60/'Tabell 4.1 DOK32022'!$S60*100</f>
        <v>6.6215235792019351</v>
      </c>
      <c r="N54" s="94">
        <f>'Tabell 4.1 DOK32022'!N60/'Tabell 4.1 DOK32022'!$S60*100</f>
        <v>6.0943168077388155</v>
      </c>
      <c r="O54" s="94">
        <f>'Tabell 4.1 DOK32022'!O60/'Tabell 4.1 DOK32022'!$S60*100</f>
        <v>9.9008464328899635</v>
      </c>
      <c r="P54" s="94">
        <f>'Tabell 4.1 DOK32022'!P60/'Tabell 4.1 DOK32022'!$S60*100</f>
        <v>7.9467956469165655</v>
      </c>
      <c r="Q54" s="94">
        <f>'Tabell 4.1 DOK32022'!Q60/'Tabell 4.1 DOK32022'!$S60*100</f>
        <v>6.4377267230955253</v>
      </c>
      <c r="R54" s="94">
        <f>'Tabell 4.1 DOK32022'!R60/'Tabell 4.1 DOK32022'!$S60*100</f>
        <v>6.4957678355501809</v>
      </c>
      <c r="S54" s="94">
        <f>'Tabell 4.1 DOK32022'!S60/'Tabell 4.1 DOK32022'!$S60*100</f>
        <v>100</v>
      </c>
    </row>
    <row r="55" spans="1:38" ht="16.5" customHeight="1">
      <c r="A55" s="395" t="s">
        <v>248</v>
      </c>
      <c r="B55" s="395"/>
      <c r="C55" s="91">
        <f>'Tabell 4.1 DOK32022'!C61</f>
        <v>4.4999999999999998E-2</v>
      </c>
      <c r="D55" s="94">
        <f>'Tabell 4.1 DOK32022'!D61/'Tabell 4.1 DOK32022'!$S61*100</f>
        <v>7.8500292911540717</v>
      </c>
      <c r="E55" s="94">
        <f>'Tabell 4.1 DOK32022'!E61/'Tabell 4.1 DOK32022'!$S61*100</f>
        <v>4.9794961921499707</v>
      </c>
      <c r="F55" s="94">
        <f>'Tabell 4.1 DOK32022'!F61/'Tabell 4.1 DOK32022'!$S61*100</f>
        <v>2.7533684827182192</v>
      </c>
      <c r="G55" s="94">
        <f>'Tabell 4.1 DOK32022'!G61/'Tabell 4.1 DOK32022'!$S61*100</f>
        <v>2.1089630931458698</v>
      </c>
      <c r="H55" s="94">
        <f>'Tabell 4.1 DOK32022'!H61/'Tabell 4.1 DOK32022'!$S61*100</f>
        <v>4.5694200351493848</v>
      </c>
      <c r="I55" s="94">
        <f>'Tabell 4.1 DOK32022'!I61/'Tabell 4.1 DOK32022'!$S61*100</f>
        <v>4.1007615700058588</v>
      </c>
      <c r="J55" s="94">
        <f>'Tabell 4.1 DOK32022'!J61/'Tabell 4.1 DOK32022'!$S61*100</f>
        <v>5.7996485061511418</v>
      </c>
      <c r="K55" s="94">
        <f>'Tabell 4.1 DOK32022'!K61/'Tabell 4.1 DOK32022'!$S61*100</f>
        <v>4.5694200351493848</v>
      </c>
      <c r="L55" s="94">
        <f>'Tabell 4.1 DOK32022'!L61/'Tabell 4.1 DOK32022'!$S61*100</f>
        <v>6.6198008201523137</v>
      </c>
      <c r="M55" s="94">
        <f>'Tabell 4.1 DOK32022'!M61/'Tabell 4.1 DOK32022'!$S61*100</f>
        <v>7.4399531341534857</v>
      </c>
      <c r="N55" s="94">
        <f>'Tabell 4.1 DOK32022'!N61/'Tabell 4.1 DOK32022'!$S61*100</f>
        <v>9.5489162272993564</v>
      </c>
      <c r="O55" s="94">
        <f>'Tabell 4.1 DOK32022'!O61/'Tabell 4.1 DOK32022'!$S61*100</f>
        <v>12.888107791446984</v>
      </c>
      <c r="P55" s="94">
        <f>'Tabell 4.1 DOK32022'!P61/'Tabell 4.1 DOK32022'!$S61*100</f>
        <v>7.0884592852958406</v>
      </c>
      <c r="Q55" s="94">
        <f>'Tabell 4.1 DOK32022'!Q61/'Tabell 4.1 DOK32022'!$S61*100</f>
        <v>7.1470415934387814</v>
      </c>
      <c r="R55" s="94">
        <f>'Tabell 4.1 DOK32022'!R61/'Tabell 4.1 DOK32022'!$S61*100</f>
        <v>12.536613942589339</v>
      </c>
      <c r="S55" s="94">
        <f>'Tabell 4.1 DOK32022'!S61/'Tabell 4.1 DOK32022'!$S61*100</f>
        <v>100</v>
      </c>
    </row>
    <row r="56" spans="1:38" ht="16.5" customHeight="1">
      <c r="A56" s="395" t="s">
        <v>249</v>
      </c>
      <c r="B56" s="395"/>
      <c r="C56" s="91">
        <f>'Tabell 4.1 DOK32022'!C62</f>
        <v>2.5000000000000001E-2</v>
      </c>
      <c r="D56" s="94">
        <f>'Tabell 4.1 DOK32022'!D62/'Tabell 4.1 DOK32022'!$S62*100</f>
        <v>10.487299602603319</v>
      </c>
      <c r="E56" s="94">
        <f>'Tabell 4.1 DOK32022'!E62/'Tabell 4.1 DOK32022'!$S62*100</f>
        <v>9.2624505242106512</v>
      </c>
      <c r="F56" s="94">
        <f>'Tabell 4.1 DOK32022'!F62/'Tabell 4.1 DOK32022'!$S62*100</f>
        <v>7.5179353766349699</v>
      </c>
      <c r="G56" s="94">
        <f>'Tabell 4.1 DOK32022'!G62/'Tabell 4.1 DOK32022'!$S62*100</f>
        <v>4.7858657939322438</v>
      </c>
      <c r="H56" s="94">
        <f>'Tabell 4.1 DOK32022'!H62/'Tabell 4.1 DOK32022'!$S62*100</f>
        <v>7.2022635695902375</v>
      </c>
      <c r="I56" s="94">
        <f>'Tabell 4.1 DOK32022'!I62/'Tabell 4.1 DOK32022'!$S62*100</f>
        <v>4.0208172728951066</v>
      </c>
      <c r="J56" s="94">
        <f>'Tabell 4.1 DOK32022'!J62/'Tabell 4.1 DOK32022'!$S62*100</f>
        <v>5.2368392637635157</v>
      </c>
      <c r="K56" s="94">
        <f>'Tabell 4.1 DOK32022'!K62/'Tabell 4.1 DOK32022'!$S62*100</f>
        <v>5.234106013259507</v>
      </c>
      <c r="L56" s="94">
        <f>'Tabell 4.1 DOK32022'!L62/'Tabell 4.1 DOK32022'!$S62*100</f>
        <v>4.9552671266893409</v>
      </c>
      <c r="M56" s="94">
        <f>'Tabell 4.1 DOK32022'!M62/'Tabell 4.1 DOK32022'!$S62*100</f>
        <v>6.3128032217328069</v>
      </c>
      <c r="N56" s="94">
        <f>'Tabell 4.1 DOK32022'!N62/'Tabell 4.1 DOK32022'!$S62*100</f>
        <v>5.5810685759077323</v>
      </c>
      <c r="O56" s="94">
        <f>'Tabell 4.1 DOK32022'!O62/'Tabell 4.1 DOK32022'!$S62*100</f>
        <v>8.5070014546092256</v>
      </c>
      <c r="P56" s="94">
        <f>'Tabell 4.1 DOK32022'!P62/'Tabell 4.1 DOK32022'!$S62*100</f>
        <v>7.9850723338100673</v>
      </c>
      <c r="Q56" s="94">
        <f>'Tabell 4.1 DOK32022'!Q62/'Tabell 4.1 DOK32022'!$S62*100</f>
        <v>6.7646247361906093</v>
      </c>
      <c r="R56" s="94">
        <f>'Tabell 4.1 DOK32022'!R62/'Tabell 4.1 DOK32022'!$S62*100</f>
        <v>6.1465851341706665</v>
      </c>
      <c r="S56" s="94">
        <f>'Tabell 4.1 DOK32022'!S62/'Tabell 4.1 DOK32022'!$S62*100</f>
        <v>100</v>
      </c>
    </row>
    <row r="57" spans="1:38" ht="16.5" customHeight="1">
      <c r="A57" s="395" t="s">
        <v>250</v>
      </c>
      <c r="B57" s="395"/>
      <c r="C57" s="93">
        <f>'Tabell 4.1 DOK32022'!C65</f>
        <v>0.13</v>
      </c>
      <c r="D57" s="94">
        <f>'Tabell 4.1 DOK32022'!D65/'Tabell 4.1 DOK32022'!$S65*100</f>
        <v>6.6907775768535265</v>
      </c>
      <c r="E57" s="94">
        <f>'Tabell 4.1 DOK32022'!E65/'Tabell 4.1 DOK32022'!$S65*100</f>
        <v>4.06871609403255</v>
      </c>
      <c r="F57" s="94">
        <f>'Tabell 4.1 DOK32022'!F65/'Tabell 4.1 DOK32022'!$S65*100</f>
        <v>4.6112115732368899</v>
      </c>
      <c r="G57" s="94">
        <f>'Tabell 4.1 DOK32022'!G65/'Tabell 4.1 DOK32022'!$S65*100</f>
        <v>1.7179023508137432</v>
      </c>
      <c r="H57" s="94">
        <f>'Tabell 4.1 DOK32022'!H65/'Tabell 4.1 DOK32022'!$S65*100</f>
        <v>4.7016274864376131</v>
      </c>
      <c r="I57" s="94">
        <f>'Tabell 4.1 DOK32022'!I65/'Tabell 4.1 DOK32022'!$S65*100</f>
        <v>7.3236889692585887</v>
      </c>
      <c r="J57" s="94">
        <f>'Tabell 4.1 DOK32022'!J65/'Tabell 4.1 DOK32022'!$S65*100</f>
        <v>8.0470162748643759</v>
      </c>
      <c r="K57" s="94">
        <f>'Tabell 4.1 DOK32022'!K65/'Tabell 4.1 DOK32022'!$S65*100</f>
        <v>8.8607594936708853</v>
      </c>
      <c r="L57" s="94">
        <f>'Tabell 4.1 DOK32022'!L65/'Tabell 4.1 DOK32022'!$S65*100</f>
        <v>5.6962025316455698</v>
      </c>
      <c r="M57" s="94">
        <f>'Tabell 4.1 DOK32022'!M65/'Tabell 4.1 DOK32022'!$S65*100</f>
        <v>6.2386980108499097</v>
      </c>
      <c r="N57" s="94">
        <f>'Tabell 4.1 DOK32022'!N65/'Tabell 4.1 DOK32022'!$S65*100</f>
        <v>7.5045207956600359</v>
      </c>
      <c r="O57" s="94">
        <f>'Tabell 4.1 DOK32022'!O65/'Tabell 4.1 DOK32022'!$S65*100</f>
        <v>8.7703435804701613</v>
      </c>
      <c r="P57" s="94">
        <f>'Tabell 4.1 DOK32022'!P65/'Tabell 4.1 DOK32022'!$S65*100</f>
        <v>7.7757685352622063</v>
      </c>
      <c r="Q57" s="94">
        <f>'Tabell 4.1 DOK32022'!Q65/'Tabell 4.1 DOK32022'!$S65*100</f>
        <v>7.2332730560578664</v>
      </c>
      <c r="R57" s="94">
        <f>'Tabell 4.1 DOK32022'!R65/'Tabell 4.1 DOK32022'!$S65*100</f>
        <v>10.759493670886076</v>
      </c>
      <c r="S57" s="94">
        <f>'Tabell 4.1 DOK32022'!S65/'Tabell 4.1 DOK32022'!$S65*100</f>
        <v>100</v>
      </c>
    </row>
    <row r="58" spans="1:38" ht="16.5" customHeight="1">
      <c r="A58" s="395" t="s">
        <v>251</v>
      </c>
      <c r="B58" s="395"/>
      <c r="C58" s="93">
        <f>'Tabell 4.1 DOK32022'!C66</f>
        <v>0.09</v>
      </c>
      <c r="D58" s="94">
        <f>'Tabell 4.1 DOK32022'!D66/'Tabell 4.1 DOK32022'!$S66*100</f>
        <v>10.409055089906154</v>
      </c>
      <c r="E58" s="94">
        <f>'Tabell 4.1 DOK32022'!E66/'Tabell 4.1 DOK32022'!$S66*100</f>
        <v>10.681280894046852</v>
      </c>
      <c r="F58" s="94">
        <f>'Tabell 4.1 DOK32022'!F66/'Tabell 4.1 DOK32022'!$S66*100</f>
        <v>7.7870907658141695</v>
      </c>
      <c r="G58" s="94">
        <f>'Tabell 4.1 DOK32022'!G66/'Tabell 4.1 DOK32022'!$S66*100</f>
        <v>7.5793394942331114</v>
      </c>
      <c r="H58" s="94">
        <f>'Tabell 4.1 DOK32022'!H66/'Tabell 4.1 DOK32022'!$S66*100</f>
        <v>7.85156529837381</v>
      </c>
      <c r="I58" s="94">
        <f>'Tabell 4.1 DOK32022'!I66/'Tabell 4.1 DOK32022'!$S66*100</f>
        <v>2.9443369868901783</v>
      </c>
      <c r="J58" s="94">
        <f>'Tabell 4.1 DOK32022'!J66/'Tabell 4.1 DOK32022'!$S66*100</f>
        <v>4.8212622680707788</v>
      </c>
      <c r="K58" s="94">
        <f>'Tabell 4.1 DOK32022'!K66/'Tabell 4.1 DOK32022'!$S66*100</f>
        <v>5.7883802564653628</v>
      </c>
      <c r="L58" s="94">
        <f>'Tabell 4.1 DOK32022'!L66/'Tabell 4.1 DOK32022'!$S66*100</f>
        <v>4.305466007593667</v>
      </c>
      <c r="M58" s="94">
        <f>'Tabell 4.1 DOK32022'!M66/'Tabell 4.1 DOK32022'!$S66*100</f>
        <v>5.2510924851350387</v>
      </c>
      <c r="N58" s="94">
        <f>'Tabell 4.1 DOK32022'!N66/'Tabell 4.1 DOK32022'!$S66*100</f>
        <v>5.5448098001289488</v>
      </c>
      <c r="O58" s="94">
        <f>'Tabell 4.1 DOK32022'!O66/'Tabell 4.1 DOK32022'!$S66*100</f>
        <v>8.8616663084748186</v>
      </c>
      <c r="P58" s="94">
        <f>'Tabell 4.1 DOK32022'!P66/'Tabell 4.1 DOK32022'!$S66*100</f>
        <v>6.5477469732788878</v>
      </c>
      <c r="Q58" s="94">
        <f>'Tabell 4.1 DOK32022'!Q66/'Tabell 4.1 DOK32022'!$S66*100</f>
        <v>5.3012393437925356</v>
      </c>
      <c r="R58" s="94">
        <f>'Tabell 4.1 DOK32022'!R66/'Tabell 4.1 DOK32022'!$S66*100</f>
        <v>6.3256680277956878</v>
      </c>
      <c r="S58" s="94">
        <f>'Tabell 4.1 DOK32022'!S66/'Tabell 4.1 DOK32022'!$S66*100</f>
        <v>100</v>
      </c>
    </row>
    <row r="59" spans="1:38" ht="16.5" customHeight="1">
      <c r="A59" s="395" t="s">
        <v>252</v>
      </c>
      <c r="B59" s="395"/>
      <c r="C59" s="93">
        <f>'Tabell 4.1 DOK32022'!C67</f>
        <v>4.8000000000000001E-2</v>
      </c>
      <c r="D59" s="94">
        <f>'Tabell 4.1 DOK32022'!D67/'Tabell 4.1 DOK32022'!$S67*100</f>
        <v>8.1216388193311619</v>
      </c>
      <c r="E59" s="94">
        <f>'Tabell 4.1 DOK32022'!E67/'Tabell 4.1 DOK32022'!$S67*100</f>
        <v>7.2522672576152605</v>
      </c>
      <c r="F59" s="94">
        <f>'Tabell 4.1 DOK32022'!F67/'Tabell 4.1 DOK32022'!$S67*100</f>
        <v>7.4264642861797352</v>
      </c>
      <c r="G59" s="94">
        <f>'Tabell 4.1 DOK32022'!G67/'Tabell 4.1 DOK32022'!$S67*100</f>
        <v>4.3869826370474252</v>
      </c>
      <c r="H59" s="94">
        <f>'Tabell 4.1 DOK32022'!H67/'Tabell 4.1 DOK32022'!$S67*100</f>
        <v>8.6893288458472018</v>
      </c>
      <c r="I59" s="94">
        <f>'Tabell 4.1 DOK32022'!I67/'Tabell 4.1 DOK32022'!$S67*100</f>
        <v>5.8014815384551746</v>
      </c>
      <c r="J59" s="94">
        <f>'Tabell 4.1 DOK32022'!J67/'Tabell 4.1 DOK32022'!$S67*100</f>
        <v>6.9037289561236284</v>
      </c>
      <c r="K59" s="94">
        <f>'Tabell 4.1 DOK32022'!K67/'Tabell 4.1 DOK32022'!$S67*100</f>
        <v>5.4781334023595436</v>
      </c>
      <c r="L59" s="94">
        <f>'Tabell 4.1 DOK32022'!L67/'Tabell 4.1 DOK32022'!$S67*100</f>
        <v>4.4466553800589166</v>
      </c>
      <c r="M59" s="94">
        <f>'Tabell 4.1 DOK32022'!M67/'Tabell 4.1 DOK32022'!$S67*100</f>
        <v>5.6666583612627361</v>
      </c>
      <c r="N59" s="94">
        <f>'Tabell 4.1 DOK32022'!N67/'Tabell 4.1 DOK32022'!$S67*100</f>
        <v>6.1754755312628999</v>
      </c>
      <c r="O59" s="94">
        <f>'Tabell 4.1 DOK32022'!O67/'Tabell 4.1 DOK32022'!$S67*100</f>
        <v>9.4955968696438866</v>
      </c>
      <c r="P59" s="94">
        <f>'Tabell 4.1 DOK32022'!P67/'Tabell 4.1 DOK32022'!$S67*100</f>
        <v>7.2451611688676669</v>
      </c>
      <c r="Q59" s="94">
        <f>'Tabell 4.1 DOK32022'!Q67/'Tabell 4.1 DOK32022'!$S67*100</f>
        <v>7.6191746215031957</v>
      </c>
      <c r="R59" s="94">
        <f>'Tabell 4.1 DOK32022'!R67/'Tabell 4.1 DOK32022'!$S67*100</f>
        <v>5.2912523244415564</v>
      </c>
      <c r="S59" s="94">
        <f>'Tabell 4.1 DOK32022'!S67/'Tabell 4.1 DOK32022'!$S67*100</f>
        <v>100</v>
      </c>
    </row>
    <row r="60" spans="1:38" ht="16.5" customHeight="1">
      <c r="A60" s="395" t="s">
        <v>253</v>
      </c>
      <c r="B60" s="395"/>
      <c r="C60" s="93">
        <f>'Tabell 4.1 DOK32022'!C71</f>
        <v>3.7999999999999999E-2</v>
      </c>
      <c r="D60" s="94">
        <f>'Tabell 4.1 DOK32022'!D71/'Tabell 4.1 DOK32022'!$S71*100</f>
        <v>6.6812788149043918</v>
      </c>
      <c r="E60" s="94">
        <f>'Tabell 4.1 DOK32022'!E71/'Tabell 4.1 DOK32022'!$S71*100</f>
        <v>6.0993122212984652</v>
      </c>
      <c r="F60" s="94">
        <f>'Tabell 4.1 DOK32022'!F71/'Tabell 4.1 DOK32022'!$S71*100</f>
        <v>5.9065830247146849</v>
      </c>
      <c r="G60" s="94">
        <f>'Tabell 4.1 DOK32022'!G71/'Tabell 4.1 DOK32022'!$S71*100</f>
        <v>5.3775224850729346</v>
      </c>
      <c r="H60" s="94">
        <f>'Tabell 4.1 DOK32022'!H71/'Tabell 4.1 DOK32022'!$S71*100</f>
        <v>10.921321139747562</v>
      </c>
      <c r="I60" s="94">
        <f>'Tabell 4.1 DOK32022'!I71/'Tabell 4.1 DOK32022'!$S71*100</f>
        <v>6.7001738341773116</v>
      </c>
      <c r="J60" s="94">
        <f>'Tabell 4.1 DOK32022'!J71/'Tabell 4.1 DOK32022'!$S71*100</f>
        <v>7.9170130753533368</v>
      </c>
      <c r="K60" s="94">
        <f>'Tabell 4.1 DOK32022'!K71/'Tabell 4.1 DOK32022'!$S71*100</f>
        <v>6.8437759806515004</v>
      </c>
      <c r="L60" s="94">
        <f>'Tabell 4.1 DOK32022'!L71/'Tabell 4.1 DOK32022'!$S71*100</f>
        <v>4.2022522862973322</v>
      </c>
      <c r="M60" s="94">
        <f>'Tabell 4.1 DOK32022'!M71/'Tabell 4.1 DOK32022'!$S71*100</f>
        <v>4.6141637064469805</v>
      </c>
      <c r="N60" s="94">
        <f>'Tabell 4.1 DOK32022'!N71/'Tabell 4.1 DOK32022'!$S71*100</f>
        <v>5.2754893809991685</v>
      </c>
      <c r="O60" s="94">
        <f>'Tabell 4.1 DOK32022'!O71/'Tabell 4.1 DOK32022'!$S71*100</f>
        <v>8.4989796689592634</v>
      </c>
      <c r="P60" s="94">
        <f>'Tabell 4.1 DOK32022'!P71/'Tabell 4.1 DOK32022'!$S71*100</f>
        <v>7.7280628826241395</v>
      </c>
      <c r="Q60" s="94">
        <f>'Tabell 4.1 DOK32022'!Q71/'Tabell 4.1 DOK32022'!$S71*100</f>
        <v>8.2268913914292199</v>
      </c>
      <c r="R60" s="94">
        <f>'Tabell 4.1 DOK32022'!R71/'Tabell 4.1 DOK32022'!$S71*100</f>
        <v>5.0071801073237099</v>
      </c>
      <c r="S60" s="94">
        <f>'Tabell 4.1 DOK32022'!S71/'Tabell 4.1 DOK32022'!$S71*100</f>
        <v>100</v>
      </c>
    </row>
    <row r="61" spans="1:38" ht="16.5" customHeight="1">
      <c r="A61" s="395" t="s">
        <v>254</v>
      </c>
      <c r="B61" s="395"/>
      <c r="C61" s="93">
        <f>'Tabell 4.1 DOK32022'!C74</f>
        <v>0.127</v>
      </c>
      <c r="D61" s="94">
        <f>'Tabell 4.1 DOK32022'!D74/'Tabell 4.1 DOK32022'!$S74*100</f>
        <v>3.5597161767336476</v>
      </c>
      <c r="E61" s="94">
        <f>'Tabell 4.1 DOK32022'!E74/'Tabell 4.1 DOK32022'!$S74*100</f>
        <v>3.1423290203327174</v>
      </c>
      <c r="F61" s="94">
        <f>'Tabell 4.1 DOK32022'!F74/'Tabell 4.1 DOK32022'!$S74*100</f>
        <v>3.0290382207381792</v>
      </c>
      <c r="G61" s="94">
        <f>'Tabell 4.1 DOK32022'!G74/'Tabell 4.1 DOK32022'!$S74*100</f>
        <v>3.4881640927792024</v>
      </c>
      <c r="H61" s="94">
        <f>'Tabell 4.1 DOK32022'!H74/'Tabell 4.1 DOK32022'!$S74*100</f>
        <v>10.327350784091587</v>
      </c>
      <c r="I61" s="94">
        <f>'Tabell 4.1 DOK32022'!I74/'Tabell 4.1 DOK32022'!$S74*100</f>
        <v>7.9780573609206371</v>
      </c>
      <c r="J61" s="94">
        <f>'Tabell 4.1 DOK32022'!J74/'Tabell 4.1 DOK32022'!$S74*100</f>
        <v>10.321388110428716</v>
      </c>
      <c r="K61" s="94">
        <f>'Tabell 4.1 DOK32022'!K74/'Tabell 4.1 DOK32022'!$S74*100</f>
        <v>8.9261224733170366</v>
      </c>
      <c r="L61" s="94">
        <f>'Tabell 4.1 DOK32022'!L74/'Tabell 4.1 DOK32022'!$S74*100</f>
        <v>4.5674080257587502</v>
      </c>
      <c r="M61" s="94">
        <f>'Tabell 4.1 DOK32022'!M74/'Tabell 4.1 DOK32022'!$S74*100</f>
        <v>4.5733706994216208</v>
      </c>
      <c r="N61" s="94">
        <f>'Tabell 4.1 DOK32022'!N74/'Tabell 4.1 DOK32022'!$S74*100</f>
        <v>6.0759644624649694</v>
      </c>
      <c r="O61" s="94">
        <f>'Tabell 4.1 DOK32022'!O74/'Tabell 4.1 DOK32022'!$S74*100</f>
        <v>7.6978116987657259</v>
      </c>
      <c r="P61" s="94">
        <f>'Tabell 4.1 DOK32022'!P74/'Tabell 4.1 DOK32022'!$S74*100</f>
        <v>11.806093852483453</v>
      </c>
      <c r="Q61" s="94">
        <f>'Tabell 4.1 DOK32022'!Q74/'Tabell 4.1 DOK32022'!$S74*100</f>
        <v>11.001132907995945</v>
      </c>
      <c r="R61" s="94">
        <f>'Tabell 4.1 DOK32022'!R74/'Tabell 4.1 DOK32022'!$S74*100</f>
        <v>3.5060521137678138</v>
      </c>
      <c r="S61" s="94">
        <f>'Tabell 4.1 DOK32022'!S74/'Tabell 4.1 DOK32022'!$S74*100</f>
        <v>100</v>
      </c>
    </row>
    <row r="62" spans="1:38" ht="16.5" customHeight="1">
      <c r="A62" s="395" t="s">
        <v>255</v>
      </c>
      <c r="B62" s="395"/>
      <c r="C62" s="93">
        <f>'Tabell 4.1 DOK32022'!C77</f>
        <v>7.0000000000000007E-2</v>
      </c>
      <c r="D62" s="94">
        <f>'Tabell 4.1 DOK32022'!D77/'Tabell 4.1 DOK32022'!$S77*100</f>
        <v>4.113433991482772</v>
      </c>
      <c r="E62" s="94">
        <f>'Tabell 4.1 DOK32022'!E77/'Tabell 4.1 DOK32022'!$S77*100</f>
        <v>3.6101432442895853</v>
      </c>
      <c r="F62" s="94">
        <f>'Tabell 4.1 DOK32022'!F77/'Tabell 4.1 DOK32022'!$S77*100</f>
        <v>3.9488966318234611</v>
      </c>
      <c r="G62" s="94">
        <f>'Tabell 4.1 DOK32022'!G77/'Tabell 4.1 DOK32022'!$S77*100</f>
        <v>3.8908246225319396</v>
      </c>
      <c r="H62" s="94">
        <f>'Tabell 4.1 DOK32022'!H77/'Tabell 4.1 DOK32022'!$S77*100</f>
        <v>10.472319008904375</v>
      </c>
      <c r="I62" s="94">
        <f>'Tabell 4.1 DOK32022'!I77/'Tabell 4.1 DOK32022'!$S77*100</f>
        <v>7.2299651567944254</v>
      </c>
      <c r="J62" s="94">
        <f>'Tabell 4.1 DOK32022'!J77/'Tabell 4.1 DOK32022'!$S77*100</f>
        <v>9.1366627951993813</v>
      </c>
      <c r="K62" s="94">
        <f>'Tabell 4.1 DOK32022'!K77/'Tabell 4.1 DOK32022'!$S77*100</f>
        <v>8.1204026325977541</v>
      </c>
      <c r="L62" s="94">
        <f>'Tabell 4.1 DOK32022'!L77/'Tabell 4.1 DOK32022'!$S77*100</f>
        <v>4.9457994579945801</v>
      </c>
      <c r="M62" s="94">
        <f>'Tabell 4.1 DOK32022'!M77/'Tabell 4.1 DOK32022'!$S77*100</f>
        <v>5.1393728222996513</v>
      </c>
      <c r="N62" s="94">
        <f>'Tabell 4.1 DOK32022'!N77/'Tabell 4.1 DOK32022'!$S77*100</f>
        <v>5.6620209059233453</v>
      </c>
      <c r="O62" s="94">
        <f>'Tabell 4.1 DOK32022'!O77/'Tabell 4.1 DOK32022'!$S77*100</f>
        <v>7.9752226093689513</v>
      </c>
      <c r="P62" s="94">
        <f>'Tabell 4.1 DOK32022'!P77/'Tabell 4.1 DOK32022'!$S77*100</f>
        <v>12.233836624080526</v>
      </c>
      <c r="Q62" s="94">
        <f>'Tabell 4.1 DOK32022'!Q77/'Tabell 4.1 DOK32022'!$S77*100</f>
        <v>10.240030971738289</v>
      </c>
      <c r="R62" s="94">
        <f>'Tabell 4.1 DOK32022'!R77/'Tabell 4.1 DOK32022'!$S77*100</f>
        <v>3.2810685249709639</v>
      </c>
      <c r="S62" s="94">
        <f>'Tabell 4.1 DOK32022'!S77/'Tabell 4.1 DOK32022'!$S77*100</f>
        <v>100</v>
      </c>
    </row>
    <row r="63" spans="1:38" ht="16.5" customHeight="1">
      <c r="A63" s="395" t="s">
        <v>256</v>
      </c>
      <c r="B63" s="395"/>
      <c r="C63" s="93">
        <f>'Tabell 4.1 DOK32022'!C80</f>
        <v>0.16</v>
      </c>
      <c r="D63" s="94">
        <f>'Tabell 4.1 DOK32022'!D80/'Tabell 4.1 DOK32022'!$S80*100</f>
        <v>3.6193574623830829</v>
      </c>
      <c r="E63" s="94">
        <f>'Tabell 4.1 DOK32022'!E80/'Tabell 4.1 DOK32022'!$S80*100</f>
        <v>3.0296868645790971</v>
      </c>
      <c r="F63" s="94">
        <f>'Tabell 4.1 DOK32022'!F80/'Tabell 4.1 DOK32022'!$S80*100</f>
        <v>3.070353802358682</v>
      </c>
      <c r="G63" s="94">
        <f>'Tabell 4.1 DOK32022'!G80/'Tabell 4.1 DOK32022'!$S80*100</f>
        <v>3.2330215534770232</v>
      </c>
      <c r="H63" s="94">
        <f>'Tabell 4.1 DOK32022'!H80/'Tabell 4.1 DOK32022'!$S80*100</f>
        <v>9.5160634404229363</v>
      </c>
      <c r="I63" s="94">
        <f>'Tabell 4.1 DOK32022'!I80/'Tabell 4.1 DOK32022'!$S80*100</f>
        <v>8.2147214314762103</v>
      </c>
      <c r="J63" s="94">
        <f>'Tabell 4.1 DOK32022'!J80/'Tabell 4.1 DOK32022'!$S80*100</f>
        <v>10.532736884912566</v>
      </c>
      <c r="K63" s="94">
        <f>'Tabell 4.1 DOK32022'!K80/'Tabell 4.1 DOK32022'!$S80*100</f>
        <v>9.4347295648637655</v>
      </c>
      <c r="L63" s="94">
        <f>'Tabell 4.1 DOK32022'!L80/'Tabell 4.1 DOK32022'!$S80*100</f>
        <v>5.4290361935746239</v>
      </c>
      <c r="M63" s="94">
        <f>'Tabell 4.1 DOK32022'!M80/'Tabell 4.1 DOK32022'!$S80*100</f>
        <v>4.1683611224074832</v>
      </c>
      <c r="N63" s="94">
        <f>'Tabell 4.1 DOK32022'!N80/'Tabell 4.1 DOK32022'!$S80*100</f>
        <v>3.7820252135014236</v>
      </c>
      <c r="O63" s="94">
        <f>'Tabell 4.1 DOK32022'!O80/'Tabell 4.1 DOK32022'!$S80*100</f>
        <v>6.8727124847498988</v>
      </c>
      <c r="P63" s="94">
        <f>'Tabell 4.1 DOK32022'!P80/'Tabell 4.1 DOK32022'!$S80*100</f>
        <v>13.298088653924358</v>
      </c>
      <c r="Q63" s="94">
        <f>'Tabell 4.1 DOK32022'!Q80/'Tabell 4.1 DOK32022'!$S80*100</f>
        <v>13.033753558357056</v>
      </c>
      <c r="R63" s="94">
        <f>'Tabell 4.1 DOK32022'!R80/'Tabell 4.1 DOK32022'!$S80*100</f>
        <v>2.7653517690117932</v>
      </c>
      <c r="S63" s="94">
        <f>'Tabell 4.1 DOK32022'!S80/'Tabell 4.1 DOK32022'!$S80*100</f>
        <v>100</v>
      </c>
    </row>
    <row r="64" spans="1:38" ht="16.5" customHeight="1">
      <c r="A64" s="395" t="s">
        <v>257</v>
      </c>
      <c r="B64" s="395"/>
      <c r="C64" s="93">
        <f>'Tabell 4.1 DOK32022'!C83</f>
        <v>6.7000000000000004E-2</v>
      </c>
      <c r="D64" s="94">
        <f>'Tabell 4.1 DOK32022'!D83/'Tabell 4.1 DOK32022'!$S83*100</f>
        <v>6.6326530612244898</v>
      </c>
      <c r="E64" s="94">
        <f>'Tabell 4.1 DOK32022'!E83/'Tabell 4.1 DOK32022'!$S83*100</f>
        <v>5.8118899733806568</v>
      </c>
      <c r="F64" s="94">
        <f>'Tabell 4.1 DOK32022'!F83/'Tabell 4.1 DOK32022'!$S83*100</f>
        <v>5.5235137533274177</v>
      </c>
      <c r="G64" s="94">
        <f>'Tabell 4.1 DOK32022'!G83/'Tabell 4.1 DOK32022'!$S83*100</f>
        <v>2.5288376220053239</v>
      </c>
      <c r="H64" s="94">
        <f>'Tabell 4.1 DOK32022'!H83/'Tabell 4.1 DOK32022'!$S83*100</f>
        <v>4.0298728186926942</v>
      </c>
      <c r="I64" s="94">
        <f>'Tabell 4.1 DOK32022'!I83/'Tabell 4.1 DOK32022'!$S83*100</f>
        <v>2.3661638568470869</v>
      </c>
      <c r="J64" s="94">
        <f>'Tabell 4.1 DOK32022'!J83/'Tabell 4.1 DOK32022'!$S83*100</f>
        <v>3.1055900621118013</v>
      </c>
      <c r="K64" s="94">
        <f>'Tabell 4.1 DOK32022'!K83/'Tabell 4.1 DOK32022'!$S83*100</f>
        <v>4.4957113280094649</v>
      </c>
      <c r="L64" s="94">
        <f>'Tabell 4.1 DOK32022'!L83/'Tabell 4.1 DOK32022'!$S83*100</f>
        <v>5.708370304643597</v>
      </c>
      <c r="M64" s="94">
        <f>'Tabell 4.1 DOK32022'!M83/'Tabell 4.1 DOK32022'!$S83*100</f>
        <v>8.5034013605442169</v>
      </c>
      <c r="N64" s="94">
        <f>'Tabell 4.1 DOK32022'!N83/'Tabell 4.1 DOK32022'!$S83*100</f>
        <v>10.943507837917776</v>
      </c>
      <c r="O64" s="94">
        <f>'Tabell 4.1 DOK32022'!O83/'Tabell 4.1 DOK32022'!$S83*100</f>
        <v>13.967761017450458</v>
      </c>
      <c r="P64" s="94">
        <f>'Tabell 4.1 DOK32022'!P83/'Tabell 4.1 DOK32022'!$S83*100</f>
        <v>11.645962732919255</v>
      </c>
      <c r="Q64" s="94">
        <f>'Tabell 4.1 DOK32022'!Q83/'Tabell 4.1 DOK32022'!$S83*100</f>
        <v>7.5569358178053827</v>
      </c>
      <c r="R64" s="94">
        <f>'Tabell 4.1 DOK32022'!R83/'Tabell 4.1 DOK32022'!$S83*100</f>
        <v>7.1798284531203782</v>
      </c>
      <c r="S64" s="94">
        <f>'Tabell 4.1 DOK32022'!S83/'Tabell 4.1 DOK32022'!$S83*100</f>
        <v>100</v>
      </c>
    </row>
    <row r="65" spans="1:38" ht="16.5" customHeight="1">
      <c r="A65" s="395" t="s">
        <v>258</v>
      </c>
      <c r="B65" s="395"/>
      <c r="C65" s="93">
        <f>'Tabell 4.1 DOK32022'!C84</f>
        <v>0.01</v>
      </c>
      <c r="D65" s="94">
        <f>'Tabell 4.1 DOK32022'!D84/'Tabell 4.1 DOK32022'!$S84*100</f>
        <v>5.6160458452722066</v>
      </c>
      <c r="E65" s="94">
        <f>'Tabell 4.1 DOK32022'!E84/'Tabell 4.1 DOK32022'!$S84*100</f>
        <v>4.4699140401146131</v>
      </c>
      <c r="F65" s="94">
        <f>'Tabell 4.1 DOK32022'!F84/'Tabell 4.1 DOK32022'!$S84*100</f>
        <v>4.240687679083095</v>
      </c>
      <c r="G65" s="94">
        <f>'Tabell 4.1 DOK32022'!G84/'Tabell 4.1 DOK32022'!$S84*100</f>
        <v>4.2979942693409736</v>
      </c>
      <c r="H65" s="94">
        <f>'Tabell 4.1 DOK32022'!H84/'Tabell 4.1 DOK32022'!$S84*100</f>
        <v>10.028653295128938</v>
      </c>
      <c r="I65" s="94">
        <f>'Tabell 4.1 DOK32022'!I84/'Tabell 4.1 DOK32022'!$S84*100</f>
        <v>7.5071633237822342</v>
      </c>
      <c r="J65" s="94">
        <f>'Tabell 4.1 DOK32022'!J84/'Tabell 4.1 DOK32022'!$S84*100</f>
        <v>8.3094555873925504</v>
      </c>
      <c r="K65" s="94">
        <f>'Tabell 4.1 DOK32022'!K84/'Tabell 4.1 DOK32022'!$S84*100</f>
        <v>6.6475644699140402</v>
      </c>
      <c r="L65" s="94">
        <f>'Tabell 4.1 DOK32022'!L84/'Tabell 4.1 DOK32022'!$S84*100</f>
        <v>4.2979942693409736</v>
      </c>
      <c r="M65" s="94">
        <f>'Tabell 4.1 DOK32022'!M84/'Tabell 4.1 DOK32022'!$S84*100</f>
        <v>5.5014326647564467</v>
      </c>
      <c r="N65" s="94">
        <f>'Tabell 4.1 DOK32022'!N84/'Tabell 4.1 DOK32022'!$S84*100</f>
        <v>6.5902578796561597</v>
      </c>
      <c r="O65" s="94">
        <f>'Tabell 4.1 DOK32022'!O84/'Tabell 4.1 DOK32022'!$S84*100</f>
        <v>8.7679083094555867</v>
      </c>
      <c r="P65" s="94">
        <f>'Tabell 4.1 DOK32022'!P84/'Tabell 4.1 DOK32022'!$S84*100</f>
        <v>8.8252148997134672</v>
      </c>
      <c r="Q65" s="94">
        <f>'Tabell 4.1 DOK32022'!Q84/'Tabell 4.1 DOK32022'!$S84*100</f>
        <v>9.1690544412607444</v>
      </c>
      <c r="R65" s="94">
        <f>'Tabell 4.1 DOK32022'!R84/'Tabell 4.1 DOK32022'!$S84*100</f>
        <v>5.7306590257879657</v>
      </c>
      <c r="S65" s="94">
        <f>'Tabell 4.1 DOK32022'!S84/'Tabell 4.1 DOK32022'!$S84*100</f>
        <v>100</v>
      </c>
    </row>
    <row r="66" spans="1:38" ht="16.5" customHeight="1">
      <c r="A66" s="395" t="s">
        <v>259</v>
      </c>
      <c r="B66" s="395"/>
      <c r="C66" s="93">
        <f>'Tabell 4.1 DOK32022'!C85</f>
        <v>0.01</v>
      </c>
      <c r="D66" s="94">
        <f>'Tabell 4.1 DOK32022'!D85/'Tabell 4.1 DOK32022'!$S85*100</f>
        <v>4.4144180265426405</v>
      </c>
      <c r="E66" s="94">
        <f>'Tabell 4.1 DOK32022'!E85/'Tabell 4.1 DOK32022'!$S85*100</f>
        <v>3.8771500741750531</v>
      </c>
      <c r="F66" s="94">
        <f>'Tabell 4.1 DOK32022'!F85/'Tabell 4.1 DOK32022'!$S85*100</f>
        <v>3.92526362214827</v>
      </c>
      <c r="G66" s="94">
        <f>'Tabell 4.1 DOK32022'!G85/'Tabell 4.1 DOK32022'!$S85*100</f>
        <v>3.8410649131951407</v>
      </c>
      <c r="H66" s="94">
        <f>'Tabell 4.1 DOK32022'!H85/'Tabell 4.1 DOK32022'!$S85*100</f>
        <v>10.388516899883726</v>
      </c>
      <c r="I66" s="94">
        <f>'Tabell 4.1 DOK32022'!I85/'Tabell 4.1 DOK32022'!$S85*100</f>
        <v>8.0870855218315221</v>
      </c>
      <c r="J66" s="94">
        <f>'Tabell 4.1 DOK32022'!J85/'Tabell 4.1 DOK32022'!$S85*100</f>
        <v>9.7630407762319074</v>
      </c>
      <c r="K66" s="94">
        <f>'Tabell 4.1 DOK32022'!K85/'Tabell 4.1 DOK32022'!$S85*100</f>
        <v>8.1993504671023629</v>
      </c>
      <c r="L66" s="94">
        <f>'Tabell 4.1 DOK32022'!L85/'Tabell 4.1 DOK32022'!$S85*100</f>
        <v>4.2700773826229899</v>
      </c>
      <c r="M66" s="94">
        <f>'Tabell 4.1 DOK32022'!M85/'Tabell 4.1 DOK32022'!$S85*100</f>
        <v>4.5347018964756822</v>
      </c>
      <c r="N66" s="94">
        <f>'Tabell 4.1 DOK32022'!N85/'Tabell 4.1 DOK32022'!$S85*100</f>
        <v>6.0582975822942142</v>
      </c>
      <c r="O66" s="94">
        <f>'Tabell 4.1 DOK32022'!O85/'Tabell 4.1 DOK32022'!$S85*100</f>
        <v>8.1712842307846518</v>
      </c>
      <c r="P66" s="94">
        <f>'Tabell 4.1 DOK32022'!P85/'Tabell 4.1 DOK32022'!$S85*100</f>
        <v>9.8672867968405438</v>
      </c>
      <c r="Q66" s="94">
        <f>'Tabell 4.1 DOK32022'!Q85/'Tabell 4.1 DOK32022'!$S85*100</f>
        <v>10.312337115592799</v>
      </c>
      <c r="R66" s="94">
        <f>'Tabell 4.1 DOK32022'!R85/'Tabell 4.1 DOK32022'!$S85*100</f>
        <v>4.2901246942784974</v>
      </c>
      <c r="S66" s="94">
        <f>'Tabell 4.1 DOK32022'!S85/'Tabell 4.1 DOK32022'!$S85*100</f>
        <v>100</v>
      </c>
    </row>
    <row r="67" spans="1:38" ht="16.5" customHeight="1">
      <c r="A67" s="395" t="s">
        <v>260</v>
      </c>
      <c r="B67" s="395"/>
      <c r="C67" s="93">
        <f>'Tabell 4.1 DOK32022'!C86</f>
        <v>0.01</v>
      </c>
      <c r="D67" s="94">
        <f>'Tabell 4.1 DOK32022'!D86/'Tabell 4.1 DOK32022'!$S86*100</f>
        <v>5.0847457627118651</v>
      </c>
      <c r="E67" s="94">
        <f>'Tabell 4.1 DOK32022'!E86/'Tabell 4.1 DOK32022'!$S86*100</f>
        <v>5.8003766478342751</v>
      </c>
      <c r="F67" s="94">
        <f>'Tabell 4.1 DOK32022'!F86/'Tabell 4.1 DOK32022'!$S86*100</f>
        <v>5.1977401129943503</v>
      </c>
      <c r="G67" s="94">
        <f>'Tabell 4.1 DOK32022'!G86/'Tabell 4.1 DOK32022'!$S86*100</f>
        <v>4.7080979284369118</v>
      </c>
      <c r="H67" s="94">
        <f>'Tabell 4.1 DOK32022'!H86/'Tabell 4.1 DOK32022'!$S86*100</f>
        <v>9.4915254237288131</v>
      </c>
      <c r="I67" s="94">
        <f>'Tabell 4.1 DOK32022'!I86/'Tabell 4.1 DOK32022'!$S86*100</f>
        <v>6.516007532956686</v>
      </c>
      <c r="J67" s="94">
        <f>'Tabell 4.1 DOK32022'!J86/'Tabell 4.1 DOK32022'!$S86*100</f>
        <v>9.1525423728813564</v>
      </c>
      <c r="K67" s="94">
        <f>'Tabell 4.1 DOK32022'!K86/'Tabell 4.1 DOK32022'!$S86*100</f>
        <v>6.9303201506591332</v>
      </c>
      <c r="L67" s="94">
        <f>'Tabell 4.1 DOK32022'!L86/'Tabell 4.1 DOK32022'!$S86*100</f>
        <v>3.615819209039548</v>
      </c>
      <c r="M67" s="94">
        <f>'Tabell 4.1 DOK32022'!M86/'Tabell 4.1 DOK32022'!$S86*100</f>
        <v>4.8964218455743875</v>
      </c>
      <c r="N67" s="94">
        <f>'Tabell 4.1 DOK32022'!N86/'Tabell 4.1 DOK32022'!$S86*100</f>
        <v>7.0433145009416194</v>
      </c>
      <c r="O67" s="94">
        <f>'Tabell 4.1 DOK32022'!O86/'Tabell 4.1 DOK32022'!$S86*100</f>
        <v>9.8681732580037664</v>
      </c>
      <c r="P67" s="94">
        <f>'Tabell 4.1 DOK32022'!P86/'Tabell 4.1 DOK32022'!$S86*100</f>
        <v>7.5329566854990579</v>
      </c>
      <c r="Q67" s="94">
        <f>'Tabell 4.1 DOK32022'!Q86/'Tabell 4.1 DOK32022'!$S86*100</f>
        <v>8.2109227871939741</v>
      </c>
      <c r="R67" s="94">
        <f>'Tabell 4.1 DOK32022'!R86/'Tabell 4.1 DOK32022'!$S86*100</f>
        <v>5.9510357815442561</v>
      </c>
      <c r="S67" s="94">
        <f>'Tabell 4.1 DOK32022'!S86/'Tabell 4.1 DOK32022'!$S86*100</f>
        <v>100</v>
      </c>
    </row>
    <row r="68" spans="1:38" ht="16.5" customHeight="1" thickBot="1">
      <c r="A68" s="403" t="s">
        <v>261</v>
      </c>
      <c r="B68" s="403"/>
      <c r="C68" s="309" t="s">
        <v>217</v>
      </c>
      <c r="D68" s="307">
        <f>SUMPRODUCT($C53:$C67,D53:D67)</f>
        <v>6.5476367029409772</v>
      </c>
      <c r="E68" s="307">
        <f t="shared" ref="E68:R68" si="15">SUMPRODUCT($C53:$C67,E53:E67)</f>
        <v>5.5530268365861675</v>
      </c>
      <c r="F68" s="307">
        <f t="shared" si="15"/>
        <v>4.9382101016321069</v>
      </c>
      <c r="G68" s="307">
        <f t="shared" si="15"/>
        <v>3.8632277551465402</v>
      </c>
      <c r="H68" s="307">
        <f t="shared" si="15"/>
        <v>7.6871533733261863</v>
      </c>
      <c r="I68" s="307">
        <f t="shared" si="15"/>
        <v>5.7967757365257588</v>
      </c>
      <c r="J68" s="307">
        <f t="shared" si="15"/>
        <v>7.4575640693517151</v>
      </c>
      <c r="K68" s="307">
        <f t="shared" si="15"/>
        <v>7.2502436864858959</v>
      </c>
      <c r="L68" s="307">
        <f t="shared" si="15"/>
        <v>5.0774546146857054</v>
      </c>
      <c r="M68" s="307">
        <f t="shared" si="15"/>
        <v>5.6270469308114537</v>
      </c>
      <c r="N68" s="307">
        <f t="shared" si="15"/>
        <v>6.3669374564043428</v>
      </c>
      <c r="O68" s="307">
        <f t="shared" si="15"/>
        <v>9.1539067432425387</v>
      </c>
      <c r="P68" s="307">
        <f t="shared" si="15"/>
        <v>9.736644843713151</v>
      </c>
      <c r="Q68" s="307">
        <f t="shared" si="15"/>
        <v>8.7637534841394213</v>
      </c>
      <c r="R68" s="307">
        <f t="shared" si="15"/>
        <v>6.1804176650080409</v>
      </c>
      <c r="S68" s="307">
        <f>SUM(D68:R68)</f>
        <v>100</v>
      </c>
      <c r="U68" s="90"/>
      <c r="V68" s="90"/>
      <c r="W68" s="90"/>
      <c r="X68" s="90"/>
      <c r="Y68" s="90"/>
      <c r="Z68" s="90"/>
      <c r="AA68" s="90"/>
      <c r="AB68" s="90"/>
      <c r="AC68" s="90"/>
      <c r="AD68" s="90"/>
      <c r="AE68" s="90"/>
      <c r="AF68" s="90"/>
      <c r="AG68" s="90"/>
      <c r="AH68" s="90"/>
      <c r="AI68" s="90"/>
      <c r="AJ68" s="90"/>
      <c r="AK68" s="90"/>
      <c r="AL68" s="90"/>
    </row>
    <row r="69" spans="1:38" ht="16.5" customHeight="1" thickBot="1">
      <c r="A69" s="385"/>
      <c r="B69" s="385"/>
      <c r="C69" s="85"/>
      <c r="D69" s="18"/>
      <c r="E69" s="18"/>
      <c r="F69" s="18"/>
      <c r="G69" s="18"/>
      <c r="H69" s="18"/>
      <c r="I69" s="18"/>
      <c r="J69" s="18"/>
      <c r="K69" s="18"/>
      <c r="L69" s="18"/>
      <c r="M69" s="18"/>
      <c r="N69" s="18"/>
      <c r="O69" s="18"/>
      <c r="P69" s="18"/>
      <c r="Q69" s="18"/>
      <c r="R69" s="18"/>
      <c r="S69" s="18"/>
    </row>
    <row r="70" spans="1:38" ht="16.5" customHeight="1">
      <c r="A70" s="402" t="s">
        <v>262</v>
      </c>
      <c r="B70" s="402"/>
      <c r="C70" s="227">
        <f>SUM(C53:C58)</f>
        <v>0.45999999999999996</v>
      </c>
      <c r="D70" s="227">
        <f>SUMPRODUCT($C$53:$C$58,D53:D58)/$C70</f>
        <v>8.6722784029764028</v>
      </c>
      <c r="E70" s="227">
        <f t="shared" ref="E70:S70" si="16">SUMPRODUCT($C$53:$C$58,E53:E58)/$C70</f>
        <v>7.1863856455616713</v>
      </c>
      <c r="F70" s="227">
        <f t="shared" si="16"/>
        <v>5.8721958667442333</v>
      </c>
      <c r="G70" s="227">
        <f t="shared" si="16"/>
        <v>4.169054413988885</v>
      </c>
      <c r="H70" s="227">
        <f t="shared" si="16"/>
        <v>5.9103498254449596</v>
      </c>
      <c r="I70" s="227">
        <f t="shared" si="16"/>
        <v>4.4573830433434534</v>
      </c>
      <c r="J70" s="227">
        <f t="shared" si="16"/>
        <v>5.8899849430291091</v>
      </c>
      <c r="K70" s="227">
        <f t="shared" si="16"/>
        <v>6.5144398201808302</v>
      </c>
      <c r="L70" s="227">
        <f t="shared" si="16"/>
        <v>5.2285158222597845</v>
      </c>
      <c r="M70" s="227">
        <f t="shared" si="16"/>
        <v>6.20248629875785</v>
      </c>
      <c r="N70" s="227">
        <f t="shared" si="16"/>
        <v>6.8843463594531142</v>
      </c>
      <c r="O70" s="227">
        <f t="shared" si="16"/>
        <v>9.8602642477576108</v>
      </c>
      <c r="P70" s="227">
        <f t="shared" si="16"/>
        <v>7.7592173120928969</v>
      </c>
      <c r="Q70" s="227">
        <f t="shared" si="16"/>
        <v>6.745275585924408</v>
      </c>
      <c r="R70" s="227">
        <f t="shared" si="16"/>
        <v>8.6478224124847962</v>
      </c>
      <c r="S70" s="227">
        <f t="shared" si="16"/>
        <v>100.00000000000001</v>
      </c>
    </row>
    <row r="71" spans="1:38" ht="16.5" customHeight="1" thickBot="1">
      <c r="A71" s="404" t="s">
        <v>263</v>
      </c>
      <c r="B71" s="404"/>
      <c r="C71" s="308">
        <f>SUM(C59:C67)</f>
        <v>0.54</v>
      </c>
      <c r="D71" s="308">
        <f>SUMPRODUCT($C$59:$C$67,D59:D67)/$C71</f>
        <v>4.7377567362441315</v>
      </c>
      <c r="E71" s="308">
        <f t="shared" ref="E71:S71" si="17">SUMPRODUCT($C$59:$C$67,E59:E67)/$C71</f>
        <v>4.1616471104218506</v>
      </c>
      <c r="F71" s="308">
        <f t="shared" si="17"/>
        <v>4.1425925980180729</v>
      </c>
      <c r="G71" s="308">
        <f t="shared" si="17"/>
        <v>3.6027087494660242</v>
      </c>
      <c r="H71" s="308">
        <f t="shared" si="17"/>
        <v>9.2007267659657526</v>
      </c>
      <c r="I71" s="308">
        <f t="shared" si="17"/>
        <v>6.9377398825699439</v>
      </c>
      <c r="J71" s="308">
        <f t="shared" si="17"/>
        <v>8.7929092510339331</v>
      </c>
      <c r="K71" s="308">
        <f t="shared" si="17"/>
        <v>7.8770395725976172</v>
      </c>
      <c r="L71" s="308">
        <f t="shared" si="17"/>
        <v>4.9487728452707485</v>
      </c>
      <c r="M71" s="308">
        <f t="shared" si="17"/>
        <v>5.1368578395978579</v>
      </c>
      <c r="N71" s="308">
        <f t="shared" si="17"/>
        <v>5.9261817241776136</v>
      </c>
      <c r="O71" s="308">
        <f t="shared" si="17"/>
        <v>8.5521947949519195</v>
      </c>
      <c r="P71" s="308">
        <f t="shared" si="17"/>
        <v>11.4211201484267</v>
      </c>
      <c r="Q71" s="308">
        <f t="shared" si="17"/>
        <v>10.483197619655916</v>
      </c>
      <c r="R71" s="308">
        <f t="shared" si="17"/>
        <v>4.0785543616019169</v>
      </c>
      <c r="S71" s="308">
        <f t="shared" si="17"/>
        <v>100</v>
      </c>
    </row>
    <row r="72" spans="1:38" ht="16.5" customHeight="1" thickBot="1">
      <c r="A72" s="385"/>
      <c r="B72" s="385"/>
      <c r="C72" s="85"/>
      <c r="D72" s="18"/>
      <c r="E72" s="18"/>
      <c r="F72" s="18"/>
      <c r="G72" s="18"/>
      <c r="H72" s="18"/>
      <c r="I72" s="18"/>
      <c r="J72" s="18"/>
      <c r="K72" s="18"/>
      <c r="L72" s="18"/>
      <c r="M72" s="18"/>
      <c r="N72" s="18"/>
      <c r="O72" s="18"/>
      <c r="P72" s="18"/>
      <c r="Q72" s="18"/>
      <c r="R72" s="18"/>
      <c r="S72" s="18"/>
    </row>
    <row r="73" spans="1:38" ht="16.5" customHeight="1">
      <c r="A73" s="405" t="str">
        <f>'Tabell 2.1 DOK32022'!A42</f>
        <v>FO4A Sosiale tjenester</v>
      </c>
      <c r="B73" s="405"/>
      <c r="C73" s="228"/>
      <c r="D73" s="229"/>
      <c r="E73" s="229"/>
      <c r="F73" s="229"/>
      <c r="G73" s="229"/>
      <c r="H73" s="229"/>
      <c r="I73" s="229"/>
      <c r="J73" s="229"/>
      <c r="K73" s="229"/>
      <c r="L73" s="229"/>
      <c r="M73" s="229"/>
      <c r="N73" s="229"/>
      <c r="O73" s="229"/>
      <c r="P73" s="229"/>
      <c r="Q73" s="229"/>
      <c r="R73" s="229"/>
      <c r="S73" s="229"/>
    </row>
    <row r="74" spans="1:38" ht="16.5" customHeight="1">
      <c r="A74" s="395" t="s">
        <v>264</v>
      </c>
      <c r="B74" s="395"/>
      <c r="C74" s="91">
        <f>'Tabell 4.1 DOK32022'!C90</f>
        <v>0.22</v>
      </c>
      <c r="D74" s="92">
        <f>'Tabell 4.1 DOK32022'!D90/'Tabell 4.1 DOK32022'!$S90*100</f>
        <v>13.15426690977009</v>
      </c>
      <c r="E74" s="92">
        <f>'Tabell 4.1 DOK32022'!E90/'Tabell 4.1 DOK32022'!$S90*100</f>
        <v>10.904077911682306</v>
      </c>
      <c r="F74" s="92">
        <f>'Tabell 4.1 DOK32022'!F90/'Tabell 4.1 DOK32022'!$S90*100</f>
        <v>7.115222128340819</v>
      </c>
      <c r="G74" s="92">
        <f>'Tabell 4.1 DOK32022'!G90/'Tabell 4.1 DOK32022'!$S90*100</f>
        <v>5.438697914350513</v>
      </c>
      <c r="H74" s="92">
        <f>'Tabell 4.1 DOK32022'!H90/'Tabell 4.1 DOK32022'!$S90*100</f>
        <v>6.4615110952995058</v>
      </c>
      <c r="I74" s="92">
        <f>'Tabell 4.1 DOK32022'!I90/'Tabell 4.1 DOK32022'!$S90*100</f>
        <v>1.8588517810290388</v>
      </c>
      <c r="J74" s="92">
        <f>'Tabell 4.1 DOK32022'!J90/'Tabell 4.1 DOK32022'!$S90*100</f>
        <v>2.8238537821852625</v>
      </c>
      <c r="K74" s="92">
        <f>'Tabell 4.1 DOK32022'!K90/'Tabell 4.1 DOK32022'!$S90*100</f>
        <v>3.695468492907013</v>
      </c>
      <c r="L74" s="92">
        <f>'Tabell 4.1 DOK32022'!L90/'Tabell 4.1 DOK32022'!$S90*100</f>
        <v>6.3503357495441808</v>
      </c>
      <c r="M74" s="92">
        <f>'Tabell 4.1 DOK32022'!M90/'Tabell 4.1 DOK32022'!$S90*100</f>
        <v>6.1502201271845953</v>
      </c>
      <c r="N74" s="92">
        <f>'Tabell 4.1 DOK32022'!N90/'Tabell 4.1 DOK32022'!$S90*100</f>
        <v>8.7828523146706985</v>
      </c>
      <c r="O74" s="92">
        <f>'Tabell 4.1 DOK32022'!O90/'Tabell 4.1 DOK32022'!$S90*100</f>
        <v>9.8367945924311826</v>
      </c>
      <c r="P74" s="92">
        <f>'Tabell 4.1 DOK32022'!P90/'Tabell 4.1 DOK32022'!$S90*100</f>
        <v>4.9762084760083605</v>
      </c>
      <c r="Q74" s="92">
        <f>'Tabell 4.1 DOK32022'!Q90/'Tabell 4.1 DOK32022'!$S90*100</f>
        <v>3.793302797171699</v>
      </c>
      <c r="R74" s="92">
        <f>'Tabell 4.1 DOK32022'!R90/'Tabell 4.1 DOK32022'!$S90*100</f>
        <v>8.6583359274247353</v>
      </c>
      <c r="S74" s="92">
        <f>'Tabell 4.1 DOK32022'!S90/'Tabell 4.1 DOK32022'!$S90*100</f>
        <v>100</v>
      </c>
    </row>
    <row r="75" spans="1:38" ht="16.5" customHeight="1">
      <c r="A75" s="395" t="s">
        <v>265</v>
      </c>
      <c r="B75" s="395"/>
      <c r="C75" s="91">
        <f>'Tabell 4.1 DOK32022'!C91</f>
        <v>0.18</v>
      </c>
      <c r="D75" s="92">
        <f>'Tabell 4.1 DOK32022'!D91/'Tabell 4.1 DOK32022'!$S91*100</f>
        <v>13.012179462235885</v>
      </c>
      <c r="E75" s="92">
        <f>'Tabell 4.1 DOK32022'!E91/'Tabell 4.1 DOK32022'!$S91*100</f>
        <v>7.8213160045137942</v>
      </c>
      <c r="F75" s="92">
        <f>'Tabell 4.1 DOK32022'!F91/'Tabell 4.1 DOK32022'!$S91*100</f>
        <v>5.1013658118992957</v>
      </c>
      <c r="G75" s="92">
        <f>'Tabell 4.1 DOK32022'!G91/'Tabell 4.1 DOK32022'!$S91*100</f>
        <v>3.0312463519981323</v>
      </c>
      <c r="H75" s="92">
        <f>'Tabell 4.1 DOK32022'!H91/'Tabell 4.1 DOK32022'!$S91*100</f>
        <v>3.6655122767422861</v>
      </c>
      <c r="I75" s="92">
        <f>'Tabell 4.1 DOK32022'!I91/'Tabell 4.1 DOK32022'!$S91*100</f>
        <v>1.4397447371493055</v>
      </c>
      <c r="J75" s="92">
        <f>'Tabell 4.1 DOK32022'!J91/'Tabell 4.1 DOK32022'!$S91*100</f>
        <v>1.8794505622786877</v>
      </c>
      <c r="K75" s="92">
        <f>'Tabell 4.1 DOK32022'!K91/'Tabell 4.1 DOK32022'!$S91*100</f>
        <v>2.8911630802754971</v>
      </c>
      <c r="L75" s="92">
        <f>'Tabell 4.1 DOK32022'!L91/'Tabell 4.1 DOK32022'!$S91*100</f>
        <v>7.6851239347834541</v>
      </c>
      <c r="M75" s="92">
        <f>'Tabell 4.1 DOK32022'!M91/'Tabell 4.1 DOK32022'!$S91*100</f>
        <v>6.7901474765555081</v>
      </c>
      <c r="N75" s="92">
        <f>'Tabell 4.1 DOK32022'!N91/'Tabell 4.1 DOK32022'!$S91*100</f>
        <v>12.560800031129615</v>
      </c>
      <c r="O75" s="92">
        <f>'Tabell 4.1 DOK32022'!O91/'Tabell 4.1 DOK32022'!$S91*100</f>
        <v>12.253395073738279</v>
      </c>
      <c r="P75" s="92">
        <f>'Tabell 4.1 DOK32022'!P91/'Tabell 4.1 DOK32022'!$S91*100</f>
        <v>5.5488540410132687</v>
      </c>
      <c r="Q75" s="92">
        <f>'Tabell 4.1 DOK32022'!Q91/'Tabell 4.1 DOK32022'!$S91*100</f>
        <v>2.8833806762909062</v>
      </c>
      <c r="R75" s="92">
        <f>'Tabell 4.1 DOK32022'!R91/'Tabell 4.1 DOK32022'!$S91*100</f>
        <v>13.436320479396086</v>
      </c>
      <c r="S75" s="92">
        <f>'Tabell 4.1 DOK32022'!S91/'Tabell 4.1 DOK32022'!$S91*100</f>
        <v>100</v>
      </c>
    </row>
    <row r="76" spans="1:38" ht="16.5" customHeight="1">
      <c r="A76" s="395" t="s">
        <v>266</v>
      </c>
      <c r="B76" s="395"/>
      <c r="C76" s="91">
        <f>'Tabell 4.1 DOK32022'!C92</f>
        <v>0.18</v>
      </c>
      <c r="D76" s="94">
        <f>'Tabell 4.1 DOK32022'!D92/'Tabell 4.1 DOK32022'!$S92*100</f>
        <v>10.795019061744124</v>
      </c>
      <c r="E76" s="94">
        <f>'Tabell 4.1 DOK32022'!E92/'Tabell 4.1 DOK32022'!$S92*100</f>
        <v>9.4442730159362149</v>
      </c>
      <c r="F76" s="94">
        <f>'Tabell 4.1 DOK32022'!F92/'Tabell 4.1 DOK32022'!$S92*100</f>
        <v>5.225804525049023</v>
      </c>
      <c r="G76" s="94">
        <f>'Tabell 4.1 DOK32022'!G92/'Tabell 4.1 DOK32022'!$S92*100</f>
        <v>4.3896758010411787</v>
      </c>
      <c r="H76" s="94">
        <f>'Tabell 4.1 DOK32022'!H92/'Tabell 4.1 DOK32022'!$S92*100</f>
        <v>5.9763295939798731</v>
      </c>
      <c r="I76" s="94">
        <f>'Tabell 4.1 DOK32022'!I92/'Tabell 4.1 DOK32022'!$S92*100</f>
        <v>2.5482018255477143</v>
      </c>
      <c r="J76" s="94">
        <f>'Tabell 4.1 DOK32022'!J92/'Tabell 4.1 DOK32022'!$S92*100</f>
        <v>3.043906711923793</v>
      </c>
      <c r="K76" s="94">
        <f>'Tabell 4.1 DOK32022'!K92/'Tabell 4.1 DOK32022'!$S92*100</f>
        <v>4.1925883160964732</v>
      </c>
      <c r="L76" s="94">
        <f>'Tabell 4.1 DOK32022'!L92/'Tabell 4.1 DOK32022'!$S92*100</f>
        <v>6.7626887510824876</v>
      </c>
      <c r="M76" s="94">
        <f>'Tabell 4.1 DOK32022'!M92/'Tabell 4.1 DOK32022'!$S92*100</f>
        <v>6.9747071060987622</v>
      </c>
      <c r="N76" s="94">
        <f>'Tabell 4.1 DOK32022'!N92/'Tabell 4.1 DOK32022'!$S92*100</f>
        <v>9.1864666593671309</v>
      </c>
      <c r="O76" s="94">
        <f>'Tabell 4.1 DOK32022'!O92/'Tabell 4.1 DOK32022'!$S92*100</f>
        <v>12.781820172600858</v>
      </c>
      <c r="P76" s="94">
        <f>'Tabell 4.1 DOK32022'!P92/'Tabell 4.1 DOK32022'!$S92*100</f>
        <v>5.7125508893821602</v>
      </c>
      <c r="Q76" s="94">
        <f>'Tabell 4.1 DOK32022'!Q92/'Tabell 4.1 DOK32022'!$S92*100</f>
        <v>3.4619710739277143</v>
      </c>
      <c r="R76" s="94">
        <f>'Tabell 4.1 DOK32022'!R92/'Tabell 4.1 DOK32022'!$S92*100</f>
        <v>9.5039964962224897</v>
      </c>
      <c r="S76" s="94">
        <f>'Tabell 4.1 DOK32022'!S92/'Tabell 4.1 DOK32022'!$S92*100</f>
        <v>100</v>
      </c>
    </row>
    <row r="77" spans="1:38" ht="16.5" customHeight="1">
      <c r="A77" s="395" t="s">
        <v>267</v>
      </c>
      <c r="B77" s="395"/>
      <c r="C77" s="91">
        <f>'Tabell 4.1 DOK32022'!C93</f>
        <v>0.04</v>
      </c>
      <c r="D77" s="94">
        <f>'Tabell 4.1 DOK32022'!D93/'Tabell 4.1 DOK32022'!$S93*100</f>
        <v>12.220956719817767</v>
      </c>
      <c r="E77" s="94">
        <f>'Tabell 4.1 DOK32022'!E93/'Tabell 4.1 DOK32022'!$S93*100</f>
        <v>8.9521640091116161</v>
      </c>
      <c r="F77" s="94">
        <f>'Tabell 4.1 DOK32022'!F93/'Tabell 4.1 DOK32022'!$S93*100</f>
        <v>5.5580865603644645</v>
      </c>
      <c r="G77" s="94">
        <f>'Tabell 4.1 DOK32022'!G93/'Tabell 4.1 DOK32022'!$S93*100</f>
        <v>3.7927107061503413</v>
      </c>
      <c r="H77" s="94">
        <f>'Tabell 4.1 DOK32022'!H93/'Tabell 4.1 DOK32022'!$S93*100</f>
        <v>5.4328018223234622</v>
      </c>
      <c r="I77" s="94">
        <f>'Tabell 4.1 DOK32022'!I93/'Tabell 4.1 DOK32022'!$S93*100</f>
        <v>2.1070615034168565</v>
      </c>
      <c r="J77" s="94">
        <f>'Tabell 4.1 DOK32022'!J93/'Tabell 4.1 DOK32022'!$S93*100</f>
        <v>2.9043280182232345</v>
      </c>
      <c r="K77" s="94">
        <f>'Tabell 4.1 DOK32022'!K93/'Tabell 4.1 DOK32022'!$S93*100</f>
        <v>3.8838268792710706</v>
      </c>
      <c r="L77" s="94">
        <f>'Tabell 4.1 DOK32022'!L93/'Tabell 4.1 DOK32022'!$S93*100</f>
        <v>7.6537585421412295</v>
      </c>
      <c r="M77" s="94">
        <f>'Tabell 4.1 DOK32022'!M93/'Tabell 4.1 DOK32022'!$S93*100</f>
        <v>6.0933940774487469</v>
      </c>
      <c r="N77" s="94">
        <f>'Tabell 4.1 DOK32022'!N93/'Tabell 4.1 DOK32022'!$S93*100</f>
        <v>9.7494305239179955</v>
      </c>
      <c r="O77" s="94">
        <f>'Tabell 4.1 DOK32022'!O93/'Tabell 4.1 DOK32022'!$S93*100</f>
        <v>10.603644646924829</v>
      </c>
      <c r="P77" s="94">
        <f>'Tabell 4.1 DOK32022'!P93/'Tabell 4.1 DOK32022'!$S93*100</f>
        <v>5.6719817767653762</v>
      </c>
      <c r="Q77" s="94">
        <f>'Tabell 4.1 DOK32022'!Q93/'Tabell 4.1 DOK32022'!$S93*100</f>
        <v>4.0432801822323468</v>
      </c>
      <c r="R77" s="94">
        <f>'Tabell 4.1 DOK32022'!R93/'Tabell 4.1 DOK32022'!$S93*100</f>
        <v>11.33257403189066</v>
      </c>
      <c r="S77" s="94">
        <f>'Tabell 4.1 DOK32022'!S93/'Tabell 4.1 DOK32022'!$S93*100</f>
        <v>100</v>
      </c>
    </row>
    <row r="78" spans="1:38" ht="16.5" customHeight="1">
      <c r="A78" s="395" t="s">
        <v>268</v>
      </c>
      <c r="B78" s="395"/>
      <c r="C78" s="91">
        <f>'Tabell 4.1 DOK32022'!C94</f>
        <v>0.02</v>
      </c>
      <c r="D78" s="94">
        <f>'Tabell 4.1 DOK32022'!D94/'Tabell 4.1 DOK32022'!$S94*100</f>
        <v>14.986716674480387</v>
      </c>
      <c r="E78" s="94">
        <f>'Tabell 4.1 DOK32022'!E94/'Tabell 4.1 DOK32022'!$S94*100</f>
        <v>11.83778715424285</v>
      </c>
      <c r="F78" s="94">
        <f>'Tabell 4.1 DOK32022'!F94/'Tabell 4.1 DOK32022'!$S94*100</f>
        <v>17.049538990467262</v>
      </c>
      <c r="G78" s="94">
        <f>'Tabell 4.1 DOK32022'!G94/'Tabell 4.1 DOK32022'!$S94*100</f>
        <v>3.7271448663853728</v>
      </c>
      <c r="H78" s="94">
        <f>'Tabell 4.1 DOK32022'!H94/'Tabell 4.1 DOK32022'!$S94*100</f>
        <v>5.1961243944366302</v>
      </c>
      <c r="I78" s="94">
        <f>'Tabell 4.1 DOK32022'!I94/'Tabell 4.1 DOK32022'!$S94*100</f>
        <v>2.4456946397874666</v>
      </c>
      <c r="J78" s="94">
        <f>'Tabell 4.1 DOK32022'!J94/'Tabell 4.1 DOK32022'!$S94*100</f>
        <v>4.7116736990154715</v>
      </c>
      <c r="K78" s="94">
        <f>'Tabell 4.1 DOK32022'!K94/'Tabell 4.1 DOK32022'!$S94*100</f>
        <v>3.9615564932020626</v>
      </c>
      <c r="L78" s="94">
        <f>'Tabell 4.1 DOK32022'!L94/'Tabell 4.1 DOK32022'!$S94*100</f>
        <v>3.8052820753242691</v>
      </c>
      <c r="M78" s="94">
        <f>'Tabell 4.1 DOK32022'!M94/'Tabell 4.1 DOK32022'!$S94*100</f>
        <v>5.141428348179403</v>
      </c>
      <c r="N78" s="94">
        <f>'Tabell 4.1 DOK32022'!N94/'Tabell 4.1 DOK32022'!$S94*100</f>
        <v>4.7116736990154715</v>
      </c>
      <c r="O78" s="94">
        <f>'Tabell 4.1 DOK32022'!O94/'Tabell 4.1 DOK32022'!$S94*100</f>
        <v>6.7276136896390062</v>
      </c>
      <c r="P78" s="94">
        <f>'Tabell 4.1 DOK32022'!P94/'Tabell 4.1 DOK32022'!$S94*100</f>
        <v>7.0167213627129241</v>
      </c>
      <c r="Q78" s="94">
        <f>'Tabell 4.1 DOK32022'!Q94/'Tabell 4.1 DOK32022'!$S94*100</f>
        <v>4.0475074230348493</v>
      </c>
      <c r="R78" s="94">
        <f>'Tabell 4.1 DOK32022'!R94/'Tabell 4.1 DOK32022'!$S94*100</f>
        <v>4.6335364900765743</v>
      </c>
      <c r="S78" s="94">
        <f>'Tabell 4.1 DOK32022'!S94/'Tabell 4.1 DOK32022'!$S94*100</f>
        <v>100</v>
      </c>
    </row>
    <row r="79" spans="1:38" ht="16.5" customHeight="1">
      <c r="A79" s="395" t="s">
        <v>454</v>
      </c>
      <c r="B79" s="395"/>
      <c r="C79" s="91">
        <f>'Tabell 4.1 DOK32022'!C95</f>
        <v>0.15</v>
      </c>
      <c r="D79" s="94">
        <f>'Tabell 4.1 DOK32022'!D95/'Tabell 4.1 DOK32022'!$S95*100</f>
        <v>10.473623411628802</v>
      </c>
      <c r="E79" s="94">
        <f>'Tabell 4.1 DOK32022'!E95/'Tabell 4.1 DOK32022'!$S95*100</f>
        <v>10.974201001155178</v>
      </c>
      <c r="F79" s="94">
        <f>'Tabell 4.1 DOK32022'!F95/'Tabell 4.1 DOK32022'!$S95*100</f>
        <v>6.9695802849441657</v>
      </c>
      <c r="G79" s="94">
        <f>'Tabell 4.1 DOK32022'!G95/'Tabell 4.1 DOK32022'!$S95*100</f>
        <v>6.0454370427416251</v>
      </c>
      <c r="H79" s="94">
        <f>'Tabell 4.1 DOK32022'!H95/'Tabell 4.1 DOK32022'!$S95*100</f>
        <v>7.5086638428956496</v>
      </c>
      <c r="I79" s="94">
        <f>'Tabell 4.1 DOK32022'!I95/'Tabell 4.1 DOK32022'!$S95*100</f>
        <v>4.3126684636118604</v>
      </c>
      <c r="J79" s="94">
        <f>'Tabell 4.1 DOK32022'!J95/'Tabell 4.1 DOK32022'!$S95*100</f>
        <v>6.8540623796688491</v>
      </c>
      <c r="K79" s="94">
        <f>'Tabell 4.1 DOK32022'!K95/'Tabell 4.1 DOK32022'!$S95*100</f>
        <v>7.4701578744705426</v>
      </c>
      <c r="L79" s="94">
        <f>'Tabell 4.1 DOK32022'!L95/'Tabell 4.1 DOK32022'!$S95*100</f>
        <v>5.1983057373892949</v>
      </c>
      <c r="M79" s="94">
        <f>'Tabell 4.1 DOK32022'!M95/'Tabell 4.1 DOK32022'!$S95*100</f>
        <v>3.9276087793608006</v>
      </c>
      <c r="N79" s="94">
        <f>'Tabell 4.1 DOK32022'!N95/'Tabell 4.1 DOK32022'!$S95*100</f>
        <v>4.6977281478629189</v>
      </c>
      <c r="O79" s="94">
        <f>'Tabell 4.1 DOK32022'!O95/'Tabell 4.1 DOK32022'!$S95*100</f>
        <v>7.316134000770119</v>
      </c>
      <c r="P79" s="94">
        <f>'Tabell 4.1 DOK32022'!P95/'Tabell 4.1 DOK32022'!$S95*100</f>
        <v>6.0454370427416251</v>
      </c>
      <c r="Q79" s="94">
        <f>'Tabell 4.1 DOK32022'!Q95/'Tabell 4.1 DOK32022'!$S95*100</f>
        <v>5.6988833269156718</v>
      </c>
      <c r="R79" s="94">
        <f>'Tabell 4.1 DOK32022'!R95/'Tabell 4.1 DOK32022'!$S95*100</f>
        <v>6.5075086638428949</v>
      </c>
      <c r="S79" s="94">
        <f>'Tabell 4.1 DOK32022'!S95/'Tabell 4.1 DOK32022'!$S95*100</f>
        <v>100</v>
      </c>
    </row>
    <row r="80" spans="1:38" ht="16.5" customHeight="1">
      <c r="A80" s="395" t="s">
        <v>280</v>
      </c>
      <c r="B80" s="395"/>
      <c r="C80" s="91">
        <f>'Tabell 4.1 DOK32022'!C96</f>
        <v>0.06</v>
      </c>
      <c r="D80" s="94">
        <f>'Tabell 4.1 DOK32022'!D96/'Tabell 4.1 DOK32022'!$S96*100</f>
        <v>11.277718275219167</v>
      </c>
      <c r="E80" s="94">
        <f>'Tabell 4.1 DOK32022'!E96/'Tabell 4.1 DOK32022'!$S96*100</f>
        <v>11.975881629576739</v>
      </c>
      <c r="F80" s="94">
        <f>'Tabell 4.1 DOK32022'!F96/'Tabell 4.1 DOK32022'!$S96*100</f>
        <v>6.49767940021421</v>
      </c>
      <c r="G80" s="94">
        <f>'Tabell 4.1 DOK32022'!G96/'Tabell 4.1 DOK32022'!$S96*100</f>
        <v>6.8031258677456465</v>
      </c>
      <c r="H80" s="94">
        <f>'Tabell 4.1 DOK32022'!H96/'Tabell 4.1 DOK32022'!$S96*100</f>
        <v>8.1954857392201195</v>
      </c>
      <c r="I80" s="94">
        <f>'Tabell 4.1 DOK32022'!I96/'Tabell 4.1 DOK32022'!$S96*100</f>
        <v>2.4118370423261535</v>
      </c>
      <c r="J80" s="94">
        <f>'Tabell 4.1 DOK32022'!J96/'Tabell 4.1 DOK32022'!$S96*100</f>
        <v>3.1457019318497363</v>
      </c>
      <c r="K80" s="94">
        <f>'Tabell 4.1 DOK32022'!K96/'Tabell 4.1 DOK32022'!$S96*100</f>
        <v>4.1929469633860927</v>
      </c>
      <c r="L80" s="94">
        <f>'Tabell 4.1 DOK32022'!L96/'Tabell 4.1 DOK32022'!$S96*100</f>
        <v>5.529771113491214</v>
      </c>
      <c r="M80" s="94">
        <f>'Tabell 4.1 DOK32022'!M96/'Tabell 4.1 DOK32022'!$S96*100</f>
        <v>5.5456384624538853</v>
      </c>
      <c r="N80" s="94">
        <f>'Tabell 4.1 DOK32022'!N96/'Tabell 4.1 DOK32022'!$S96*100</f>
        <v>7.0728708001110707</v>
      </c>
      <c r="O80" s="94">
        <f>'Tabell 4.1 DOK32022'!O96/'Tabell 4.1 DOK32022'!$S96*100</f>
        <v>9.8734578920226905</v>
      </c>
      <c r="P80" s="94">
        <f>'Tabell 4.1 DOK32022'!P96/'Tabell 4.1 DOK32022'!$S96*100</f>
        <v>5.2163909714784396</v>
      </c>
      <c r="Q80" s="94">
        <f>'Tabell 4.1 DOK32022'!Q96/'Tabell 4.1 DOK32022'!$S96*100</f>
        <v>4.6372327343409099</v>
      </c>
      <c r="R80" s="94">
        <f>'Tabell 4.1 DOK32022'!R96/'Tabell 4.1 DOK32022'!$S96*100</f>
        <v>7.6242611765639259</v>
      </c>
      <c r="S80" s="94">
        <f>'Tabell 4.1 DOK32022'!S96/'Tabell 4.1 DOK32022'!$S96*100</f>
        <v>100</v>
      </c>
    </row>
    <row r="81" spans="1:38" ht="16.5" customHeight="1">
      <c r="A81" s="395" t="s">
        <v>281</v>
      </c>
      <c r="B81" s="395"/>
      <c r="C81" s="91">
        <f>'Tabell 4.1 DOK32022'!C97</f>
        <v>0.11000000000000001</v>
      </c>
      <c r="D81" s="94">
        <f>'Tabell 4.1 DOK32022'!D97/'Tabell 4.1 DOK32022'!$S97*100</f>
        <v>12.319736299958798</v>
      </c>
      <c r="E81" s="94">
        <f>'Tabell 4.1 DOK32022'!E97/'Tabell 4.1 DOK32022'!$S97*100</f>
        <v>13.185002060156572</v>
      </c>
      <c r="F81" s="94">
        <f>'Tabell 4.1 DOK32022'!F97/'Tabell 4.1 DOK32022'!$S97*100</f>
        <v>6.098063452822414</v>
      </c>
      <c r="G81" s="94">
        <f>'Tabell 4.1 DOK32022'!G97/'Tabell 4.1 DOK32022'!$S97*100</f>
        <v>8.611454470539762</v>
      </c>
      <c r="H81" s="94">
        <f>'Tabell 4.1 DOK32022'!H97/'Tabell 4.1 DOK32022'!$S97*100</f>
        <v>12.402142562834776</v>
      </c>
      <c r="I81" s="94">
        <f>'Tabell 4.1 DOK32022'!I97/'Tabell 4.1 DOK32022'!$S97*100</f>
        <v>2.8018129377832715</v>
      </c>
      <c r="J81" s="94">
        <f>'Tabell 4.1 DOK32022'!J97/'Tabell 4.1 DOK32022'!$S97*100</f>
        <v>3.7906880922950146</v>
      </c>
      <c r="K81" s="94">
        <f>'Tabell 4.1 DOK32022'!K97/'Tabell 4.1 DOK32022'!$S97*100</f>
        <v>4.9443757725587147</v>
      </c>
      <c r="L81" s="94">
        <f>'Tabell 4.1 DOK32022'!L97/'Tabell 4.1 DOK32022'!$S97*100</f>
        <v>5.6036258755665429</v>
      </c>
      <c r="M81" s="94">
        <f>'Tabell 4.1 DOK32022'!M97/'Tabell 4.1 DOK32022'!$S97*100</f>
        <v>3.7494849608570253</v>
      </c>
      <c r="N81" s="94">
        <f>'Tabell 4.1 DOK32022'!N97/'Tabell 4.1 DOK32022'!$S97*100</f>
        <v>4.8619695096827353</v>
      </c>
      <c r="O81" s="94">
        <f>'Tabell 4.1 DOK32022'!O97/'Tabell 4.1 DOK32022'!$S97*100</f>
        <v>6.3452822414503505</v>
      </c>
      <c r="P81" s="94">
        <f>'Tabell 4.1 DOK32022'!P97/'Tabell 4.1 DOK32022'!$S97*100</f>
        <v>4.6971569839307792</v>
      </c>
      <c r="Q81" s="94">
        <f>'Tabell 4.1 DOK32022'!Q97/'Tabell 4.1 DOK32022'!$S97*100</f>
        <v>5.4800164812525756</v>
      </c>
      <c r="R81" s="94">
        <f>'Tabell 4.1 DOK32022'!R97/'Tabell 4.1 DOK32022'!$S97*100</f>
        <v>5.1091882983106718</v>
      </c>
      <c r="S81" s="94">
        <f>'Tabell 4.1 DOK32022'!S97/'Tabell 4.1 DOK32022'!$S97*100</f>
        <v>100</v>
      </c>
    </row>
    <row r="82" spans="1:38" ht="16.5" customHeight="1">
      <c r="A82" s="395" t="s">
        <v>282</v>
      </c>
      <c r="B82" s="395"/>
      <c r="C82" s="91">
        <f>'Tabell 4.1 DOK32022'!C98</f>
        <v>0.04</v>
      </c>
      <c r="D82" s="94">
        <f>'Tabell 4.1 DOK32022'!D98/'Tabell 4.1 DOK32022'!$S98*100</f>
        <v>14.837153196622438</v>
      </c>
      <c r="E82" s="94">
        <f>'Tabell 4.1 DOK32022'!E98/'Tabell 4.1 DOK32022'!$S98*100</f>
        <v>10.253317249698432</v>
      </c>
      <c r="F82" s="94">
        <f>'Tabell 4.1 DOK32022'!F98/'Tabell 4.1 DOK32022'!$S98*100</f>
        <v>7.1170084439083237</v>
      </c>
      <c r="G82" s="94">
        <f>'Tabell 4.1 DOK32022'!G98/'Tabell 4.1 DOK32022'!$S98*100</f>
        <v>3.2569360675512664</v>
      </c>
      <c r="H82" s="94">
        <f>'Tabell 4.1 DOK32022'!H98/'Tabell 4.1 DOK32022'!$S98*100</f>
        <v>4.101326899879373</v>
      </c>
      <c r="I82" s="94">
        <f>'Tabell 4.1 DOK32022'!I98/'Tabell 4.1 DOK32022'!$S98*100</f>
        <v>0.96501809408926409</v>
      </c>
      <c r="J82" s="94">
        <f>'Tabell 4.1 DOK32022'!J98/'Tabell 4.1 DOK32022'!$S98*100</f>
        <v>2.1712907117008444</v>
      </c>
      <c r="K82" s="94">
        <f>'Tabell 4.1 DOK32022'!K98/'Tabell 4.1 DOK32022'!$S98*100</f>
        <v>2.8950542822677927</v>
      </c>
      <c r="L82" s="94">
        <f>'Tabell 4.1 DOK32022'!L98/'Tabell 4.1 DOK32022'!$S98*100</f>
        <v>6.875753920386007</v>
      </c>
      <c r="M82" s="94">
        <f>'Tabell 4.1 DOK32022'!M98/'Tabell 4.1 DOK32022'!$S98*100</f>
        <v>6.3932448733413754</v>
      </c>
      <c r="N82" s="94">
        <f>'Tabell 4.1 DOK32022'!N98/'Tabell 4.1 DOK32022'!$S98*100</f>
        <v>8.3232810615199035</v>
      </c>
      <c r="O82" s="94">
        <f>'Tabell 4.1 DOK32022'!O98/'Tabell 4.1 DOK32022'!$S98*100</f>
        <v>9.7708082026538001</v>
      </c>
      <c r="P82" s="94">
        <f>'Tabell 4.1 DOK32022'!P98/'Tabell 4.1 DOK32022'!$S98*100</f>
        <v>5.3075995174909529</v>
      </c>
      <c r="Q82" s="94">
        <f>'Tabell 4.1 DOK32022'!Q98/'Tabell 4.1 DOK32022'!$S98*100</f>
        <v>3.1363088057901085</v>
      </c>
      <c r="R82" s="94">
        <f>'Tabell 4.1 DOK32022'!R98/'Tabell 4.1 DOK32022'!$S98*100</f>
        <v>14.595898673100121</v>
      </c>
      <c r="S82" s="94">
        <f>'Tabell 4.1 DOK32022'!S98/'Tabell 4.1 DOK32022'!$S98*100</f>
        <v>100</v>
      </c>
    </row>
    <row r="83" spans="1:38" ht="16.5" customHeight="1" thickBot="1">
      <c r="A83" s="406" t="s">
        <v>272</v>
      </c>
      <c r="B83" s="406"/>
      <c r="C83" s="230" t="s">
        <v>217</v>
      </c>
      <c r="D83" s="231">
        <f>SUMPRODUCT($C74:$C82,D74:D82)</f>
        <v>12.164170785865975</v>
      </c>
      <c r="E83" s="231">
        <f t="shared" ref="E83:R83" si="18">SUMPRODUCT($C74:$C82,E74:E82)</f>
        <v>10.326711432253472</v>
      </c>
      <c r="F83" s="231">
        <f t="shared" si="18"/>
        <v>6.3783188954308772</v>
      </c>
      <c r="G83" s="231">
        <f t="shared" si="18"/>
        <v>5.1510713972153166</v>
      </c>
      <c r="H83" s="231">
        <f t="shared" si="18"/>
        <v>6.6246160171721051</v>
      </c>
      <c r="I83" s="231">
        <f t="shared" si="18"/>
        <v>2.3983847650453547</v>
      </c>
      <c r="J83" s="231">
        <f t="shared" si="18"/>
        <v>3.4385375276282399</v>
      </c>
      <c r="K83" s="231">
        <f t="shared" si="18"/>
        <v>4.3544465300672988</v>
      </c>
      <c r="L83" s="231">
        <f t="shared" si="18"/>
        <v>6.3828972620933513</v>
      </c>
      <c r="M83" s="231">
        <f t="shared" si="18"/>
        <v>5.767339348199199</v>
      </c>
      <c r="N83" s="231">
        <f t="shared" si="18"/>
        <v>8.3277255671659951</v>
      </c>
      <c r="O83" s="231">
        <f t="shared" si="18"/>
        <v>10.007772562648245</v>
      </c>
      <c r="P83" s="231">
        <f t="shared" si="18"/>
        <v>5.4378227141498643</v>
      </c>
      <c r="Q83" s="231">
        <f t="shared" si="18"/>
        <v>4.0806919144343095</v>
      </c>
      <c r="R83" s="231">
        <f t="shared" si="18"/>
        <v>9.159493280630393</v>
      </c>
      <c r="S83" s="231">
        <f>SUM(D83:R83)</f>
        <v>100</v>
      </c>
      <c r="U83" s="90"/>
      <c r="V83" s="90"/>
      <c r="W83" s="90"/>
      <c r="X83" s="90"/>
      <c r="Y83" s="90"/>
      <c r="Z83" s="90"/>
      <c r="AA83" s="90"/>
      <c r="AB83" s="90"/>
      <c r="AC83" s="90"/>
      <c r="AD83" s="90"/>
      <c r="AE83" s="90"/>
      <c r="AF83" s="90"/>
      <c r="AG83" s="90"/>
      <c r="AH83" s="90"/>
      <c r="AI83" s="90"/>
      <c r="AJ83" s="90"/>
      <c r="AK83" s="90"/>
      <c r="AL83" s="90"/>
    </row>
    <row r="84" spans="1:38" ht="16.5" customHeight="1" thickBot="1">
      <c r="A84" s="407"/>
      <c r="B84" s="407"/>
      <c r="C84" s="100"/>
      <c r="D84" s="101"/>
      <c r="E84" s="101"/>
      <c r="F84" s="101"/>
      <c r="G84" s="101"/>
      <c r="H84" s="101"/>
      <c r="I84" s="101"/>
      <c r="J84" s="101"/>
      <c r="K84" s="101"/>
      <c r="L84" s="101"/>
      <c r="M84" s="101"/>
      <c r="N84" s="101"/>
      <c r="O84" s="101"/>
      <c r="P84" s="101"/>
      <c r="Q84" s="101"/>
      <c r="R84" s="101"/>
      <c r="S84" s="101"/>
    </row>
    <row r="85" spans="1:38" ht="16.5" customHeight="1">
      <c r="A85" s="405" t="s">
        <v>273</v>
      </c>
      <c r="B85" s="405"/>
      <c r="C85" s="228"/>
      <c r="D85" s="229"/>
      <c r="E85" s="229"/>
      <c r="F85" s="229"/>
      <c r="G85" s="229"/>
      <c r="H85" s="229"/>
      <c r="I85" s="229"/>
      <c r="J85" s="229"/>
      <c r="K85" s="229"/>
      <c r="L85" s="229"/>
      <c r="M85" s="229"/>
      <c r="N85" s="229"/>
      <c r="O85" s="229"/>
      <c r="P85" s="229"/>
      <c r="Q85" s="229"/>
      <c r="R85" s="229"/>
      <c r="S85" s="229"/>
    </row>
    <row r="86" spans="1:38" ht="16.5" customHeight="1">
      <c r="A86" s="395" t="s">
        <v>274</v>
      </c>
      <c r="B86" s="395"/>
      <c r="C86" s="91">
        <f>'Tabell 4.1 DOK32022'!C102</f>
        <v>0.25</v>
      </c>
      <c r="D86" s="92">
        <f>'Tabell 4.1 DOK32022'!D102/'Tabell 4.1 DOK32022'!$S102*100</f>
        <v>14.524787459127422</v>
      </c>
      <c r="E86" s="92">
        <f>'Tabell 4.1 DOK32022'!E102/'Tabell 4.1 DOK32022'!$S102*100</f>
        <v>17.284576780587667</v>
      </c>
      <c r="F86" s="92">
        <f>'Tabell 4.1 DOK32022'!F102/'Tabell 4.1 DOK32022'!$S102*100</f>
        <v>10.951135515057233</v>
      </c>
      <c r="G86" s="92">
        <f>'Tabell 4.1 DOK32022'!G102/'Tabell 4.1 DOK32022'!$S102*100</f>
        <v>11.777214208545219</v>
      </c>
      <c r="H86" s="92">
        <f>'Tabell 4.1 DOK32022'!H102/'Tabell 4.1 DOK32022'!$S102*100</f>
        <v>10.575451486141294</v>
      </c>
      <c r="I86" s="92">
        <f>'Tabell 4.1 DOK32022'!I102/'Tabell 4.1 DOK32022'!$S102*100</f>
        <v>1.2042124883232606</v>
      </c>
      <c r="J86" s="92">
        <f>'Tabell 4.1 DOK32022'!J102/'Tabell 4.1 DOK32022'!$S102*100</f>
        <v>1.2811633364710131</v>
      </c>
      <c r="K86" s="92">
        <f>'Tabell 4.1 DOK32022'!K102/'Tabell 4.1 DOK32022'!$S102*100</f>
        <v>2.2768511253108517</v>
      </c>
      <c r="L86" s="92">
        <f>'Tabell 4.1 DOK32022'!L102/'Tabell 4.1 DOK32022'!$S102*100</f>
        <v>4.594904470273069</v>
      </c>
      <c r="M86" s="92">
        <f>'Tabell 4.1 DOK32022'!M102/'Tabell 4.1 DOK32022'!$S102*100</f>
        <v>4.5184266030808846</v>
      </c>
      <c r="N86" s="92">
        <f>'Tabell 4.1 DOK32022'!N102/'Tabell 4.1 DOK32022'!$S102*100</f>
        <v>5.1497679071942919</v>
      </c>
      <c r="O86" s="92">
        <f>'Tabell 4.1 DOK32022'!O102/'Tabell 4.1 DOK32022'!$S102*100</f>
        <v>7.2169143400700619</v>
      </c>
      <c r="P86" s="92">
        <f>'Tabell 4.1 DOK32022'!P102/'Tabell 4.1 DOK32022'!$S102*100</f>
        <v>2.6665902491474989</v>
      </c>
      <c r="Q86" s="92">
        <f>'Tabell 4.1 DOK32022'!Q102/'Tabell 4.1 DOK32022'!$S102*100</f>
        <v>1.7800943827079543</v>
      </c>
      <c r="R86" s="92">
        <f>'Tabell 4.1 DOK32022'!R102/'Tabell 4.1 DOK32022'!$S102*100</f>
        <v>4.1979096479622964</v>
      </c>
      <c r="S86" s="92">
        <f>'Tabell 4.1 DOK32022'!S102/'Tabell 4.1 DOK32022'!$S102*100</f>
        <v>100</v>
      </c>
    </row>
    <row r="87" spans="1:38" ht="16.5" customHeight="1">
      <c r="A87" s="395" t="s">
        <v>275</v>
      </c>
      <c r="B87" s="395"/>
      <c r="C87" s="93">
        <f>'Tabell 4.1 DOK32022'!C106</f>
        <v>0.12</v>
      </c>
      <c r="D87" s="94">
        <f>'Tabell 4.1 DOK32022'!D106/'Tabell 4.1 DOK32022'!$S106*100</f>
        <v>14.017212385003464</v>
      </c>
      <c r="E87" s="94">
        <f>'Tabell 4.1 DOK32022'!E106/'Tabell 4.1 DOK32022'!$S106*100</f>
        <v>12.246513008210504</v>
      </c>
      <c r="F87" s="94">
        <f>'Tabell 4.1 DOK32022'!F106/'Tabell 4.1 DOK32022'!$S106*100</f>
        <v>8.8040360075180519</v>
      </c>
      <c r="G87" s="94">
        <f>'Tabell 4.1 DOK32022'!G106/'Tabell 4.1 DOK32022'!$S106*100</f>
        <v>6.9838757542783654</v>
      </c>
      <c r="H87" s="94">
        <f>'Tabell 4.1 DOK32022'!H106/'Tabell 4.1 DOK32022'!$S106*100</f>
        <v>8.1709367889999012</v>
      </c>
      <c r="I87" s="94">
        <f>'Tabell 4.1 DOK32022'!I106/'Tabell 4.1 DOK32022'!$S106*100</f>
        <v>2.2949846671283014</v>
      </c>
      <c r="J87" s="94">
        <f>'Tabell 4.1 DOK32022'!J106/'Tabell 4.1 DOK32022'!$S106*100</f>
        <v>3.3831239489563756</v>
      </c>
      <c r="K87" s="94">
        <f>'Tabell 4.1 DOK32022'!K106/'Tabell 4.1 DOK32022'!$S106*100</f>
        <v>4.7680284894648333</v>
      </c>
      <c r="L87" s="94">
        <f>'Tabell 4.1 DOK32022'!L106/'Tabell 4.1 DOK32022'!$S106*100</f>
        <v>5.5198338114551389</v>
      </c>
      <c r="M87" s="94">
        <f>'Tabell 4.1 DOK32022'!M106/'Tabell 4.1 DOK32022'!$S106*100</f>
        <v>4.9460876446730637</v>
      </c>
      <c r="N87" s="94">
        <f>'Tabell 4.1 DOK32022'!N106/'Tabell 4.1 DOK32022'!$S106*100</f>
        <v>6.1628252052626369</v>
      </c>
      <c r="O87" s="94">
        <f>'Tabell 4.1 DOK32022'!O106/'Tabell 4.1 DOK32022'!$S106*100</f>
        <v>7.5180532199030567</v>
      </c>
      <c r="P87" s="94">
        <f>'Tabell 4.1 DOK32022'!P106/'Tabell 4.1 DOK32022'!$S106*100</f>
        <v>4.4811554060737953</v>
      </c>
      <c r="Q87" s="94">
        <f>'Tabell 4.1 DOK32022'!Q106/'Tabell 4.1 DOK32022'!$S106*100</f>
        <v>3.9964388168958349</v>
      </c>
      <c r="R87" s="94">
        <f>'Tabell 4.1 DOK32022'!R106/'Tabell 4.1 DOK32022'!$S106*100</f>
        <v>6.7068948461766738</v>
      </c>
      <c r="S87" s="94">
        <f>'Tabell 4.1 DOK32022'!S106/'Tabell 4.1 DOK32022'!$S106*100</f>
        <v>100</v>
      </c>
    </row>
    <row r="88" spans="1:38" ht="16.5" customHeight="1">
      <c r="A88" s="395" t="s">
        <v>276</v>
      </c>
      <c r="B88" s="395"/>
      <c r="C88" s="93">
        <f>'Tabell 4.1 DOK32022'!C107</f>
        <v>0.25</v>
      </c>
      <c r="D88" s="94">
        <f>'Tabell 4.1 DOK32022'!D107/'Tabell 4.1 DOK32022'!$S107*100</f>
        <v>13.012179462235885</v>
      </c>
      <c r="E88" s="94">
        <f>'Tabell 4.1 DOK32022'!E107/'Tabell 4.1 DOK32022'!$S107*100</f>
        <v>7.8213160045137942</v>
      </c>
      <c r="F88" s="94">
        <f>'Tabell 4.1 DOK32022'!F107/'Tabell 4.1 DOK32022'!$S107*100</f>
        <v>5.1013658118992957</v>
      </c>
      <c r="G88" s="94">
        <f>'Tabell 4.1 DOK32022'!G107/'Tabell 4.1 DOK32022'!$S107*100</f>
        <v>3.0312463519981323</v>
      </c>
      <c r="H88" s="94">
        <f>'Tabell 4.1 DOK32022'!H107/'Tabell 4.1 DOK32022'!$S107*100</f>
        <v>3.6655122767422861</v>
      </c>
      <c r="I88" s="94">
        <f>'Tabell 4.1 DOK32022'!I107/'Tabell 4.1 DOK32022'!$S107*100</f>
        <v>1.4397447371493055</v>
      </c>
      <c r="J88" s="94">
        <f>'Tabell 4.1 DOK32022'!J107/'Tabell 4.1 DOK32022'!$S107*100</f>
        <v>1.8794505622786877</v>
      </c>
      <c r="K88" s="94">
        <f>'Tabell 4.1 DOK32022'!K107/'Tabell 4.1 DOK32022'!$S107*100</f>
        <v>2.8911630802754971</v>
      </c>
      <c r="L88" s="94">
        <f>'Tabell 4.1 DOK32022'!L107/'Tabell 4.1 DOK32022'!$S107*100</f>
        <v>7.6851239347834541</v>
      </c>
      <c r="M88" s="94">
        <f>'Tabell 4.1 DOK32022'!M107/'Tabell 4.1 DOK32022'!$S107*100</f>
        <v>6.7901474765555081</v>
      </c>
      <c r="N88" s="94">
        <f>'Tabell 4.1 DOK32022'!N107/'Tabell 4.1 DOK32022'!$S107*100</f>
        <v>12.560800031129615</v>
      </c>
      <c r="O88" s="94">
        <f>'Tabell 4.1 DOK32022'!O107/'Tabell 4.1 DOK32022'!$S107*100</f>
        <v>12.253395073738279</v>
      </c>
      <c r="P88" s="94">
        <f>'Tabell 4.1 DOK32022'!P107/'Tabell 4.1 DOK32022'!$S107*100</f>
        <v>5.5488540410132687</v>
      </c>
      <c r="Q88" s="94">
        <f>'Tabell 4.1 DOK32022'!Q107/'Tabell 4.1 DOK32022'!$S107*100</f>
        <v>2.8833806762909062</v>
      </c>
      <c r="R88" s="94">
        <f>'Tabell 4.1 DOK32022'!R107/'Tabell 4.1 DOK32022'!$S107*100</f>
        <v>13.436320479396086</v>
      </c>
      <c r="S88" s="94">
        <f>'Tabell 4.1 DOK32022'!S107/'Tabell 4.1 DOK32022'!$S107*100</f>
        <v>100</v>
      </c>
    </row>
    <row r="89" spans="1:38" ht="16.5" customHeight="1">
      <c r="A89" s="395" t="s">
        <v>277</v>
      </c>
      <c r="B89" s="395"/>
      <c r="C89" s="93">
        <f>'Tabell 4.1 DOK32022'!C108</f>
        <v>0.06</v>
      </c>
      <c r="D89" s="94">
        <f>'Tabell 4.1 DOK32022'!D108/'Tabell 4.1 DOK32022'!$S108*100</f>
        <v>10.795019061744124</v>
      </c>
      <c r="E89" s="94">
        <f>'Tabell 4.1 DOK32022'!E108/'Tabell 4.1 DOK32022'!$S108*100</f>
        <v>9.4442730159362149</v>
      </c>
      <c r="F89" s="94">
        <f>'Tabell 4.1 DOK32022'!F108/'Tabell 4.1 DOK32022'!$S108*100</f>
        <v>5.225804525049023</v>
      </c>
      <c r="G89" s="94">
        <f>'Tabell 4.1 DOK32022'!G108/'Tabell 4.1 DOK32022'!$S108*100</f>
        <v>4.3896758010411787</v>
      </c>
      <c r="H89" s="94">
        <f>'Tabell 4.1 DOK32022'!H108/'Tabell 4.1 DOK32022'!$S108*100</f>
        <v>5.9763295939798731</v>
      </c>
      <c r="I89" s="94">
        <f>'Tabell 4.1 DOK32022'!I108/'Tabell 4.1 DOK32022'!$S108*100</f>
        <v>2.5482018255477143</v>
      </c>
      <c r="J89" s="94">
        <f>'Tabell 4.1 DOK32022'!J108/'Tabell 4.1 DOK32022'!$S108*100</f>
        <v>3.043906711923793</v>
      </c>
      <c r="K89" s="94">
        <f>'Tabell 4.1 DOK32022'!K108/'Tabell 4.1 DOK32022'!$S108*100</f>
        <v>4.1925883160964732</v>
      </c>
      <c r="L89" s="94">
        <f>'Tabell 4.1 DOK32022'!L108/'Tabell 4.1 DOK32022'!$S108*100</f>
        <v>6.7626887510824876</v>
      </c>
      <c r="M89" s="94">
        <f>'Tabell 4.1 DOK32022'!M108/'Tabell 4.1 DOK32022'!$S108*100</f>
        <v>6.9747071060987622</v>
      </c>
      <c r="N89" s="94">
        <f>'Tabell 4.1 DOK32022'!N108/'Tabell 4.1 DOK32022'!$S108*100</f>
        <v>9.1864666593671309</v>
      </c>
      <c r="O89" s="94">
        <f>'Tabell 4.1 DOK32022'!O108/'Tabell 4.1 DOK32022'!$S108*100</f>
        <v>12.781820172600858</v>
      </c>
      <c r="P89" s="94">
        <f>'Tabell 4.1 DOK32022'!P108/'Tabell 4.1 DOK32022'!$S108*100</f>
        <v>5.7125508893821602</v>
      </c>
      <c r="Q89" s="94">
        <f>'Tabell 4.1 DOK32022'!Q108/'Tabell 4.1 DOK32022'!$S108*100</f>
        <v>3.4619710739277143</v>
      </c>
      <c r="R89" s="94">
        <f>'Tabell 4.1 DOK32022'!R108/'Tabell 4.1 DOK32022'!$S108*100</f>
        <v>9.5039964962224897</v>
      </c>
      <c r="S89" s="94">
        <f>'Tabell 4.1 DOK32022'!S108/'Tabell 4.1 DOK32022'!$S108*100</f>
        <v>100</v>
      </c>
    </row>
    <row r="90" spans="1:38" ht="16.5" customHeight="1">
      <c r="A90" s="395" t="s">
        <v>278</v>
      </c>
      <c r="B90" s="395"/>
      <c r="C90" s="93">
        <f>'Tabell 4.1 DOK32022'!C109</f>
        <v>0.08</v>
      </c>
      <c r="D90" s="94">
        <f>'Tabell 4.1 DOK32022'!D109/'Tabell 4.1 DOK32022'!$S109*100</f>
        <v>12.220956719817767</v>
      </c>
      <c r="E90" s="94">
        <f>'Tabell 4.1 DOK32022'!E109/'Tabell 4.1 DOK32022'!$S109*100</f>
        <v>8.9521640091116161</v>
      </c>
      <c r="F90" s="94">
        <f>'Tabell 4.1 DOK32022'!F109/'Tabell 4.1 DOK32022'!$S109*100</f>
        <v>5.5580865603644645</v>
      </c>
      <c r="G90" s="94">
        <f>'Tabell 4.1 DOK32022'!G109/'Tabell 4.1 DOK32022'!$S109*100</f>
        <v>3.7927107061503413</v>
      </c>
      <c r="H90" s="94">
        <f>'Tabell 4.1 DOK32022'!H109/'Tabell 4.1 DOK32022'!$S109*100</f>
        <v>5.4328018223234622</v>
      </c>
      <c r="I90" s="94">
        <f>'Tabell 4.1 DOK32022'!I109/'Tabell 4.1 DOK32022'!$S109*100</f>
        <v>2.1070615034168565</v>
      </c>
      <c r="J90" s="94">
        <f>'Tabell 4.1 DOK32022'!J109/'Tabell 4.1 DOK32022'!$S109*100</f>
        <v>2.9043280182232345</v>
      </c>
      <c r="K90" s="94">
        <f>'Tabell 4.1 DOK32022'!K109/'Tabell 4.1 DOK32022'!$S109*100</f>
        <v>3.8838268792710706</v>
      </c>
      <c r="L90" s="94">
        <f>'Tabell 4.1 DOK32022'!L109/'Tabell 4.1 DOK32022'!$S109*100</f>
        <v>7.6537585421412295</v>
      </c>
      <c r="M90" s="94">
        <f>'Tabell 4.1 DOK32022'!M109/'Tabell 4.1 DOK32022'!$S109*100</f>
        <v>6.0933940774487469</v>
      </c>
      <c r="N90" s="94">
        <f>'Tabell 4.1 DOK32022'!N109/'Tabell 4.1 DOK32022'!$S109*100</f>
        <v>9.7494305239179955</v>
      </c>
      <c r="O90" s="94">
        <f>'Tabell 4.1 DOK32022'!O109/'Tabell 4.1 DOK32022'!$S109*100</f>
        <v>10.603644646924829</v>
      </c>
      <c r="P90" s="94">
        <f>'Tabell 4.1 DOK32022'!P109/'Tabell 4.1 DOK32022'!$S109*100</f>
        <v>5.6719817767653762</v>
      </c>
      <c r="Q90" s="94">
        <f>'Tabell 4.1 DOK32022'!Q109/'Tabell 4.1 DOK32022'!$S109*100</f>
        <v>4.0432801822323468</v>
      </c>
      <c r="R90" s="94">
        <f>'Tabell 4.1 DOK32022'!R109/'Tabell 4.1 DOK32022'!$S109*100</f>
        <v>11.33257403189066</v>
      </c>
      <c r="S90" s="94">
        <f>'Tabell 4.1 DOK32022'!S109/'Tabell 4.1 DOK32022'!$S109*100</f>
        <v>100</v>
      </c>
    </row>
    <row r="91" spans="1:38" ht="16.5" customHeight="1">
      <c r="A91" s="395" t="s">
        <v>279</v>
      </c>
      <c r="B91" s="395"/>
      <c r="C91" s="93">
        <f>'Tabell 4.1 DOK32022'!C110</f>
        <v>0.02</v>
      </c>
      <c r="D91" s="94">
        <f>'Tabell 4.1 DOK32022'!D110/'Tabell 4.1 DOK32022'!$S110*100</f>
        <v>14.986716674480387</v>
      </c>
      <c r="E91" s="94">
        <f>'Tabell 4.1 DOK32022'!E110/'Tabell 4.1 DOK32022'!$S110*100</f>
        <v>11.83778715424285</v>
      </c>
      <c r="F91" s="94">
        <f>'Tabell 4.1 DOK32022'!F110/'Tabell 4.1 DOK32022'!$S110*100</f>
        <v>17.049538990467262</v>
      </c>
      <c r="G91" s="94">
        <f>'Tabell 4.1 DOK32022'!G110/'Tabell 4.1 DOK32022'!$S110*100</f>
        <v>3.7271448663853728</v>
      </c>
      <c r="H91" s="94">
        <f>'Tabell 4.1 DOK32022'!H110/'Tabell 4.1 DOK32022'!$S110*100</f>
        <v>5.1961243944366302</v>
      </c>
      <c r="I91" s="94">
        <f>'Tabell 4.1 DOK32022'!I110/'Tabell 4.1 DOK32022'!$S110*100</f>
        <v>2.4456946397874666</v>
      </c>
      <c r="J91" s="94">
        <f>'Tabell 4.1 DOK32022'!J110/'Tabell 4.1 DOK32022'!$S110*100</f>
        <v>4.7116736990154715</v>
      </c>
      <c r="K91" s="94">
        <f>'Tabell 4.1 DOK32022'!K110/'Tabell 4.1 DOK32022'!$S110*100</f>
        <v>3.9615564932020626</v>
      </c>
      <c r="L91" s="94">
        <f>'Tabell 4.1 DOK32022'!L110/'Tabell 4.1 DOK32022'!$S110*100</f>
        <v>3.8052820753242691</v>
      </c>
      <c r="M91" s="94">
        <f>'Tabell 4.1 DOK32022'!M110/'Tabell 4.1 DOK32022'!$S110*100</f>
        <v>5.141428348179403</v>
      </c>
      <c r="N91" s="94">
        <f>'Tabell 4.1 DOK32022'!N110/'Tabell 4.1 DOK32022'!$S110*100</f>
        <v>4.7116736990154715</v>
      </c>
      <c r="O91" s="94">
        <f>'Tabell 4.1 DOK32022'!O110/'Tabell 4.1 DOK32022'!$S110*100</f>
        <v>6.7276136896390062</v>
      </c>
      <c r="P91" s="94">
        <f>'Tabell 4.1 DOK32022'!P110/'Tabell 4.1 DOK32022'!$S110*100</f>
        <v>7.0167213627129241</v>
      </c>
      <c r="Q91" s="94">
        <f>'Tabell 4.1 DOK32022'!Q110/'Tabell 4.1 DOK32022'!$S110*100</f>
        <v>4.0475074230348493</v>
      </c>
      <c r="R91" s="94">
        <f>'Tabell 4.1 DOK32022'!R110/'Tabell 4.1 DOK32022'!$S110*100</f>
        <v>4.6335364900765743</v>
      </c>
      <c r="S91" s="94">
        <f>'Tabell 4.1 DOK32022'!S110/'Tabell 4.1 DOK32022'!$S110*100</f>
        <v>100</v>
      </c>
    </row>
    <row r="92" spans="1:38" ht="16.5" customHeight="1">
      <c r="A92" s="395" t="s">
        <v>280</v>
      </c>
      <c r="B92" s="395"/>
      <c r="C92" s="93">
        <f>'Tabell 4.1 DOK32022'!C111</f>
        <v>0.05</v>
      </c>
      <c r="D92" s="94">
        <f>'Tabell 4.1 DOK32022'!D111/'Tabell 4.1 DOK32022'!$S111*100</f>
        <v>11.277718275219167</v>
      </c>
      <c r="E92" s="94">
        <f>'Tabell 4.1 DOK32022'!E111/'Tabell 4.1 DOK32022'!$S111*100</f>
        <v>11.975881629576739</v>
      </c>
      <c r="F92" s="94">
        <f>'Tabell 4.1 DOK32022'!F111/'Tabell 4.1 DOK32022'!$S111*100</f>
        <v>6.49767940021421</v>
      </c>
      <c r="G92" s="94">
        <f>'Tabell 4.1 DOK32022'!G111/'Tabell 4.1 DOK32022'!$S111*100</f>
        <v>6.8031258677456465</v>
      </c>
      <c r="H92" s="94">
        <f>'Tabell 4.1 DOK32022'!H111/'Tabell 4.1 DOK32022'!$S111*100</f>
        <v>8.1954857392201195</v>
      </c>
      <c r="I92" s="94">
        <f>'Tabell 4.1 DOK32022'!I111/'Tabell 4.1 DOK32022'!$S111*100</f>
        <v>2.4118370423261535</v>
      </c>
      <c r="J92" s="94">
        <f>'Tabell 4.1 DOK32022'!J111/'Tabell 4.1 DOK32022'!$S111*100</f>
        <v>3.1457019318497363</v>
      </c>
      <c r="K92" s="94">
        <f>'Tabell 4.1 DOK32022'!K111/'Tabell 4.1 DOK32022'!$S111*100</f>
        <v>4.1929469633860927</v>
      </c>
      <c r="L92" s="94">
        <f>'Tabell 4.1 DOK32022'!L111/'Tabell 4.1 DOK32022'!$S111*100</f>
        <v>5.529771113491214</v>
      </c>
      <c r="M92" s="94">
        <f>'Tabell 4.1 DOK32022'!M111/'Tabell 4.1 DOK32022'!$S111*100</f>
        <v>5.5456384624538853</v>
      </c>
      <c r="N92" s="94">
        <f>'Tabell 4.1 DOK32022'!N111/'Tabell 4.1 DOK32022'!$S111*100</f>
        <v>7.0728708001110707</v>
      </c>
      <c r="O92" s="94">
        <f>'Tabell 4.1 DOK32022'!O111/'Tabell 4.1 DOK32022'!$S111*100</f>
        <v>9.8734578920226905</v>
      </c>
      <c r="P92" s="94">
        <f>'Tabell 4.1 DOK32022'!P111/'Tabell 4.1 DOK32022'!$S111*100</f>
        <v>5.2163909714784396</v>
      </c>
      <c r="Q92" s="94">
        <f>'Tabell 4.1 DOK32022'!Q111/'Tabell 4.1 DOK32022'!$S111*100</f>
        <v>4.6372327343409099</v>
      </c>
      <c r="R92" s="94">
        <f>'Tabell 4.1 DOK32022'!R111/'Tabell 4.1 DOK32022'!$S111*100</f>
        <v>7.6242611765639259</v>
      </c>
      <c r="S92" s="94">
        <f>'Tabell 4.1 DOK32022'!S111/'Tabell 4.1 DOK32022'!$S111*100</f>
        <v>100</v>
      </c>
    </row>
    <row r="93" spans="1:38" ht="16.5" customHeight="1">
      <c r="A93" s="395" t="s">
        <v>281</v>
      </c>
      <c r="B93" s="395"/>
      <c r="C93" s="93">
        <f>'Tabell 4.1 DOK32022'!C112</f>
        <v>0.05</v>
      </c>
      <c r="D93" s="94">
        <f>'Tabell 4.1 DOK32022'!D112/'Tabell 4.1 DOK32022'!$S112*100</f>
        <v>12.319736299958798</v>
      </c>
      <c r="E93" s="94">
        <f>'Tabell 4.1 DOK32022'!E112/'Tabell 4.1 DOK32022'!$S112*100</f>
        <v>13.185002060156572</v>
      </c>
      <c r="F93" s="94">
        <f>'Tabell 4.1 DOK32022'!F112/'Tabell 4.1 DOK32022'!$S112*100</f>
        <v>6.098063452822414</v>
      </c>
      <c r="G93" s="94">
        <f>'Tabell 4.1 DOK32022'!G112/'Tabell 4.1 DOK32022'!$S112*100</f>
        <v>8.611454470539762</v>
      </c>
      <c r="H93" s="94">
        <f>'Tabell 4.1 DOK32022'!H112/'Tabell 4.1 DOK32022'!$S112*100</f>
        <v>12.402142562834776</v>
      </c>
      <c r="I93" s="94">
        <f>'Tabell 4.1 DOK32022'!I112/'Tabell 4.1 DOK32022'!$S112*100</f>
        <v>2.8018129377832715</v>
      </c>
      <c r="J93" s="94">
        <f>'Tabell 4.1 DOK32022'!J112/'Tabell 4.1 DOK32022'!$S112*100</f>
        <v>3.7906880922950146</v>
      </c>
      <c r="K93" s="94">
        <f>'Tabell 4.1 DOK32022'!K112/'Tabell 4.1 DOK32022'!$S112*100</f>
        <v>4.9443757725587147</v>
      </c>
      <c r="L93" s="94">
        <f>'Tabell 4.1 DOK32022'!L112/'Tabell 4.1 DOK32022'!$S112*100</f>
        <v>5.6036258755665429</v>
      </c>
      <c r="M93" s="94">
        <f>'Tabell 4.1 DOK32022'!M112/'Tabell 4.1 DOK32022'!$S112*100</f>
        <v>3.7494849608570253</v>
      </c>
      <c r="N93" s="94">
        <f>'Tabell 4.1 DOK32022'!N112/'Tabell 4.1 DOK32022'!$S112*100</f>
        <v>4.8619695096827353</v>
      </c>
      <c r="O93" s="94">
        <f>'Tabell 4.1 DOK32022'!O112/'Tabell 4.1 DOK32022'!$S112*100</f>
        <v>6.3452822414503505</v>
      </c>
      <c r="P93" s="94">
        <f>'Tabell 4.1 DOK32022'!P112/'Tabell 4.1 DOK32022'!$S112*100</f>
        <v>4.6971569839307792</v>
      </c>
      <c r="Q93" s="94">
        <f>'Tabell 4.1 DOK32022'!Q112/'Tabell 4.1 DOK32022'!$S112*100</f>
        <v>5.4800164812525756</v>
      </c>
      <c r="R93" s="94">
        <f>'Tabell 4.1 DOK32022'!R112/'Tabell 4.1 DOK32022'!$S112*100</f>
        <v>5.1091882983106718</v>
      </c>
      <c r="S93" s="94">
        <f>'Tabell 4.1 DOK32022'!S112/'Tabell 4.1 DOK32022'!$S112*100</f>
        <v>100</v>
      </c>
    </row>
    <row r="94" spans="1:38" ht="16.5" customHeight="1">
      <c r="A94" s="395" t="s">
        <v>282</v>
      </c>
      <c r="B94" s="395"/>
      <c r="C94" s="93">
        <f>'Tabell 4.1 DOK32022'!C113</f>
        <v>0.12</v>
      </c>
      <c r="D94" s="94">
        <f>'Tabell 4.1 DOK32022'!D113/'Tabell 4.1 DOK32022'!$S113*100</f>
        <v>14.837153196622438</v>
      </c>
      <c r="E94" s="94">
        <f>'Tabell 4.1 DOK32022'!E113/'Tabell 4.1 DOK32022'!$S113*100</f>
        <v>10.253317249698432</v>
      </c>
      <c r="F94" s="94">
        <f>'Tabell 4.1 DOK32022'!F113/'Tabell 4.1 DOK32022'!$S113*100</f>
        <v>7.1170084439083237</v>
      </c>
      <c r="G94" s="94">
        <f>'Tabell 4.1 DOK32022'!G113/'Tabell 4.1 DOK32022'!$S113*100</f>
        <v>3.2569360675512664</v>
      </c>
      <c r="H94" s="94">
        <f>'Tabell 4.1 DOK32022'!H113/'Tabell 4.1 DOK32022'!$S113*100</f>
        <v>4.101326899879373</v>
      </c>
      <c r="I94" s="94">
        <f>'Tabell 4.1 DOK32022'!I113/'Tabell 4.1 DOK32022'!$S113*100</f>
        <v>0.96501809408926409</v>
      </c>
      <c r="J94" s="94">
        <f>'Tabell 4.1 DOK32022'!J113/'Tabell 4.1 DOK32022'!$S113*100</f>
        <v>2.1712907117008444</v>
      </c>
      <c r="K94" s="94">
        <f>'Tabell 4.1 DOK32022'!K113/'Tabell 4.1 DOK32022'!$S113*100</f>
        <v>2.8950542822677927</v>
      </c>
      <c r="L94" s="94">
        <f>'Tabell 4.1 DOK32022'!L113/'Tabell 4.1 DOK32022'!$S113*100</f>
        <v>6.875753920386007</v>
      </c>
      <c r="M94" s="94">
        <f>'Tabell 4.1 DOK32022'!M113/'Tabell 4.1 DOK32022'!$S113*100</f>
        <v>6.3932448733413754</v>
      </c>
      <c r="N94" s="94">
        <f>'Tabell 4.1 DOK32022'!N113/'Tabell 4.1 DOK32022'!$S113*100</f>
        <v>8.3232810615199035</v>
      </c>
      <c r="O94" s="94">
        <f>'Tabell 4.1 DOK32022'!O113/'Tabell 4.1 DOK32022'!$S113*100</f>
        <v>9.7708082026538001</v>
      </c>
      <c r="P94" s="94">
        <f>'Tabell 4.1 DOK32022'!P113/'Tabell 4.1 DOK32022'!$S113*100</f>
        <v>5.3075995174909529</v>
      </c>
      <c r="Q94" s="94">
        <f>'Tabell 4.1 DOK32022'!Q113/'Tabell 4.1 DOK32022'!$S113*100</f>
        <v>3.1363088057901085</v>
      </c>
      <c r="R94" s="94">
        <f>'Tabell 4.1 DOK32022'!R113/'Tabell 4.1 DOK32022'!$S113*100</f>
        <v>14.595898673100121</v>
      </c>
      <c r="S94" s="94">
        <f>'Tabell 4.1 DOK32022'!S113/'Tabell 4.1 DOK32022'!$S113*100</f>
        <v>100</v>
      </c>
    </row>
    <row r="95" spans="1:38" ht="16.5" customHeight="1" thickBot="1">
      <c r="A95" s="406" t="s">
        <v>283</v>
      </c>
      <c r="B95" s="406"/>
      <c r="C95" s="230" t="s">
        <v>217</v>
      </c>
      <c r="D95" s="231">
        <f>SUMPRODUCT($C86:$C94,D86:D94)</f>
        <v>13.451750343674512</v>
      </c>
      <c r="E95" s="231">
        <f t="shared" ref="E95:R95" si="19">SUMPRODUCT($C86:$C94,E86:E94)</f>
        <v>11.754082256481061</v>
      </c>
      <c r="F95" s="231">
        <f t="shared" si="19"/>
        <v>7.6526237847035707</v>
      </c>
      <c r="G95" s="231">
        <f t="shared" si="19"/>
        <v>6.3430818775518683</v>
      </c>
      <c r="H95" s="231">
        <f t="shared" si="19"/>
        <v>6.9599204078025547</v>
      </c>
      <c r="I95" s="231">
        <f t="shared" si="19"/>
        <v>1.6832430593216814</v>
      </c>
      <c r="J95" s="231">
        <f t="shared" si="19"/>
        <v>2.3127168533271254</v>
      </c>
      <c r="K95" s="231">
        <f t="shared" si="19"/>
        <v>3.3099321999732578</v>
      </c>
      <c r="L95" s="231">
        <f t="shared" si="19"/>
        <v>6.208315128480689</v>
      </c>
      <c r="M95" s="231">
        <f t="shared" si="19"/>
        <v>5.66140211276179</v>
      </c>
      <c r="N95" s="231">
        <f t="shared" si="19"/>
        <v>8.1880926675403494</v>
      </c>
      <c r="O95" s="231">
        <f t="shared" si="19"/>
        <v>9.5029307867353783</v>
      </c>
      <c r="P95" s="231">
        <f t="shared" si="19"/>
        <v>4.6610350838968406</v>
      </c>
      <c r="Q95" s="231">
        <f t="shared" si="19"/>
        <v>3.1397917677266505</v>
      </c>
      <c r="R95" s="231">
        <f t="shared" si="19"/>
        <v>9.1710816700226747</v>
      </c>
      <c r="S95" s="231">
        <f>SUM(D95:R95)</f>
        <v>100</v>
      </c>
      <c r="U95" s="90"/>
      <c r="V95" s="90"/>
      <c r="W95" s="90"/>
      <c r="X95" s="90"/>
      <c r="Y95" s="90"/>
      <c r="Z95" s="90"/>
      <c r="AA95" s="90"/>
      <c r="AB95" s="90"/>
      <c r="AC95" s="90"/>
      <c r="AD95" s="90"/>
      <c r="AE95" s="90"/>
      <c r="AF95" s="90"/>
      <c r="AG95" s="90"/>
      <c r="AH95" s="90"/>
      <c r="AI95" s="90"/>
      <c r="AJ95" s="90"/>
      <c r="AK95" s="90"/>
      <c r="AL95" s="90"/>
    </row>
    <row r="96" spans="1:38" ht="16.5" customHeight="1">
      <c r="A96" s="408"/>
      <c r="B96" s="408"/>
      <c r="C96" s="85"/>
      <c r="D96" s="18"/>
      <c r="E96" s="18"/>
      <c r="F96" s="18"/>
      <c r="G96" s="18"/>
      <c r="H96" s="18"/>
      <c r="I96" s="18"/>
      <c r="J96" s="18"/>
      <c r="K96" s="18"/>
      <c r="L96" s="18"/>
      <c r="M96" s="18"/>
      <c r="N96" s="18"/>
      <c r="O96" s="18"/>
      <c r="P96" s="18"/>
      <c r="Q96" s="18"/>
      <c r="R96" s="18"/>
      <c r="S96" s="18"/>
    </row>
    <row r="97" spans="1:38" ht="16.5" customHeight="1">
      <c r="A97" s="398" t="s">
        <v>283</v>
      </c>
      <c r="B97" s="398"/>
      <c r="C97" s="95">
        <f>'Tabell 4.1 DOK32022'!C116</f>
        <v>0.8</v>
      </c>
      <c r="D97" s="96">
        <f>D95</f>
        <v>13.451750343674512</v>
      </c>
      <c r="E97" s="96">
        <f t="shared" ref="E97:S97" si="20">E95</f>
        <v>11.754082256481061</v>
      </c>
      <c r="F97" s="96">
        <f t="shared" si="20"/>
        <v>7.6526237847035707</v>
      </c>
      <c r="G97" s="96">
        <f t="shared" si="20"/>
        <v>6.3430818775518683</v>
      </c>
      <c r="H97" s="96">
        <f t="shared" si="20"/>
        <v>6.9599204078025547</v>
      </c>
      <c r="I97" s="96">
        <f>I95</f>
        <v>1.6832430593216814</v>
      </c>
      <c r="J97" s="96">
        <f t="shared" si="20"/>
        <v>2.3127168533271254</v>
      </c>
      <c r="K97" s="96">
        <f t="shared" si="20"/>
        <v>3.3099321999732578</v>
      </c>
      <c r="L97" s="96">
        <f t="shared" si="20"/>
        <v>6.208315128480689</v>
      </c>
      <c r="M97" s="96">
        <f t="shared" si="20"/>
        <v>5.66140211276179</v>
      </c>
      <c r="N97" s="96">
        <f t="shared" si="20"/>
        <v>8.1880926675403494</v>
      </c>
      <c r="O97" s="96">
        <f t="shared" si="20"/>
        <v>9.5029307867353783</v>
      </c>
      <c r="P97" s="96">
        <f t="shared" si="20"/>
        <v>4.6610350838968406</v>
      </c>
      <c r="Q97" s="96">
        <f t="shared" si="20"/>
        <v>3.1397917677266505</v>
      </c>
      <c r="R97" s="96">
        <f t="shared" si="20"/>
        <v>9.1710816700226747</v>
      </c>
      <c r="S97" s="96">
        <f t="shared" si="20"/>
        <v>100</v>
      </c>
    </row>
    <row r="98" spans="1:38" ht="16.5" customHeight="1">
      <c r="A98" s="395" t="str">
        <f>'Tabell 4.1 DOK32022'!A117:B117</f>
        <v>Regnskapsandeler 2020, FO4C</v>
      </c>
      <c r="B98" s="395"/>
      <c r="C98" s="95">
        <f>'Tabell 4.1 DOK32022'!C117</f>
        <v>0.2</v>
      </c>
      <c r="D98" s="96">
        <f>'Tabell 4.1 DOK32022'!D117</f>
        <v>13.713906975640967</v>
      </c>
      <c r="E98" s="96">
        <f>'Tabell 4.1 DOK32022'!E117</f>
        <v>12.130343464996487</v>
      </c>
      <c r="F98" s="96">
        <f>'Tabell 4.1 DOK32022'!F117</f>
        <v>9.3600661930979978</v>
      </c>
      <c r="G98" s="96">
        <f>'Tabell 4.1 DOK32022'!G117</f>
        <v>6.0081288465314353</v>
      </c>
      <c r="H98" s="96">
        <f>'Tabell 4.1 DOK32022'!H117</f>
        <v>6.1458821843582729</v>
      </c>
      <c r="I98" s="96">
        <f>'Tabell 4.1 DOK32022'!I117</f>
        <v>2.5450020020859072</v>
      </c>
      <c r="J98" s="96">
        <f>'Tabell 4.1 DOK32022'!J117</f>
        <v>2.5563128262107666</v>
      </c>
      <c r="K98" s="96">
        <f>'Tabell 4.1 DOK32022'!K117</f>
        <v>3.5986892507932549</v>
      </c>
      <c r="L98" s="96">
        <f>'Tabell 4.1 DOK32022'!L117</f>
        <v>6.4724278163126163</v>
      </c>
      <c r="M98" s="96">
        <f>'Tabell 4.1 DOK32022'!M117</f>
        <v>6.1114954590109383</v>
      </c>
      <c r="N98" s="96">
        <f>'Tabell 4.1 DOK32022'!N117</f>
        <v>5.6612895226663493</v>
      </c>
      <c r="O98" s="96">
        <f>'Tabell 4.1 DOK32022'!O117</f>
        <v>9.0023139532928891</v>
      </c>
      <c r="P98" s="96">
        <f>'Tabell 4.1 DOK32022'!P117</f>
        <v>5.5036787536818226</v>
      </c>
      <c r="Q98" s="96">
        <f>'Tabell 4.1 DOK32022'!Q117</f>
        <v>2.798811907722158</v>
      </c>
      <c r="R98" s="96">
        <f>'Tabell 4.1 DOK32022'!R117</f>
        <v>8.3916508435981463</v>
      </c>
      <c r="S98" s="96">
        <v>100</v>
      </c>
    </row>
    <row r="99" spans="1:38" ht="16.5" customHeight="1" thickBot="1">
      <c r="A99" s="406" t="s">
        <v>284</v>
      </c>
      <c r="B99" s="406"/>
      <c r="C99" s="230" t="s">
        <v>217</v>
      </c>
      <c r="D99" s="231">
        <f>SUMPRODUCT($C97:$C98,D97:D98)</f>
        <v>13.504181670067805</v>
      </c>
      <c r="E99" s="231">
        <f t="shared" ref="E99:R99" si="21">SUMPRODUCT($C97:$C98,E97:E98)</f>
        <v>11.829334498184148</v>
      </c>
      <c r="F99" s="231">
        <f t="shared" si="21"/>
        <v>7.9941122663824569</v>
      </c>
      <c r="G99" s="231">
        <f t="shared" si="21"/>
        <v>6.2760912713477817</v>
      </c>
      <c r="H99" s="231">
        <f t="shared" si="21"/>
        <v>6.7971127631136987</v>
      </c>
      <c r="I99" s="231">
        <f>SUMPRODUCT($C97:$C98,I97:I98)</f>
        <v>1.8555948478745266</v>
      </c>
      <c r="J99" s="231">
        <f t="shared" si="21"/>
        <v>2.3614360479038536</v>
      </c>
      <c r="K99" s="231">
        <f t="shared" si="21"/>
        <v>3.3676836101372571</v>
      </c>
      <c r="L99" s="231">
        <f t="shared" si="21"/>
        <v>6.261137666047075</v>
      </c>
      <c r="M99" s="231">
        <f t="shared" si="21"/>
        <v>5.7514207820116194</v>
      </c>
      <c r="N99" s="231">
        <f t="shared" si="21"/>
        <v>7.6827320385655495</v>
      </c>
      <c r="O99" s="231">
        <f t="shared" si="21"/>
        <v>9.4028074200468801</v>
      </c>
      <c r="P99" s="231">
        <f t="shared" si="21"/>
        <v>4.8295638178538374</v>
      </c>
      <c r="Q99" s="231">
        <f t="shared" si="21"/>
        <v>3.0715957957257523</v>
      </c>
      <c r="R99" s="231">
        <f t="shared" si="21"/>
        <v>9.0151955047377683</v>
      </c>
      <c r="S99" s="231">
        <v>100.00000000000003</v>
      </c>
      <c r="U99" s="90"/>
      <c r="V99" s="90"/>
      <c r="W99" s="90"/>
      <c r="X99" s="90"/>
      <c r="Y99" s="90"/>
      <c r="Z99" s="90"/>
      <c r="AA99" s="90"/>
      <c r="AB99" s="90"/>
      <c r="AC99" s="90"/>
      <c r="AD99" s="90"/>
      <c r="AE99" s="90"/>
      <c r="AF99" s="90"/>
      <c r="AG99" s="90"/>
      <c r="AH99" s="90"/>
      <c r="AI99" s="90"/>
      <c r="AJ99" s="90"/>
      <c r="AK99" s="90"/>
      <c r="AL99" s="90"/>
    </row>
    <row r="101" spans="1:38">
      <c r="D101" s="102"/>
      <c r="E101" s="102"/>
      <c r="F101" s="102"/>
      <c r="G101" s="102"/>
      <c r="H101" s="102"/>
      <c r="I101" s="102"/>
      <c r="J101" s="102"/>
      <c r="K101" s="102"/>
      <c r="L101" s="103"/>
      <c r="M101" s="103"/>
      <c r="N101" s="103"/>
      <c r="O101" s="103"/>
      <c r="P101" s="103"/>
      <c r="Q101" s="103"/>
      <c r="R101" s="103"/>
      <c r="S101" s="103"/>
    </row>
    <row r="102" spans="1:38">
      <c r="D102" s="103"/>
      <c r="E102" s="103"/>
      <c r="F102" s="103"/>
      <c r="G102" s="103"/>
      <c r="H102" s="103"/>
      <c r="I102" s="103"/>
      <c r="J102" s="103"/>
      <c r="K102" s="103"/>
      <c r="L102" s="103"/>
      <c r="M102" s="103"/>
      <c r="N102" s="103"/>
      <c r="O102" s="103"/>
      <c r="P102" s="103"/>
      <c r="Q102" s="103"/>
    </row>
  </sheetData>
  <mergeCells count="99">
    <mergeCell ref="A97:B97"/>
    <mergeCell ref="A98:B98"/>
    <mergeCell ref="A99:B99"/>
    <mergeCell ref="A91:B91"/>
    <mergeCell ref="A92:B92"/>
    <mergeCell ref="A93:B93"/>
    <mergeCell ref="A94:B94"/>
    <mergeCell ref="A95:B95"/>
    <mergeCell ref="A96:B96"/>
    <mergeCell ref="A90:B90"/>
    <mergeCell ref="A79:B79"/>
    <mergeCell ref="A80:B80"/>
    <mergeCell ref="A81:B81"/>
    <mergeCell ref="A82:B82"/>
    <mergeCell ref="A83:B83"/>
    <mergeCell ref="A84:B84"/>
    <mergeCell ref="A85:B85"/>
    <mergeCell ref="A86:B86"/>
    <mergeCell ref="A87:B87"/>
    <mergeCell ref="A88:B88"/>
    <mergeCell ref="A89:B89"/>
    <mergeCell ref="A78:B78"/>
    <mergeCell ref="A67:B67"/>
    <mergeCell ref="A68:B68"/>
    <mergeCell ref="A69:B69"/>
    <mergeCell ref="A70:B70"/>
    <mergeCell ref="A71:B71"/>
    <mergeCell ref="A72:B72"/>
    <mergeCell ref="A73:B73"/>
    <mergeCell ref="A74:B74"/>
    <mergeCell ref="A75:B75"/>
    <mergeCell ref="A76:B76"/>
    <mergeCell ref="A77:B77"/>
    <mergeCell ref="A66:B66"/>
    <mergeCell ref="A55:B55"/>
    <mergeCell ref="A56:B56"/>
    <mergeCell ref="A57:B57"/>
    <mergeCell ref="A58:B58"/>
    <mergeCell ref="A59:B59"/>
    <mergeCell ref="A60:B60"/>
    <mergeCell ref="A61:B61"/>
    <mergeCell ref="A62:B62"/>
    <mergeCell ref="A63:B63"/>
    <mergeCell ref="A64:B64"/>
    <mergeCell ref="A65:B65"/>
    <mergeCell ref="A54:B54"/>
    <mergeCell ref="A43:B43"/>
    <mergeCell ref="A44:B44"/>
    <mergeCell ref="A45:B45"/>
    <mergeCell ref="A46:B46"/>
    <mergeCell ref="A47:B47"/>
    <mergeCell ref="A48:B48"/>
    <mergeCell ref="A49:B49"/>
    <mergeCell ref="A50:B50"/>
    <mergeCell ref="A51:B51"/>
    <mergeCell ref="A52:B52"/>
    <mergeCell ref="A53:B53"/>
    <mergeCell ref="A42:B42"/>
    <mergeCell ref="A31:B31"/>
    <mergeCell ref="A32:B32"/>
    <mergeCell ref="A33:B33"/>
    <mergeCell ref="A34:B34"/>
    <mergeCell ref="A35:B35"/>
    <mergeCell ref="A36:B36"/>
    <mergeCell ref="A37:B37"/>
    <mergeCell ref="A38:B38"/>
    <mergeCell ref="A39:B39"/>
    <mergeCell ref="A40:B40"/>
    <mergeCell ref="A41:B41"/>
    <mergeCell ref="A30:B30"/>
    <mergeCell ref="A19:B19"/>
    <mergeCell ref="A20:B20"/>
    <mergeCell ref="A21:B21"/>
    <mergeCell ref="A22:B22"/>
    <mergeCell ref="A23:B23"/>
    <mergeCell ref="A24:B24"/>
    <mergeCell ref="A25:B25"/>
    <mergeCell ref="A26:B26"/>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8274"/>
  </sheetPr>
  <dimension ref="A1:BE154"/>
  <sheetViews>
    <sheetView topLeftCell="A100" zoomScale="60" zoomScaleNormal="60" workbookViewId="0">
      <selection activeCell="AL129" sqref="AL129"/>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20" width="11.42578125" style="19"/>
    <col min="21" max="21" width="29.7109375" style="19" customWidth="1"/>
    <col min="22" max="23" width="11.42578125" style="19"/>
    <col min="24" max="24" width="12.5703125" style="19" bestFit="1" customWidth="1"/>
    <col min="25" max="16384" width="11.42578125" style="19"/>
  </cols>
  <sheetData>
    <row r="1" spans="1:57" ht="16.5" customHeight="1">
      <c r="A1" s="415" t="s">
        <v>7</v>
      </c>
      <c r="B1" s="415"/>
      <c r="C1" s="18"/>
      <c r="D1" s="18"/>
      <c r="E1" s="18"/>
      <c r="F1" s="18"/>
      <c r="G1" s="18"/>
      <c r="H1" s="18"/>
      <c r="I1" s="18"/>
      <c r="J1" s="18"/>
      <c r="K1" s="18"/>
      <c r="L1" s="18"/>
      <c r="M1" s="18"/>
      <c r="N1" s="18"/>
      <c r="O1" s="18"/>
      <c r="P1" s="18"/>
      <c r="Q1" s="18"/>
      <c r="R1" s="18"/>
      <c r="S1" s="18"/>
      <c r="U1" s="415" t="s">
        <v>7</v>
      </c>
      <c r="V1" s="415"/>
      <c r="W1" s="18"/>
      <c r="X1" s="18"/>
      <c r="Y1" s="18"/>
      <c r="Z1" s="18"/>
      <c r="AA1" s="18"/>
      <c r="AB1" s="18"/>
      <c r="AC1" s="18"/>
      <c r="AD1" s="18"/>
      <c r="AE1" s="18"/>
      <c r="AF1" s="18"/>
      <c r="AG1" s="18"/>
      <c r="AH1" s="18"/>
      <c r="AI1" s="18"/>
      <c r="AJ1" s="18"/>
      <c r="AK1" s="18"/>
      <c r="AL1" s="18"/>
      <c r="AM1" s="18"/>
    </row>
    <row r="2" spans="1:57" ht="54.75" customHeight="1">
      <c r="A2" s="365"/>
      <c r="B2" s="365"/>
      <c r="C2" s="50" t="s">
        <v>213</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c r="U2" s="365"/>
      <c r="V2" s="365"/>
      <c r="W2" s="50" t="s">
        <v>213</v>
      </c>
      <c r="X2" s="50" t="s">
        <v>105</v>
      </c>
      <c r="Y2" s="50" t="s">
        <v>106</v>
      </c>
      <c r="Z2" s="50" t="s">
        <v>107</v>
      </c>
      <c r="AA2" s="50" t="s">
        <v>108</v>
      </c>
      <c r="AB2" s="50" t="s">
        <v>109</v>
      </c>
      <c r="AC2" s="50" t="s">
        <v>110</v>
      </c>
      <c r="AD2" s="50" t="s">
        <v>111</v>
      </c>
      <c r="AE2" s="50" t="s">
        <v>112</v>
      </c>
      <c r="AF2" s="50" t="s">
        <v>113</v>
      </c>
      <c r="AG2" s="50" t="s">
        <v>114</v>
      </c>
      <c r="AH2" s="50" t="s">
        <v>115</v>
      </c>
      <c r="AI2" s="50" t="s">
        <v>116</v>
      </c>
      <c r="AJ2" s="50" t="s">
        <v>117</v>
      </c>
      <c r="AK2" s="50" t="s">
        <v>118</v>
      </c>
      <c r="AL2" s="50" t="s">
        <v>119</v>
      </c>
      <c r="AM2" s="50" t="s">
        <v>120</v>
      </c>
      <c r="AO2" s="50"/>
      <c r="AP2" s="50"/>
      <c r="AQ2" s="50"/>
      <c r="AR2" s="50"/>
      <c r="AS2" s="50"/>
      <c r="AT2" s="50"/>
      <c r="AU2" s="50"/>
      <c r="AV2" s="50"/>
      <c r="AW2" s="50"/>
      <c r="AX2" s="50"/>
      <c r="AY2" s="50"/>
      <c r="AZ2" s="50"/>
      <c r="BA2" s="50"/>
      <c r="BB2" s="50"/>
      <c r="BC2" s="50"/>
      <c r="BD2" s="50"/>
      <c r="BE2" s="50"/>
    </row>
    <row r="3" spans="1:57" ht="16.5" customHeight="1" thickBot="1">
      <c r="A3" s="425"/>
      <c r="B3" s="425"/>
      <c r="C3" s="104"/>
      <c r="D3" s="56"/>
      <c r="E3" s="81"/>
      <c r="F3" s="81"/>
      <c r="G3" s="81"/>
      <c r="H3" s="56"/>
      <c r="I3" s="56"/>
      <c r="J3" s="56"/>
      <c r="K3" s="56"/>
      <c r="L3" s="56"/>
      <c r="M3" s="56"/>
      <c r="N3" s="56"/>
      <c r="O3" s="56"/>
      <c r="P3" s="56"/>
      <c r="Q3" s="56"/>
      <c r="R3" s="56"/>
      <c r="S3" s="56"/>
      <c r="U3" s="425"/>
      <c r="V3" s="425"/>
      <c r="W3" s="104"/>
      <c r="X3" s="56"/>
      <c r="Y3" s="81"/>
      <c r="Z3" s="81"/>
      <c r="AA3" s="81"/>
      <c r="AB3" s="56"/>
      <c r="AC3" s="56"/>
      <c r="AD3" s="56"/>
      <c r="AE3" s="56"/>
      <c r="AF3" s="56"/>
      <c r="AG3" s="56"/>
      <c r="AH3" s="56"/>
      <c r="AI3" s="56"/>
      <c r="AJ3" s="56"/>
      <c r="AK3" s="56"/>
      <c r="AL3" s="56"/>
      <c r="AM3" s="56"/>
    </row>
    <row r="4" spans="1:57" ht="16.5" customHeight="1">
      <c r="A4" s="369" t="str">
        <f>'Tabell 2.1 DOK32022'!A12</f>
        <v>FO1 Administrasjon og fellestjenester</v>
      </c>
      <c r="B4" s="369"/>
      <c r="C4" s="168"/>
      <c r="D4" s="168"/>
      <c r="E4" s="168"/>
      <c r="F4" s="168"/>
      <c r="G4" s="168"/>
      <c r="H4" s="168"/>
      <c r="I4" s="168"/>
      <c r="J4" s="168"/>
      <c r="K4" s="168"/>
      <c r="L4" s="168"/>
      <c r="M4" s="168"/>
      <c r="N4" s="168"/>
      <c r="O4" s="168"/>
      <c r="P4" s="168"/>
      <c r="Q4" s="168"/>
      <c r="R4" s="168"/>
      <c r="S4" s="168"/>
      <c r="U4" s="369" t="str">
        <f>'Tabell 2.1 DOK32022'!A12</f>
        <v>FO1 Administrasjon og fellestjenester</v>
      </c>
      <c r="V4" s="369"/>
      <c r="W4" s="168"/>
      <c r="X4" s="168"/>
      <c r="Y4" s="168"/>
      <c r="Z4" s="168"/>
      <c r="AA4" s="168"/>
      <c r="AB4" s="168"/>
      <c r="AC4" s="168"/>
      <c r="AD4" s="168"/>
      <c r="AE4" s="168"/>
      <c r="AF4" s="168"/>
      <c r="AG4" s="168"/>
      <c r="AH4" s="168"/>
      <c r="AI4" s="168"/>
      <c r="AJ4" s="168"/>
      <c r="AK4" s="168"/>
      <c r="AL4" s="168"/>
      <c r="AM4" s="168"/>
    </row>
    <row r="5" spans="1:57" ht="16.5" customHeight="1">
      <c r="A5" s="426" t="s">
        <v>214</v>
      </c>
      <c r="B5" s="426"/>
      <c r="C5" s="83">
        <v>0.5</v>
      </c>
      <c r="D5" s="105">
        <v>6.666666666666667</v>
      </c>
      <c r="E5" s="106">
        <v>6.666666666666667</v>
      </c>
      <c r="F5" s="106">
        <v>6.666666666666667</v>
      </c>
      <c r="G5" s="106">
        <v>6.666666666666667</v>
      </c>
      <c r="H5" s="106">
        <v>6.666666666666667</v>
      </c>
      <c r="I5" s="106">
        <v>6.666666666666667</v>
      </c>
      <c r="J5" s="106">
        <v>6.666666666666667</v>
      </c>
      <c r="K5" s="106">
        <v>6.666666666666667</v>
      </c>
      <c r="L5" s="106">
        <v>6.666666666666667</v>
      </c>
      <c r="M5" s="106">
        <v>6.666666666666667</v>
      </c>
      <c r="N5" s="106">
        <v>6.666666666666667</v>
      </c>
      <c r="O5" s="106">
        <v>6.666666666666667</v>
      </c>
      <c r="P5" s="106">
        <v>6.666666666666667</v>
      </c>
      <c r="Q5" s="106">
        <v>6.666666666666667</v>
      </c>
      <c r="R5" s="106">
        <v>6.666666666666667</v>
      </c>
      <c r="S5" s="106">
        <f>SUM(D5:R5)</f>
        <v>100.00000000000001</v>
      </c>
      <c r="U5" s="426" t="s">
        <v>214</v>
      </c>
      <c r="V5" s="426"/>
      <c r="W5" s="83">
        <v>0.5</v>
      </c>
      <c r="X5" s="105">
        <v>6.666666666666667</v>
      </c>
      <c r="Y5" s="106">
        <v>6.666666666666667</v>
      </c>
      <c r="Z5" s="106">
        <v>6.666666666666667</v>
      </c>
      <c r="AA5" s="106">
        <v>6.666666666666667</v>
      </c>
      <c r="AB5" s="106">
        <v>6.666666666666667</v>
      </c>
      <c r="AC5" s="106">
        <v>6.666666666666667</v>
      </c>
      <c r="AD5" s="106">
        <v>6.666666666666667</v>
      </c>
      <c r="AE5" s="106">
        <v>6.666666666666667</v>
      </c>
      <c r="AF5" s="106">
        <v>6.666666666666667</v>
      </c>
      <c r="AG5" s="106">
        <v>6.666666666666667</v>
      </c>
      <c r="AH5" s="106">
        <v>6.666666666666667</v>
      </c>
      <c r="AI5" s="106">
        <v>6.666666666666667</v>
      </c>
      <c r="AJ5" s="106">
        <v>6.666666666666667</v>
      </c>
      <c r="AK5" s="106">
        <v>6.666666666666667</v>
      </c>
      <c r="AL5" s="106">
        <v>6.666666666666667</v>
      </c>
      <c r="AM5" s="106">
        <f>SUM(X5:AL5)</f>
        <v>100.00000000000001</v>
      </c>
      <c r="AO5" s="90"/>
      <c r="AP5" s="90"/>
      <c r="AQ5" s="90"/>
      <c r="AR5" s="90"/>
      <c r="AS5" s="90"/>
      <c r="AT5" s="90"/>
      <c r="AU5" s="90"/>
      <c r="AV5" s="90"/>
      <c r="AW5" s="90"/>
      <c r="AX5" s="90"/>
      <c r="AY5" s="90"/>
      <c r="AZ5" s="90"/>
      <c r="BA5" s="90"/>
      <c r="BB5" s="90"/>
      <c r="BC5" s="90"/>
      <c r="BD5" s="90"/>
      <c r="BE5" s="90"/>
    </row>
    <row r="6" spans="1:57" ht="16.5" customHeight="1">
      <c r="A6" s="426" t="s">
        <v>215</v>
      </c>
      <c r="B6" s="426"/>
      <c r="C6" s="83">
        <v>0.5</v>
      </c>
      <c r="D6" s="108">
        <f>D7+D8</f>
        <v>59946</v>
      </c>
      <c r="E6" s="108">
        <f t="shared" ref="E6:R6" si="0">E7+E8</f>
        <v>63445</v>
      </c>
      <c r="F6" s="108">
        <f t="shared" si="0"/>
        <v>45630</v>
      </c>
      <c r="G6" s="108">
        <f t="shared" si="0"/>
        <v>40194</v>
      </c>
      <c r="H6" s="108">
        <f t="shared" si="0"/>
        <v>59056</v>
      </c>
      <c r="I6" s="108">
        <f t="shared" si="0"/>
        <v>34832</v>
      </c>
      <c r="J6" s="108">
        <f t="shared" si="0"/>
        <v>51257</v>
      </c>
      <c r="K6" s="108">
        <f t="shared" si="0"/>
        <v>53500</v>
      </c>
      <c r="L6" s="108">
        <f t="shared" si="0"/>
        <v>34064</v>
      </c>
      <c r="M6" s="108">
        <f t="shared" si="0"/>
        <v>27387</v>
      </c>
      <c r="N6" s="108">
        <f t="shared" si="0"/>
        <v>33241</v>
      </c>
      <c r="O6" s="108">
        <f t="shared" si="0"/>
        <v>49590</v>
      </c>
      <c r="P6" s="108">
        <f t="shared" si="0"/>
        <v>50896</v>
      </c>
      <c r="Q6" s="108">
        <f t="shared" si="0"/>
        <v>52679</v>
      </c>
      <c r="R6" s="108">
        <f t="shared" si="0"/>
        <v>39141</v>
      </c>
      <c r="S6" s="109">
        <f t="shared" ref="S6:S8" si="1">SUM(D6:R6)</f>
        <v>694858</v>
      </c>
      <c r="U6" s="426" t="s">
        <v>215</v>
      </c>
      <c r="V6" s="426"/>
      <c r="W6" s="83">
        <v>0.5</v>
      </c>
      <c r="X6" s="108">
        <f>X7+X8</f>
        <v>60253</v>
      </c>
      <c r="Y6" s="108">
        <f t="shared" ref="Y6:AL6" si="2">Y7+Y8</f>
        <v>63871</v>
      </c>
      <c r="Z6" s="108">
        <f t="shared" si="2"/>
        <v>46351</v>
      </c>
      <c r="AA6" s="108">
        <f t="shared" si="2"/>
        <v>40550</v>
      </c>
      <c r="AB6" s="108">
        <f t="shared" si="2"/>
        <v>59094</v>
      </c>
      <c r="AC6" s="108">
        <f t="shared" si="2"/>
        <v>34859</v>
      </c>
      <c r="AD6" s="108">
        <f t="shared" si="2"/>
        <v>51465</v>
      </c>
      <c r="AE6" s="108">
        <f t="shared" si="2"/>
        <v>54055</v>
      </c>
      <c r="AF6" s="108">
        <f t="shared" si="2"/>
        <v>35144</v>
      </c>
      <c r="AG6" s="108">
        <f t="shared" si="2"/>
        <v>27418</v>
      </c>
      <c r="AH6" s="108">
        <f t="shared" si="2"/>
        <v>33200</v>
      </c>
      <c r="AI6" s="108">
        <f t="shared" si="2"/>
        <v>49429</v>
      </c>
      <c r="AJ6" s="108">
        <f t="shared" si="2"/>
        <v>50924</v>
      </c>
      <c r="AK6" s="108">
        <f t="shared" si="2"/>
        <v>52668</v>
      </c>
      <c r="AL6" s="108">
        <f t="shared" si="2"/>
        <v>39081</v>
      </c>
      <c r="AM6" s="109">
        <f t="shared" ref="AM6:AM8" si="3">SUM(X6:AL6)</f>
        <v>698362</v>
      </c>
      <c r="AO6" s="90"/>
      <c r="AP6" s="90"/>
      <c r="AQ6" s="90"/>
      <c r="AR6" s="90"/>
      <c r="AS6" s="90"/>
      <c r="AT6" s="90"/>
      <c r="AU6" s="90"/>
      <c r="AV6" s="90"/>
      <c r="AW6" s="90"/>
      <c r="AX6" s="90"/>
      <c r="AY6" s="90"/>
      <c r="AZ6" s="90"/>
      <c r="BA6" s="90"/>
      <c r="BB6" s="90"/>
      <c r="BC6" s="90"/>
      <c r="BD6" s="90"/>
      <c r="BE6" s="90"/>
    </row>
    <row r="7" spans="1:57" ht="16.5" customHeight="1">
      <c r="A7" s="426" t="s">
        <v>455</v>
      </c>
      <c r="B7" s="426"/>
      <c r="C7" s="110" t="s">
        <v>217</v>
      </c>
      <c r="D7" s="265">
        <v>59876</v>
      </c>
      <c r="E7" s="265">
        <v>63456</v>
      </c>
      <c r="F7" s="265">
        <v>45672</v>
      </c>
      <c r="G7" s="265">
        <v>40284</v>
      </c>
      <c r="H7" s="265">
        <v>59015</v>
      </c>
      <c r="I7" s="265">
        <v>34894</v>
      </c>
      <c r="J7" s="265">
        <v>51241</v>
      </c>
      <c r="K7" s="265">
        <v>53479</v>
      </c>
      <c r="L7" s="265">
        <v>34003</v>
      </c>
      <c r="M7" s="265">
        <v>27460</v>
      </c>
      <c r="N7" s="265">
        <v>33279</v>
      </c>
      <c r="O7" s="265">
        <v>49582</v>
      </c>
      <c r="P7" s="265">
        <v>50821</v>
      </c>
      <c r="Q7" s="265">
        <v>52583</v>
      </c>
      <c r="R7" s="265">
        <v>39147</v>
      </c>
      <c r="S7" s="111">
        <f t="shared" si="1"/>
        <v>694792</v>
      </c>
      <c r="U7" s="426" t="s">
        <v>455</v>
      </c>
      <c r="V7" s="426"/>
      <c r="W7" s="110" t="s">
        <v>217</v>
      </c>
      <c r="X7" s="265">
        <v>60209</v>
      </c>
      <c r="Y7" s="265">
        <v>63891</v>
      </c>
      <c r="Z7" s="265">
        <v>46424</v>
      </c>
      <c r="AA7" s="265">
        <v>40655</v>
      </c>
      <c r="AB7" s="265">
        <v>59026</v>
      </c>
      <c r="AC7" s="265">
        <v>34896</v>
      </c>
      <c r="AD7" s="265">
        <v>51464</v>
      </c>
      <c r="AE7" s="265">
        <v>53982</v>
      </c>
      <c r="AF7" s="265">
        <v>35117</v>
      </c>
      <c r="AG7" s="265">
        <v>27461</v>
      </c>
      <c r="AH7" s="265">
        <v>33259</v>
      </c>
      <c r="AI7" s="265">
        <v>49378</v>
      </c>
      <c r="AJ7" s="265">
        <v>50862</v>
      </c>
      <c r="AK7" s="265">
        <v>52595</v>
      </c>
      <c r="AL7" s="265">
        <v>39086</v>
      </c>
      <c r="AM7" s="111">
        <f t="shared" si="3"/>
        <v>698305</v>
      </c>
      <c r="AO7" s="90"/>
      <c r="AP7" s="90"/>
      <c r="AQ7" s="90"/>
      <c r="AR7" s="90"/>
      <c r="AS7" s="90"/>
      <c r="AT7" s="90"/>
      <c r="AU7" s="90"/>
      <c r="AV7" s="90"/>
      <c r="AW7" s="90"/>
      <c r="AX7" s="90"/>
      <c r="AY7" s="90"/>
      <c r="AZ7" s="90"/>
      <c r="BA7" s="90"/>
      <c r="BB7" s="90"/>
      <c r="BC7" s="90"/>
      <c r="BD7" s="90"/>
      <c r="BE7" s="90"/>
    </row>
    <row r="8" spans="1:57" ht="16.5" customHeight="1">
      <c r="A8" s="426" t="s">
        <v>456</v>
      </c>
      <c r="B8" s="426"/>
      <c r="C8" s="110" t="s">
        <v>217</v>
      </c>
      <c r="D8" s="265">
        <v>70</v>
      </c>
      <c r="E8" s="265">
        <v>-11</v>
      </c>
      <c r="F8" s="265">
        <v>-42</v>
      </c>
      <c r="G8" s="265">
        <v>-90</v>
      </c>
      <c r="H8" s="265">
        <v>41</v>
      </c>
      <c r="I8" s="265">
        <v>-62</v>
      </c>
      <c r="J8" s="265">
        <v>16</v>
      </c>
      <c r="K8" s="265">
        <v>21</v>
      </c>
      <c r="L8" s="265">
        <v>61</v>
      </c>
      <c r="M8" s="265">
        <v>-73</v>
      </c>
      <c r="N8" s="265">
        <v>-38</v>
      </c>
      <c r="O8" s="265">
        <v>8</v>
      </c>
      <c r="P8" s="265">
        <v>75</v>
      </c>
      <c r="Q8" s="265">
        <v>96</v>
      </c>
      <c r="R8" s="265">
        <v>-6</v>
      </c>
      <c r="S8" s="265">
        <f t="shared" si="1"/>
        <v>66</v>
      </c>
      <c r="U8" s="426" t="s">
        <v>456</v>
      </c>
      <c r="V8" s="426"/>
      <c r="W8" s="110" t="s">
        <v>217</v>
      </c>
      <c r="X8" s="265">
        <v>44</v>
      </c>
      <c r="Y8" s="265">
        <v>-20</v>
      </c>
      <c r="Z8" s="265">
        <v>-73</v>
      </c>
      <c r="AA8" s="265">
        <v>-105</v>
      </c>
      <c r="AB8" s="265">
        <v>68</v>
      </c>
      <c r="AC8" s="265">
        <v>-37</v>
      </c>
      <c r="AD8" s="265">
        <v>1</v>
      </c>
      <c r="AE8" s="265">
        <v>73</v>
      </c>
      <c r="AF8" s="265">
        <v>27</v>
      </c>
      <c r="AG8" s="265">
        <v>-43</v>
      </c>
      <c r="AH8" s="265">
        <v>-59</v>
      </c>
      <c r="AI8" s="265">
        <v>51</v>
      </c>
      <c r="AJ8" s="265">
        <v>62</v>
      </c>
      <c r="AK8" s="265">
        <v>73</v>
      </c>
      <c r="AL8" s="265">
        <v>-5</v>
      </c>
      <c r="AM8" s="265">
        <f t="shared" si="3"/>
        <v>57</v>
      </c>
      <c r="AO8" s="90"/>
      <c r="AP8" s="90"/>
      <c r="AQ8" s="90"/>
      <c r="AR8" s="90"/>
      <c r="AS8" s="90"/>
      <c r="AT8" s="90"/>
      <c r="AU8" s="90"/>
      <c r="AV8" s="90"/>
      <c r="AW8" s="90"/>
      <c r="AX8" s="90"/>
      <c r="AY8" s="90"/>
      <c r="AZ8" s="90"/>
      <c r="BA8" s="90"/>
      <c r="BB8" s="90"/>
      <c r="BC8" s="90"/>
      <c r="BD8" s="90"/>
      <c r="BE8" s="90"/>
    </row>
    <row r="9" spans="1:57" ht="16.5" customHeight="1" thickBot="1">
      <c r="A9" s="427" t="s">
        <v>216</v>
      </c>
      <c r="B9" s="427"/>
      <c r="C9" s="232" t="s">
        <v>217</v>
      </c>
      <c r="D9" s="217">
        <f>(D5/$S$5*$C$5+D6/$S$6*$C$6)*100</f>
        <v>7.6468765320876111</v>
      </c>
      <c r="E9" s="217">
        <f t="shared" ref="E9:R9" si="4">(E5/$S$5*$C$5+E6/$S$6*$C$6)*100</f>
        <v>7.8986545932166479</v>
      </c>
      <c r="F9" s="217">
        <f t="shared" si="4"/>
        <v>6.6167380001861282</v>
      </c>
      <c r="G9" s="217">
        <f t="shared" si="4"/>
        <v>6.2255789432277293</v>
      </c>
      <c r="H9" s="217">
        <f t="shared" si="4"/>
        <v>7.582834670297145</v>
      </c>
      <c r="I9" s="217">
        <f t="shared" si="4"/>
        <v>5.8397447152271882</v>
      </c>
      <c r="J9" s="217">
        <f t="shared" si="4"/>
        <v>7.0216408724276524</v>
      </c>
      <c r="K9" s="217">
        <f t="shared" si="4"/>
        <v>7.1830407555692437</v>
      </c>
      <c r="L9" s="217">
        <f t="shared" si="4"/>
        <v>5.784481625502381</v>
      </c>
      <c r="M9" s="217">
        <f t="shared" si="4"/>
        <v>5.3040237477777241</v>
      </c>
      <c r="N9" s="217">
        <f t="shared" si="4"/>
        <v>5.7252608926332185</v>
      </c>
      <c r="O9" s="217">
        <f t="shared" si="4"/>
        <v>6.9016883065796648</v>
      </c>
      <c r="P9" s="217">
        <f t="shared" si="4"/>
        <v>6.9956643419710698</v>
      </c>
      <c r="Q9" s="217">
        <f t="shared" si="4"/>
        <v>7.1239639369962404</v>
      </c>
      <c r="R9" s="217">
        <f t="shared" si="4"/>
        <v>6.1498080663003565</v>
      </c>
      <c r="S9" s="217">
        <f>SUM(D9:R9)</f>
        <v>99.999999999999972</v>
      </c>
      <c r="U9" s="427" t="s">
        <v>216</v>
      </c>
      <c r="V9" s="427"/>
      <c r="W9" s="232" t="s">
        <v>217</v>
      </c>
      <c r="X9" s="217">
        <f t="shared" ref="X9:AM9" si="5">(X5/$AM$5*$W$5+X6/$AM$6*$W$6)*100</f>
        <v>7.647213527272867</v>
      </c>
      <c r="Y9" s="217">
        <f t="shared" si="5"/>
        <v>7.9062482399290532</v>
      </c>
      <c r="Z9" s="217">
        <f t="shared" si="5"/>
        <v>6.6518844572490101</v>
      </c>
      <c r="AA9" s="217">
        <f t="shared" si="5"/>
        <v>6.2365554445020397</v>
      </c>
      <c r="AB9" s="217">
        <f t="shared" si="5"/>
        <v>7.5642336400510519</v>
      </c>
      <c r="AC9" s="217">
        <f t="shared" si="5"/>
        <v>5.8291020034499779</v>
      </c>
      <c r="AD9" s="217">
        <f t="shared" si="5"/>
        <v>7.0180269449559587</v>
      </c>
      <c r="AE9" s="217">
        <f t="shared" si="5"/>
        <v>7.2034608603179064</v>
      </c>
      <c r="AF9" s="217">
        <f t="shared" si="5"/>
        <v>5.8495068937504238</v>
      </c>
      <c r="AG9" s="217">
        <f t="shared" si="5"/>
        <v>5.2963553763425457</v>
      </c>
      <c r="AH9" s="217">
        <f t="shared" si="5"/>
        <v>5.7103240630694874</v>
      </c>
      <c r="AI9" s="217">
        <f t="shared" si="5"/>
        <v>6.872257272493826</v>
      </c>
      <c r="AJ9" s="217">
        <f t="shared" si="5"/>
        <v>6.9792934514382701</v>
      </c>
      <c r="AK9" s="217">
        <f t="shared" si="5"/>
        <v>7.1041570608557354</v>
      </c>
      <c r="AL9" s="217">
        <f t="shared" si="5"/>
        <v>6.1313807643218459</v>
      </c>
      <c r="AM9" s="217">
        <f t="shared" si="5"/>
        <v>100</v>
      </c>
      <c r="AO9" s="90"/>
      <c r="AP9" s="90"/>
      <c r="AQ9" s="90"/>
      <c r="AR9" s="90"/>
      <c r="AS9" s="90"/>
      <c r="AT9" s="90"/>
      <c r="AU9" s="90"/>
      <c r="AV9" s="90"/>
      <c r="AW9" s="90"/>
      <c r="AX9" s="90"/>
      <c r="AY9" s="90"/>
      <c r="AZ9" s="90"/>
      <c r="BA9" s="90"/>
      <c r="BB9" s="90"/>
      <c r="BC9" s="90"/>
      <c r="BD9" s="90"/>
      <c r="BE9" s="90"/>
    </row>
    <row r="10" spans="1:57" ht="16.5" customHeight="1" thickBot="1">
      <c r="A10" s="418"/>
      <c r="B10" s="418"/>
      <c r="C10" s="18"/>
      <c r="D10" s="18"/>
      <c r="E10" s="18"/>
      <c r="F10" s="18"/>
      <c r="G10" s="18"/>
      <c r="H10" s="18"/>
      <c r="I10" s="18"/>
      <c r="J10" s="18"/>
      <c r="K10" s="18"/>
      <c r="L10" s="18"/>
      <c r="M10" s="18"/>
      <c r="N10" s="18"/>
      <c r="O10" s="18"/>
      <c r="P10" s="18"/>
      <c r="Q10" s="18"/>
      <c r="R10" s="18"/>
      <c r="S10" s="18"/>
      <c r="U10" s="418"/>
      <c r="V10" s="418"/>
      <c r="W10" s="18"/>
      <c r="X10" s="18"/>
      <c r="Y10" s="18"/>
      <c r="Z10" s="18"/>
      <c r="AA10" s="18"/>
      <c r="AB10" s="18"/>
      <c r="AC10" s="18"/>
      <c r="AD10" s="18"/>
      <c r="AE10" s="18"/>
      <c r="AF10" s="18"/>
      <c r="AG10" s="18"/>
      <c r="AH10" s="18"/>
      <c r="AI10" s="18"/>
      <c r="AJ10" s="18"/>
      <c r="AK10" s="18"/>
      <c r="AL10" s="18"/>
      <c r="AM10" s="18"/>
      <c r="AO10" s="90"/>
      <c r="AP10" s="90"/>
      <c r="AQ10" s="90"/>
      <c r="AR10" s="90"/>
      <c r="AS10" s="90"/>
      <c r="AT10" s="90"/>
      <c r="AU10" s="90"/>
      <c r="AV10" s="90"/>
      <c r="AW10" s="90"/>
      <c r="AX10" s="90"/>
      <c r="AY10" s="90"/>
      <c r="AZ10" s="90"/>
      <c r="BA10" s="90"/>
      <c r="BB10" s="90"/>
      <c r="BC10" s="90"/>
      <c r="BD10" s="90"/>
      <c r="BE10" s="90"/>
    </row>
    <row r="11" spans="1:57" ht="16.5" customHeight="1">
      <c r="A11" s="371" t="str">
        <f>'Tabell 3.1 DOK32022'!A9</f>
        <v xml:space="preserve">FO2A Barnehage - kommunale </v>
      </c>
      <c r="B11" s="371"/>
      <c r="C11" s="208"/>
      <c r="D11" s="208"/>
      <c r="E11" s="208"/>
      <c r="F11" s="208"/>
      <c r="G11" s="208"/>
      <c r="H11" s="208"/>
      <c r="I11" s="208"/>
      <c r="J11" s="208"/>
      <c r="K11" s="208"/>
      <c r="L11" s="208"/>
      <c r="M11" s="208"/>
      <c r="N11" s="208"/>
      <c r="O11" s="208"/>
      <c r="P11" s="208"/>
      <c r="Q11" s="208"/>
      <c r="R11" s="208"/>
      <c r="S11" s="208"/>
      <c r="U11" s="371" t="str">
        <f>'Tabell 3.1 DOK32022'!A9</f>
        <v xml:space="preserve">FO2A Barnehage - kommunale </v>
      </c>
      <c r="V11" s="371"/>
      <c r="W11" s="208"/>
      <c r="X11" s="208"/>
      <c r="Y11" s="208"/>
      <c r="Z11" s="208"/>
      <c r="AA11" s="208"/>
      <c r="AB11" s="208"/>
      <c r="AC11" s="208"/>
      <c r="AD11" s="208"/>
      <c r="AE11" s="208"/>
      <c r="AF11" s="208"/>
      <c r="AG11" s="208"/>
      <c r="AH11" s="208"/>
      <c r="AI11" s="208"/>
      <c r="AJ11" s="208"/>
      <c r="AK11" s="208"/>
      <c r="AL11" s="208"/>
      <c r="AM11" s="208"/>
      <c r="AO11" s="90"/>
      <c r="AP11" s="90"/>
      <c r="AQ11" s="90"/>
      <c r="AR11" s="90"/>
      <c r="AS11" s="90"/>
      <c r="AT11" s="90"/>
      <c r="AU11" s="90"/>
      <c r="AV11" s="90"/>
      <c r="AW11" s="90"/>
      <c r="AX11" s="90"/>
      <c r="AY11" s="90"/>
      <c r="AZ11" s="90"/>
      <c r="BA11" s="90"/>
      <c r="BB11" s="90"/>
      <c r="BC11" s="90"/>
      <c r="BD11" s="90"/>
      <c r="BE11" s="90"/>
    </row>
    <row r="12" spans="1:57" ht="16.5" customHeight="1">
      <c r="A12" s="426" t="s">
        <v>457</v>
      </c>
      <c r="B12" s="426"/>
      <c r="C12" s="87">
        <f>S12/(S12+S13)</f>
        <v>0.55963054385408983</v>
      </c>
      <c r="D12" s="113">
        <f>'Tabell 4.5-4.7 DOK32022'!D58</f>
        <v>1744.6419999999998</v>
      </c>
      <c r="E12" s="113">
        <f>'Tabell 4.5-4.7 DOK32022'!E58</f>
        <v>1829.8799999999999</v>
      </c>
      <c r="F12" s="113">
        <f>'Tabell 4.5-4.7 DOK32022'!F58</f>
        <v>1554.57</v>
      </c>
      <c r="G12" s="113">
        <f>'Tabell 4.5-4.7 DOK32022'!G58</f>
        <v>732.78</v>
      </c>
      <c r="H12" s="113">
        <f>'Tabell 4.5-4.7 DOK32022'!H58</f>
        <v>1001.8799999999999</v>
      </c>
      <c r="I12" s="113">
        <f>'Tabell 4.5-4.7 DOK32022'!I58</f>
        <v>985.31999999999994</v>
      </c>
      <c r="J12" s="113">
        <f>'Tabell 4.5-4.7 DOK32022'!J58</f>
        <v>925.29</v>
      </c>
      <c r="K12" s="113">
        <f>'Tabell 4.5-4.7 DOK32022'!K58</f>
        <v>1049.49</v>
      </c>
      <c r="L12" s="113">
        <f>'Tabell 4.5-4.7 DOK32022'!L58</f>
        <v>854.91</v>
      </c>
      <c r="M12" s="113">
        <f>'Tabell 4.5-4.7 DOK32022'!M58</f>
        <v>728.64</v>
      </c>
      <c r="N12" s="113">
        <f>'Tabell 4.5-4.7 DOK32022'!N58</f>
        <v>743.13</v>
      </c>
      <c r="O12" s="113">
        <f>'Tabell 4.5-4.7 DOK32022'!O58</f>
        <v>1003.9499999999999</v>
      </c>
      <c r="P12" s="113">
        <f>'Tabell 4.5-4.7 DOK32022'!P58</f>
        <v>1467.6299999999999</v>
      </c>
      <c r="Q12" s="113">
        <f>'Tabell 4.5-4.7 DOK32022'!Q58</f>
        <v>1355.85</v>
      </c>
      <c r="R12" s="113">
        <f>'Tabell 4.5-4.7 DOK32022'!R58</f>
        <v>728.64</v>
      </c>
      <c r="S12" s="113">
        <f>SUM(D12:R12)</f>
        <v>16706.601999999999</v>
      </c>
      <c r="T12" s="30"/>
      <c r="U12" s="426" t="s">
        <v>457</v>
      </c>
      <c r="V12" s="426"/>
      <c r="W12" s="323">
        <f>AM12/(AM12+AM13)</f>
        <v>0.55963054385408983</v>
      </c>
      <c r="X12" s="113">
        <f>'Tabell 4.5-4.7 DOK32022'!D58</f>
        <v>1744.6419999999998</v>
      </c>
      <c r="Y12" s="113">
        <f>'Tabell 4.5-4.7 DOK32022'!E58</f>
        <v>1829.8799999999999</v>
      </c>
      <c r="Z12" s="113">
        <f>'Tabell 4.5-4.7 DOK32022'!F58</f>
        <v>1554.57</v>
      </c>
      <c r="AA12" s="113">
        <f>'Tabell 4.5-4.7 DOK32022'!G58</f>
        <v>732.78</v>
      </c>
      <c r="AB12" s="113">
        <f>'Tabell 4.5-4.7 DOK32022'!H58</f>
        <v>1001.8799999999999</v>
      </c>
      <c r="AC12" s="113">
        <f>'Tabell 4.5-4.7 DOK32022'!I58</f>
        <v>985.31999999999994</v>
      </c>
      <c r="AD12" s="113">
        <f>'Tabell 4.5-4.7 DOK32022'!J58</f>
        <v>925.29</v>
      </c>
      <c r="AE12" s="113">
        <f>'Tabell 4.5-4.7 DOK32022'!K58</f>
        <v>1049.49</v>
      </c>
      <c r="AF12" s="113">
        <f>'Tabell 4.5-4.7 DOK32022'!L58</f>
        <v>854.91</v>
      </c>
      <c r="AG12" s="113">
        <f>'Tabell 4.5-4.7 DOK32022'!M58</f>
        <v>728.64</v>
      </c>
      <c r="AH12" s="113">
        <f>'Tabell 4.5-4.7 DOK32022'!N58</f>
        <v>743.13</v>
      </c>
      <c r="AI12" s="113">
        <f>'Tabell 4.5-4.7 DOK32022'!O58</f>
        <v>1003.9499999999999</v>
      </c>
      <c r="AJ12" s="113">
        <f>'Tabell 4.5-4.7 DOK32022'!P58</f>
        <v>1467.6299999999999</v>
      </c>
      <c r="AK12" s="113">
        <f>'Tabell 4.5-4.7 DOK32022'!Q58</f>
        <v>1355.85</v>
      </c>
      <c r="AL12" s="113">
        <f>'Tabell 4.5-4.7 DOK32022'!R58</f>
        <v>728.64</v>
      </c>
      <c r="AM12" s="113">
        <f>SUM(X12:AL12)</f>
        <v>16706.601999999999</v>
      </c>
      <c r="AO12" s="90"/>
      <c r="AP12" s="90"/>
      <c r="AQ12" s="90"/>
      <c r="AR12" s="90"/>
      <c r="AS12" s="90"/>
      <c r="AT12" s="90"/>
      <c r="AU12" s="90"/>
      <c r="AV12" s="90"/>
      <c r="AW12" s="90"/>
      <c r="AX12" s="90"/>
      <c r="AY12" s="90"/>
      <c r="AZ12" s="90"/>
      <c r="BA12" s="90"/>
      <c r="BB12" s="90"/>
      <c r="BC12" s="90"/>
      <c r="BD12" s="90"/>
      <c r="BE12" s="90"/>
    </row>
    <row r="13" spans="1:57" ht="16.5" customHeight="1">
      <c r="A13" s="426" t="s">
        <v>458</v>
      </c>
      <c r="B13" s="426"/>
      <c r="C13" s="87">
        <f>1-C12</f>
        <v>0.44036945614591017</v>
      </c>
      <c r="D13" s="113">
        <f>'Tabell 4.5-4.7 DOK32022'!D59</f>
        <v>1045.2222222222222</v>
      </c>
      <c r="E13" s="113">
        <f>'Tabell 4.5-4.7 DOK32022'!E59</f>
        <v>1169</v>
      </c>
      <c r="F13" s="113">
        <f>'Tabell 4.5-4.7 DOK32022'!F59</f>
        <v>727</v>
      </c>
      <c r="G13" s="113">
        <f>'Tabell 4.5-4.7 DOK32022'!G59</f>
        <v>443</v>
      </c>
      <c r="H13" s="113">
        <f>'Tabell 4.5-4.7 DOK32022'!H59</f>
        <v>527</v>
      </c>
      <c r="I13" s="113">
        <f>'Tabell 4.5-4.7 DOK32022'!I59</f>
        <v>664</v>
      </c>
      <c r="J13" s="113">
        <f>'Tabell 4.5-4.7 DOK32022'!J59</f>
        <v>737</v>
      </c>
      <c r="K13" s="113">
        <f>'Tabell 4.5-4.7 DOK32022'!K59</f>
        <v>926</v>
      </c>
      <c r="L13" s="113">
        <f>'Tabell 4.5-4.7 DOK32022'!L59</f>
        <v>789.08888888888885</v>
      </c>
      <c r="M13" s="113">
        <f>'Tabell 4.5-4.7 DOK32022'!M59</f>
        <v>754</v>
      </c>
      <c r="N13" s="113">
        <f>'Tabell 4.5-4.7 DOK32022'!N59</f>
        <v>907</v>
      </c>
      <c r="O13" s="113">
        <f>'Tabell 4.5-4.7 DOK32022'!O59</f>
        <v>1049</v>
      </c>
      <c r="P13" s="113">
        <f>'Tabell 4.5-4.7 DOK32022'!P59</f>
        <v>1307</v>
      </c>
      <c r="Q13" s="113">
        <f>'Tabell 4.5-4.7 DOK32022'!Q59</f>
        <v>1202</v>
      </c>
      <c r="R13" s="113">
        <f>'Tabell 4.5-4.7 DOK32022'!R59</f>
        <v>900</v>
      </c>
      <c r="S13" s="113">
        <f>SUM(D13:R13)</f>
        <v>13146.31111111111</v>
      </c>
      <c r="T13" s="30"/>
      <c r="U13" s="426" t="s">
        <v>458</v>
      </c>
      <c r="V13" s="426"/>
      <c r="W13" s="323">
        <f>1-W12</f>
        <v>0.44036945614591017</v>
      </c>
      <c r="X13" s="113">
        <f>'Tabell 4.5-4.7 DOK32022'!D59</f>
        <v>1045.2222222222222</v>
      </c>
      <c r="Y13" s="113">
        <f>'Tabell 4.5-4.7 DOK32022'!E59</f>
        <v>1169</v>
      </c>
      <c r="Z13" s="113">
        <f>'Tabell 4.5-4.7 DOK32022'!F59</f>
        <v>727</v>
      </c>
      <c r="AA13" s="113">
        <f>'Tabell 4.5-4.7 DOK32022'!G59</f>
        <v>443</v>
      </c>
      <c r="AB13" s="113">
        <f>'Tabell 4.5-4.7 DOK32022'!H59</f>
        <v>527</v>
      </c>
      <c r="AC13" s="113">
        <f>'Tabell 4.5-4.7 DOK32022'!I59</f>
        <v>664</v>
      </c>
      <c r="AD13" s="113">
        <f>'Tabell 4.5-4.7 DOK32022'!J59</f>
        <v>737</v>
      </c>
      <c r="AE13" s="113">
        <f>'Tabell 4.5-4.7 DOK32022'!K59</f>
        <v>926</v>
      </c>
      <c r="AF13" s="113">
        <f>'Tabell 4.5-4.7 DOK32022'!L59</f>
        <v>789.08888888888885</v>
      </c>
      <c r="AG13" s="113">
        <f>'Tabell 4.5-4.7 DOK32022'!M59</f>
        <v>754</v>
      </c>
      <c r="AH13" s="113">
        <f>'Tabell 4.5-4.7 DOK32022'!N59</f>
        <v>907</v>
      </c>
      <c r="AI13" s="113">
        <f>'Tabell 4.5-4.7 DOK32022'!O59</f>
        <v>1049</v>
      </c>
      <c r="AJ13" s="113">
        <f>'Tabell 4.5-4.7 DOK32022'!P59</f>
        <v>1307</v>
      </c>
      <c r="AK13" s="113">
        <f>'Tabell 4.5-4.7 DOK32022'!Q59</f>
        <v>1202</v>
      </c>
      <c r="AL13" s="113">
        <f>'Tabell 4.5-4.7 DOK32022'!R59</f>
        <v>900</v>
      </c>
      <c r="AM13" s="113">
        <f>SUM(X13:AL13)</f>
        <v>13146.31111111111</v>
      </c>
      <c r="AO13" s="90"/>
      <c r="AP13" s="90"/>
      <c r="AQ13" s="90"/>
      <c r="AR13" s="90"/>
      <c r="AS13" s="90"/>
      <c r="AT13" s="90"/>
      <c r="AU13" s="90"/>
      <c r="AV13" s="90"/>
      <c r="AW13" s="90"/>
      <c r="AX13" s="90"/>
      <c r="AY13" s="90"/>
      <c r="AZ13" s="90"/>
      <c r="BA13" s="90"/>
      <c r="BB13" s="90"/>
      <c r="BC13" s="90"/>
      <c r="BD13" s="90"/>
      <c r="BE13" s="90"/>
    </row>
    <row r="14" spans="1:57" ht="16.5" customHeight="1">
      <c r="A14" s="428" t="str">
        <f>'Tabell 3.1 DOK32022'!A12</f>
        <v>Kriterienøkkel FO2A  - kommunale barnehager</v>
      </c>
      <c r="B14" s="428"/>
      <c r="C14" s="233" t="s">
        <v>217</v>
      </c>
      <c r="D14" s="234">
        <f>(D12/$S$12*$C$12+D13/$S$13*$C$13)*100</f>
        <v>9.3453667715391173</v>
      </c>
      <c r="E14" s="234">
        <f t="shared" ref="E14:R14" si="6">(E12/$S$12*$C$12+E13/$S$13*$C$13)*100</f>
        <v>10.045518803603228</v>
      </c>
      <c r="F14" s="234">
        <f t="shared" si="6"/>
        <v>7.6427047220085562</v>
      </c>
      <c r="G14" s="234">
        <f t="shared" si="6"/>
        <v>3.938577101751521</v>
      </c>
      <c r="H14" s="234">
        <f t="shared" si="6"/>
        <v>5.1213762432817926</v>
      </c>
      <c r="I14" s="234">
        <f t="shared" si="6"/>
        <v>5.524820957543775</v>
      </c>
      <c r="J14" s="234">
        <f t="shared" si="6"/>
        <v>5.5682673038072918</v>
      </c>
      <c r="K14" s="234">
        <f t="shared" si="6"/>
        <v>6.6174111472716959</v>
      </c>
      <c r="L14" s="234">
        <f t="shared" si="6"/>
        <v>5.5069965291829437</v>
      </c>
      <c r="M14" s="234">
        <f t="shared" si="6"/>
        <v>4.9664834868265118</v>
      </c>
      <c r="N14" s="234">
        <f t="shared" si="6"/>
        <v>5.5275342605872178</v>
      </c>
      <c r="O14" s="234">
        <f t="shared" si="6"/>
        <v>6.8768833123890412</v>
      </c>
      <c r="P14" s="234">
        <f t="shared" si="6"/>
        <v>9.2943358313909261</v>
      </c>
      <c r="Q14" s="234">
        <f t="shared" si="6"/>
        <v>8.5681755428014839</v>
      </c>
      <c r="R14" s="234">
        <f t="shared" si="6"/>
        <v>5.4555479860148992</v>
      </c>
      <c r="S14" s="234">
        <f>SUM(D14:R14)</f>
        <v>100</v>
      </c>
      <c r="T14" s="30"/>
      <c r="U14" s="428" t="str">
        <f>'Tabell 3.1 DOK32022'!A12</f>
        <v>Kriterienøkkel FO2A  - kommunale barnehager</v>
      </c>
      <c r="V14" s="428"/>
      <c r="W14" s="233" t="s">
        <v>217</v>
      </c>
      <c r="X14" s="234">
        <f t="shared" ref="X14:AL14" si="7">(X12/$AM$12*$W$12+X13/$AM$13*$W$13)*100</f>
        <v>9.3453667715391173</v>
      </c>
      <c r="Y14" s="234">
        <f t="shared" si="7"/>
        <v>10.045518803603228</v>
      </c>
      <c r="Z14" s="234">
        <f t="shared" si="7"/>
        <v>7.6427047220085562</v>
      </c>
      <c r="AA14" s="234">
        <f t="shared" si="7"/>
        <v>3.938577101751521</v>
      </c>
      <c r="AB14" s="234">
        <f t="shared" si="7"/>
        <v>5.1213762432817926</v>
      </c>
      <c r="AC14" s="234">
        <f t="shared" si="7"/>
        <v>5.524820957543775</v>
      </c>
      <c r="AD14" s="234">
        <f t="shared" si="7"/>
        <v>5.5682673038072918</v>
      </c>
      <c r="AE14" s="234">
        <f t="shared" si="7"/>
        <v>6.6174111472716959</v>
      </c>
      <c r="AF14" s="234">
        <f t="shared" si="7"/>
        <v>5.5069965291829437</v>
      </c>
      <c r="AG14" s="234">
        <f t="shared" si="7"/>
        <v>4.9664834868265118</v>
      </c>
      <c r="AH14" s="234">
        <f t="shared" si="7"/>
        <v>5.5275342605872178</v>
      </c>
      <c r="AI14" s="234">
        <f t="shared" si="7"/>
        <v>6.8768833123890412</v>
      </c>
      <c r="AJ14" s="234">
        <f t="shared" si="7"/>
        <v>9.2943358313909261</v>
      </c>
      <c r="AK14" s="234">
        <f t="shared" si="7"/>
        <v>8.5681755428014839</v>
      </c>
      <c r="AL14" s="234">
        <f t="shared" si="7"/>
        <v>5.4555479860148992</v>
      </c>
      <c r="AM14" s="234">
        <f>SUM(X14:AL14)</f>
        <v>100</v>
      </c>
      <c r="AO14" s="90"/>
      <c r="AP14" s="90"/>
      <c r="AQ14" s="90"/>
      <c r="AR14" s="90"/>
      <c r="AS14" s="90"/>
      <c r="AT14" s="90"/>
      <c r="AU14" s="90"/>
      <c r="AV14" s="90"/>
      <c r="AW14" s="90"/>
      <c r="AX14" s="90"/>
      <c r="AY14" s="90"/>
      <c r="AZ14" s="90"/>
      <c r="BA14" s="90"/>
      <c r="BB14" s="90"/>
      <c r="BC14" s="90"/>
      <c r="BD14" s="90"/>
      <c r="BE14" s="90"/>
    </row>
    <row r="15" spans="1:57" ht="16.5" customHeight="1" thickBot="1">
      <c r="A15" s="429"/>
      <c r="B15" s="429"/>
      <c r="C15" s="18"/>
      <c r="D15" s="18"/>
      <c r="E15" s="18"/>
      <c r="F15" s="18"/>
      <c r="G15" s="18"/>
      <c r="H15" s="18"/>
      <c r="I15" s="18"/>
      <c r="J15" s="18"/>
      <c r="K15" s="18"/>
      <c r="L15" s="18"/>
      <c r="M15" s="18"/>
      <c r="N15" s="18"/>
      <c r="O15" s="18"/>
      <c r="P15" s="18"/>
      <c r="Q15" s="18"/>
      <c r="R15" s="18"/>
      <c r="S15" s="18"/>
      <c r="U15" s="429"/>
      <c r="V15" s="429"/>
      <c r="W15" s="18"/>
      <c r="X15" s="18"/>
      <c r="Y15" s="18"/>
      <c r="Z15" s="18"/>
      <c r="AA15" s="18"/>
      <c r="AB15" s="18"/>
      <c r="AC15" s="18"/>
      <c r="AD15" s="18"/>
      <c r="AE15" s="18"/>
      <c r="AF15" s="18"/>
      <c r="AG15" s="18"/>
      <c r="AH15" s="18"/>
      <c r="AI15" s="18"/>
      <c r="AJ15" s="18"/>
      <c r="AK15" s="18"/>
      <c r="AL15" s="18"/>
      <c r="AM15" s="18"/>
      <c r="AO15" s="90"/>
      <c r="AP15" s="90"/>
      <c r="AQ15" s="90"/>
      <c r="AR15" s="90"/>
      <c r="AS15" s="90"/>
      <c r="AT15" s="90"/>
      <c r="AU15" s="90"/>
      <c r="AV15" s="90"/>
      <c r="AW15" s="90"/>
      <c r="AX15" s="90"/>
      <c r="AY15" s="90"/>
      <c r="AZ15" s="90"/>
      <c r="BA15" s="90"/>
      <c r="BB15" s="90"/>
      <c r="BC15" s="90"/>
      <c r="BD15" s="90"/>
      <c r="BE15" s="90"/>
    </row>
    <row r="16" spans="1:57" ht="16.5" customHeight="1">
      <c r="A16" s="371" t="str">
        <f>'Tabell 3.1 DOK32022'!A14</f>
        <v xml:space="preserve">FO2A Barnehage - ordinære private </v>
      </c>
      <c r="B16" s="371"/>
      <c r="C16" s="206"/>
      <c r="D16" s="206"/>
      <c r="E16" s="206"/>
      <c r="F16" s="206"/>
      <c r="G16" s="206"/>
      <c r="H16" s="206"/>
      <c r="I16" s="206"/>
      <c r="J16" s="206"/>
      <c r="K16" s="206"/>
      <c r="L16" s="206"/>
      <c r="M16" s="206"/>
      <c r="N16" s="206"/>
      <c r="O16" s="206"/>
      <c r="P16" s="206"/>
      <c r="Q16" s="206"/>
      <c r="R16" s="206"/>
      <c r="S16" s="206"/>
      <c r="U16" s="371" t="str">
        <f>'Tabell 3.1 DOK32022'!A14</f>
        <v xml:space="preserve">FO2A Barnehage - ordinære private </v>
      </c>
      <c r="V16" s="371"/>
      <c r="W16" s="206"/>
      <c r="X16" s="206"/>
      <c r="Y16" s="206"/>
      <c r="Z16" s="206"/>
      <c r="AA16" s="206"/>
      <c r="AB16" s="206"/>
      <c r="AC16" s="206"/>
      <c r="AD16" s="206"/>
      <c r="AE16" s="206"/>
      <c r="AF16" s="206"/>
      <c r="AG16" s="206"/>
      <c r="AH16" s="206"/>
      <c r="AI16" s="206"/>
      <c r="AJ16" s="206"/>
      <c r="AK16" s="206"/>
      <c r="AL16" s="206"/>
      <c r="AM16" s="206"/>
      <c r="AO16" s="90"/>
      <c r="AP16" s="90"/>
      <c r="AQ16" s="90"/>
      <c r="AR16" s="90"/>
      <c r="AS16" s="90"/>
      <c r="AT16" s="90"/>
      <c r="AU16" s="90"/>
      <c r="AV16" s="90"/>
      <c r="AW16" s="90"/>
      <c r="AX16" s="90"/>
      <c r="AY16" s="90"/>
      <c r="AZ16" s="90"/>
      <c r="BA16" s="90"/>
      <c r="BB16" s="90"/>
      <c r="BC16" s="90"/>
      <c r="BD16" s="90"/>
      <c r="BE16" s="90"/>
    </row>
    <row r="17" spans="1:57" ht="16.5" customHeight="1">
      <c r="A17" s="426" t="s">
        <v>457</v>
      </c>
      <c r="B17" s="426"/>
      <c r="C17" s="87">
        <f>S17/(S17+S18)</f>
        <v>0.55747921383368093</v>
      </c>
      <c r="D17" s="113">
        <f>'Tabell 4.5-4.7 DOK32022'!D62</f>
        <v>918.95579999999995</v>
      </c>
      <c r="E17" s="113">
        <f>'Tabell 4.5-4.7 DOK32022'!E62</f>
        <v>720.15299999999991</v>
      </c>
      <c r="F17" s="113">
        <f>'Tabell 4.5-4.7 DOK32022'!F62</f>
        <v>701.89559999999994</v>
      </c>
      <c r="G17" s="113">
        <f>'Tabell 4.5-4.7 DOK32022'!G62</f>
        <v>994.64511999999991</v>
      </c>
      <c r="H17" s="113">
        <f>'Tabell 4.5-4.7 DOK32022'!H62</f>
        <v>925.0415999999999</v>
      </c>
      <c r="I17" s="113">
        <f>'Tabell 4.5-4.7 DOK32022'!I62</f>
        <v>663.35219999999993</v>
      </c>
      <c r="J17" s="113">
        <f>'Tabell 4.5-4.7 DOK32022'!J62</f>
        <v>1247.5889999999999</v>
      </c>
      <c r="K17" s="113">
        <f>'Tabell 4.5-4.7 DOK32022'!K62</f>
        <v>1697.9381999999998</v>
      </c>
      <c r="L17" s="113">
        <f>'Tabell 4.5-4.7 DOK32022'!L62</f>
        <v>565.97939999999994</v>
      </c>
      <c r="M17" s="113">
        <f>'Tabell 4.5-4.7 DOK32022'!M62</f>
        <v>75.058199999999985</v>
      </c>
      <c r="N17" s="113">
        <f>'Tabell 4.5-4.7 DOK32022'!N62</f>
        <v>115.63019999999999</v>
      </c>
      <c r="O17" s="113">
        <f>'Tabell 4.5-4.7 DOK32022'!O62</f>
        <v>748.5533999999999</v>
      </c>
      <c r="P17" s="113">
        <f>'Tabell 4.5-4.7 DOK32022'!P62</f>
        <v>480.77819999999997</v>
      </c>
      <c r="Q17" s="113">
        <f>'Tabell 4.5-4.7 DOK32022'!Q62</f>
        <v>809.41139999999996</v>
      </c>
      <c r="R17" s="113">
        <f>'Tabell 4.5-4.7 DOK32022'!R62</f>
        <v>523.37879999999996</v>
      </c>
      <c r="S17" s="113">
        <f>SUM(D17:R17)</f>
        <v>11188.360119999999</v>
      </c>
      <c r="T17" s="30"/>
      <c r="U17" s="426" t="s">
        <v>457</v>
      </c>
      <c r="V17" s="426"/>
      <c r="W17" s="87">
        <f>AM17/(AM17+AM18)</f>
        <v>0.55747921383368093</v>
      </c>
      <c r="X17" s="113">
        <f>'Tabell 4.5-4.7 DOK32022'!D62</f>
        <v>918.95579999999995</v>
      </c>
      <c r="Y17" s="113">
        <f>'Tabell 4.5-4.7 DOK32022'!E62</f>
        <v>720.15299999999991</v>
      </c>
      <c r="Z17" s="113">
        <f>'Tabell 4.5-4.7 DOK32022'!F62</f>
        <v>701.89559999999994</v>
      </c>
      <c r="AA17" s="113">
        <f>'Tabell 4.5-4.7 DOK32022'!G62</f>
        <v>994.64511999999991</v>
      </c>
      <c r="AB17" s="113">
        <f>'Tabell 4.5-4.7 DOK32022'!H62</f>
        <v>925.0415999999999</v>
      </c>
      <c r="AC17" s="113">
        <f>'Tabell 4.5-4.7 DOK32022'!I62</f>
        <v>663.35219999999993</v>
      </c>
      <c r="AD17" s="113">
        <f>'Tabell 4.5-4.7 DOK32022'!J62</f>
        <v>1247.5889999999999</v>
      </c>
      <c r="AE17" s="113">
        <f>'Tabell 4.5-4.7 DOK32022'!K62</f>
        <v>1697.9381999999998</v>
      </c>
      <c r="AF17" s="113">
        <f>'Tabell 4.5-4.7 DOK32022'!L62</f>
        <v>565.97939999999994</v>
      </c>
      <c r="AG17" s="113">
        <f>'Tabell 4.5-4.7 DOK32022'!M62</f>
        <v>75.058199999999985</v>
      </c>
      <c r="AH17" s="113">
        <f>'Tabell 4.5-4.7 DOK32022'!N62</f>
        <v>115.63019999999999</v>
      </c>
      <c r="AI17" s="113">
        <f>'Tabell 4.5-4.7 DOK32022'!O62</f>
        <v>748.5533999999999</v>
      </c>
      <c r="AJ17" s="113">
        <f>'Tabell 4.5-4.7 DOK32022'!P62</f>
        <v>480.77819999999997</v>
      </c>
      <c r="AK17" s="113">
        <f>'Tabell 4.5-4.7 DOK32022'!Q62</f>
        <v>809.41139999999996</v>
      </c>
      <c r="AL17" s="113">
        <f>'Tabell 4.5-4.7 DOK32022'!R62</f>
        <v>523.37879999999996</v>
      </c>
      <c r="AM17" s="113">
        <f>SUM(X17:AL17)</f>
        <v>11188.360119999999</v>
      </c>
      <c r="AO17" s="90"/>
      <c r="AP17" s="90"/>
      <c r="AQ17" s="90"/>
      <c r="AR17" s="90"/>
      <c r="AS17" s="90"/>
      <c r="AT17" s="90"/>
      <c r="AU17" s="90"/>
      <c r="AV17" s="90"/>
      <c r="AW17" s="90"/>
      <c r="AX17" s="90"/>
      <c r="AY17" s="90"/>
      <c r="AZ17" s="90"/>
      <c r="BA17" s="90"/>
      <c r="BB17" s="90"/>
      <c r="BC17" s="90"/>
      <c r="BD17" s="90"/>
      <c r="BE17" s="90"/>
    </row>
    <row r="18" spans="1:57" ht="16.5" customHeight="1">
      <c r="A18" s="426" t="s">
        <v>458</v>
      </c>
      <c r="B18" s="426"/>
      <c r="C18" s="87">
        <f>1-C17</f>
        <v>0.44252078616631907</v>
      </c>
      <c r="D18" s="113">
        <f>'Tabell 4.5-4.7 DOK32022'!D63</f>
        <v>689.92</v>
      </c>
      <c r="E18" s="113">
        <f>'Tabell 4.5-4.7 DOK32022'!E63</f>
        <v>526.26</v>
      </c>
      <c r="F18" s="113">
        <f>'Tabell 4.5-4.7 DOK32022'!F63</f>
        <v>500.78</v>
      </c>
      <c r="G18" s="113">
        <f>'Tabell 4.5-4.7 DOK32022'!G63</f>
        <v>561.9755555555555</v>
      </c>
      <c r="H18" s="113">
        <f>'Tabell 4.5-4.7 DOK32022'!H63</f>
        <v>775.18</v>
      </c>
      <c r="I18" s="113">
        <f>'Tabell 4.5-4.7 DOK32022'!I63</f>
        <v>538.02</v>
      </c>
      <c r="J18" s="113">
        <f>'Tabell 4.5-4.7 DOK32022'!J63</f>
        <v>1139.74</v>
      </c>
      <c r="K18" s="113">
        <f>'Tabell 4.5-4.7 DOK32022'!K63</f>
        <v>1156.4000000000001</v>
      </c>
      <c r="L18" s="113">
        <f>'Tabell 4.5-4.7 DOK32022'!L63</f>
        <v>414.54</v>
      </c>
      <c r="M18" s="113">
        <f>'Tabell 4.5-4.7 DOK32022'!M63</f>
        <v>81.34</v>
      </c>
      <c r="N18" s="113">
        <f>'Tabell 4.5-4.7 DOK32022'!N63</f>
        <v>118.58</v>
      </c>
      <c r="O18" s="113">
        <f>'Tabell 4.5-4.7 DOK32022'!O63</f>
        <v>640.91999999999996</v>
      </c>
      <c r="P18" s="113">
        <f>'Tabell 4.5-4.7 DOK32022'!P63</f>
        <v>453.74</v>
      </c>
      <c r="Q18" s="113">
        <f>'Tabell 4.5-4.7 DOK32022'!Q63</f>
        <v>749.69999999999993</v>
      </c>
      <c r="R18" s="113">
        <f>'Tabell 4.5-4.7 DOK32022'!R63</f>
        <v>534.1</v>
      </c>
      <c r="S18" s="113">
        <f>SUM(D18:R18)</f>
        <v>8881.195555555556</v>
      </c>
      <c r="T18" s="30"/>
      <c r="U18" s="426" t="s">
        <v>458</v>
      </c>
      <c r="V18" s="426"/>
      <c r="W18" s="87">
        <f>1-W17</f>
        <v>0.44252078616631907</v>
      </c>
      <c r="X18" s="113">
        <f>'Tabell 4.5-4.7 DOK32022'!D63</f>
        <v>689.92</v>
      </c>
      <c r="Y18" s="113">
        <f>'Tabell 4.5-4.7 DOK32022'!E63</f>
        <v>526.26</v>
      </c>
      <c r="Z18" s="113">
        <f>'Tabell 4.5-4.7 DOK32022'!F63</f>
        <v>500.78</v>
      </c>
      <c r="AA18" s="113">
        <f>'Tabell 4.5-4.7 DOK32022'!G63</f>
        <v>561.9755555555555</v>
      </c>
      <c r="AB18" s="113">
        <f>'Tabell 4.5-4.7 DOK32022'!H63</f>
        <v>775.18</v>
      </c>
      <c r="AC18" s="113">
        <f>'Tabell 4.5-4.7 DOK32022'!I63</f>
        <v>538.02</v>
      </c>
      <c r="AD18" s="113">
        <f>'Tabell 4.5-4.7 DOK32022'!J63</f>
        <v>1139.74</v>
      </c>
      <c r="AE18" s="113">
        <f>'Tabell 4.5-4.7 DOK32022'!K63</f>
        <v>1156.4000000000001</v>
      </c>
      <c r="AF18" s="113">
        <f>'Tabell 4.5-4.7 DOK32022'!L63</f>
        <v>414.54</v>
      </c>
      <c r="AG18" s="113">
        <f>'Tabell 4.5-4.7 DOK32022'!M63</f>
        <v>81.34</v>
      </c>
      <c r="AH18" s="113">
        <f>'Tabell 4.5-4.7 DOK32022'!N63</f>
        <v>118.58</v>
      </c>
      <c r="AI18" s="113">
        <f>'Tabell 4.5-4.7 DOK32022'!O63</f>
        <v>640.91999999999996</v>
      </c>
      <c r="AJ18" s="113">
        <f>'Tabell 4.5-4.7 DOK32022'!P63</f>
        <v>453.74</v>
      </c>
      <c r="AK18" s="113">
        <f>'Tabell 4.5-4.7 DOK32022'!Q63</f>
        <v>749.69999999999993</v>
      </c>
      <c r="AL18" s="113">
        <f>'Tabell 4.5-4.7 DOK32022'!R63</f>
        <v>534.1</v>
      </c>
      <c r="AM18" s="113">
        <f>SUM(X18:AL18)</f>
        <v>8881.195555555556</v>
      </c>
      <c r="AO18" s="90"/>
      <c r="AP18" s="90"/>
      <c r="AQ18" s="90"/>
      <c r="AR18" s="90"/>
      <c r="AS18" s="90"/>
      <c r="AT18" s="90"/>
      <c r="AU18" s="90"/>
      <c r="AV18" s="90"/>
      <c r="AW18" s="90"/>
      <c r="AX18" s="90"/>
      <c r="AY18" s="90"/>
      <c r="AZ18" s="90"/>
      <c r="BA18" s="90"/>
      <c r="BB18" s="90"/>
      <c r="BC18" s="90"/>
      <c r="BD18" s="90"/>
      <c r="BE18" s="90"/>
    </row>
    <row r="19" spans="1:57" ht="16.5" customHeight="1">
      <c r="A19" s="428" t="str">
        <f>'Tabell 3.1 DOK32022'!A17</f>
        <v>Kriterienøkkel FO2A - ordinære private barnehager</v>
      </c>
      <c r="B19" s="428"/>
      <c r="C19" s="233" t="s">
        <v>217</v>
      </c>
      <c r="D19" s="234">
        <f>(D17/$S$17*$C$17+D18/$S$18*$C$18)*100</f>
        <v>8.016499348610834</v>
      </c>
      <c r="E19" s="234">
        <f t="shared" ref="E19:R19" si="8">(E17/$S$17*$C$17+E18/$S$18*$C$18)*100</f>
        <v>6.210466340907157</v>
      </c>
      <c r="F19" s="234">
        <f t="shared" si="8"/>
        <v>5.9925372511601855</v>
      </c>
      <c r="G19" s="234">
        <f t="shared" si="8"/>
        <v>7.7561292373378148</v>
      </c>
      <c r="H19" s="234">
        <f t="shared" si="8"/>
        <v>8.4716454488867754</v>
      </c>
      <c r="I19" s="234">
        <f t="shared" si="8"/>
        <v>5.9860428373272603</v>
      </c>
      <c r="J19" s="234">
        <f t="shared" si="8"/>
        <v>11.895275802780896</v>
      </c>
      <c r="K19" s="234">
        <f t="shared" si="8"/>
        <v>14.222229162136085</v>
      </c>
      <c r="L19" s="234">
        <f t="shared" si="8"/>
        <v>4.8856059189903203</v>
      </c>
      <c r="M19" s="234">
        <f t="shared" si="8"/>
        <v>0.77928082977188595</v>
      </c>
      <c r="N19" s="234">
        <f t="shared" si="8"/>
        <v>1.1669924525796294</v>
      </c>
      <c r="O19" s="234">
        <f t="shared" si="8"/>
        <v>6.9232892967947439</v>
      </c>
      <c r="P19" s="234">
        <f t="shared" si="8"/>
        <v>4.6563970578493192</v>
      </c>
      <c r="Q19" s="234">
        <f t="shared" si="8"/>
        <v>7.7685396986589801</v>
      </c>
      <c r="R19" s="234">
        <f t="shared" si="8"/>
        <v>5.269069316208105</v>
      </c>
      <c r="S19" s="234">
        <f>SUM(D19:R19)</f>
        <v>100.00000000000001</v>
      </c>
      <c r="T19" s="30"/>
      <c r="U19" s="428" t="str">
        <f>'Tabell 3.1 DOK32022'!A17</f>
        <v>Kriterienøkkel FO2A - ordinære private barnehager</v>
      </c>
      <c r="V19" s="428"/>
      <c r="W19" s="233" t="s">
        <v>217</v>
      </c>
      <c r="X19" s="234">
        <f>(X17/$AM$17*$W$17+X18/$AM$18*$W$18)*100</f>
        <v>8.016499348610834</v>
      </c>
      <c r="Y19" s="234">
        <f t="shared" ref="Y19:AL19" si="9">(Y17/$S$17*$C$17+Y18/$S$18*$C$18)*100</f>
        <v>6.210466340907157</v>
      </c>
      <c r="Z19" s="234">
        <f t="shared" si="9"/>
        <v>5.9925372511601855</v>
      </c>
      <c r="AA19" s="234">
        <f t="shared" si="9"/>
        <v>7.7561292373378148</v>
      </c>
      <c r="AB19" s="234">
        <f t="shared" si="9"/>
        <v>8.4716454488867754</v>
      </c>
      <c r="AC19" s="234">
        <f t="shared" si="9"/>
        <v>5.9860428373272603</v>
      </c>
      <c r="AD19" s="234">
        <f t="shared" si="9"/>
        <v>11.895275802780896</v>
      </c>
      <c r="AE19" s="234">
        <f t="shared" si="9"/>
        <v>14.222229162136085</v>
      </c>
      <c r="AF19" s="234">
        <f t="shared" si="9"/>
        <v>4.8856059189903203</v>
      </c>
      <c r="AG19" s="234">
        <f t="shared" si="9"/>
        <v>0.77928082977188595</v>
      </c>
      <c r="AH19" s="234">
        <f t="shared" si="9"/>
        <v>1.1669924525796294</v>
      </c>
      <c r="AI19" s="234">
        <f t="shared" si="9"/>
        <v>6.9232892967947439</v>
      </c>
      <c r="AJ19" s="234">
        <f t="shared" si="9"/>
        <v>4.6563970578493192</v>
      </c>
      <c r="AK19" s="234">
        <f t="shared" si="9"/>
        <v>7.7685396986589801</v>
      </c>
      <c r="AL19" s="234">
        <f t="shared" si="9"/>
        <v>5.269069316208105</v>
      </c>
      <c r="AM19" s="234">
        <f>SUM(X19:AL19)</f>
        <v>100.00000000000001</v>
      </c>
      <c r="AO19" s="90"/>
      <c r="AP19" s="90"/>
      <c r="AQ19" s="90"/>
      <c r="AR19" s="90"/>
      <c r="AS19" s="90"/>
      <c r="AT19" s="90"/>
      <c r="AU19" s="90"/>
      <c r="AV19" s="90"/>
      <c r="AW19" s="90"/>
      <c r="AX19" s="90"/>
      <c r="AY19" s="90"/>
      <c r="AZ19" s="90"/>
      <c r="BA19" s="90"/>
      <c r="BB19" s="90"/>
      <c r="BC19" s="90"/>
      <c r="BD19" s="90"/>
      <c r="BE19" s="90"/>
    </row>
    <row r="20" spans="1:57" ht="16.5" customHeight="1">
      <c r="A20" s="430"/>
      <c r="B20" s="430"/>
      <c r="C20" s="18"/>
      <c r="D20" s="18"/>
      <c r="E20" s="18"/>
      <c r="F20" s="18"/>
      <c r="G20" s="18"/>
      <c r="H20" s="18"/>
      <c r="I20" s="18"/>
      <c r="J20" s="18"/>
      <c r="K20" s="18"/>
      <c r="L20" s="18"/>
      <c r="M20" s="18"/>
      <c r="N20" s="18"/>
      <c r="O20" s="18"/>
      <c r="P20" s="18"/>
      <c r="Q20" s="18"/>
      <c r="R20" s="18"/>
      <c r="S20" s="18"/>
      <c r="U20" s="430"/>
      <c r="V20" s="430"/>
      <c r="W20" s="18"/>
      <c r="X20" s="18"/>
      <c r="Y20" s="18"/>
      <c r="Z20" s="18"/>
      <c r="AA20" s="18"/>
      <c r="AB20" s="18"/>
      <c r="AC20" s="18"/>
      <c r="AD20" s="18"/>
      <c r="AE20" s="18"/>
      <c r="AF20" s="18"/>
      <c r="AG20" s="18"/>
      <c r="AH20" s="18"/>
      <c r="AI20" s="18"/>
      <c r="AJ20" s="18"/>
      <c r="AK20" s="18"/>
      <c r="AL20" s="18"/>
      <c r="AM20" s="18"/>
      <c r="AO20" s="90"/>
      <c r="AP20" s="90"/>
      <c r="AQ20" s="90"/>
      <c r="AR20" s="90"/>
      <c r="AS20" s="90"/>
      <c r="AT20" s="90"/>
      <c r="AU20" s="90"/>
      <c r="AV20" s="90"/>
      <c r="AW20" s="90"/>
      <c r="AX20" s="90"/>
      <c r="AY20" s="90"/>
      <c r="AZ20" s="90"/>
      <c r="BA20" s="90"/>
      <c r="BB20" s="90"/>
      <c r="BC20" s="90"/>
      <c r="BD20" s="90"/>
      <c r="BE20" s="90"/>
    </row>
    <row r="21" spans="1:57" ht="16.5" customHeight="1">
      <c r="A21" s="431" t="str">
        <f>'Tabell 3.1 DOK32022'!A19</f>
        <v>Kriterienøkkel FO2A - kommunale barnehager</v>
      </c>
      <c r="B21" s="431"/>
      <c r="C21" s="87">
        <f>SUM(S12:S13)/(SUM(S12:S13)+SUM(S17:S18))</f>
        <v>0.59798551306990355</v>
      </c>
      <c r="D21" s="87">
        <f>D14</f>
        <v>9.3453667715391173</v>
      </c>
      <c r="E21" s="87">
        <f t="shared" ref="E21:S21" si="10">E14</f>
        <v>10.045518803603228</v>
      </c>
      <c r="F21" s="87">
        <f t="shared" si="10"/>
        <v>7.6427047220085562</v>
      </c>
      <c r="G21" s="87">
        <f t="shared" si="10"/>
        <v>3.938577101751521</v>
      </c>
      <c r="H21" s="87">
        <f t="shared" si="10"/>
        <v>5.1213762432817926</v>
      </c>
      <c r="I21" s="87">
        <f t="shared" si="10"/>
        <v>5.524820957543775</v>
      </c>
      <c r="J21" s="87">
        <f t="shared" si="10"/>
        <v>5.5682673038072918</v>
      </c>
      <c r="K21" s="87">
        <f t="shared" si="10"/>
        <v>6.6174111472716959</v>
      </c>
      <c r="L21" s="87">
        <f t="shared" si="10"/>
        <v>5.5069965291829437</v>
      </c>
      <c r="M21" s="87">
        <f t="shared" si="10"/>
        <v>4.9664834868265118</v>
      </c>
      <c r="N21" s="87">
        <f t="shared" si="10"/>
        <v>5.5275342605872178</v>
      </c>
      <c r="O21" s="87">
        <f t="shared" si="10"/>
        <v>6.8768833123890412</v>
      </c>
      <c r="P21" s="87">
        <f t="shared" si="10"/>
        <v>9.2943358313909261</v>
      </c>
      <c r="Q21" s="87">
        <f t="shared" si="10"/>
        <v>8.5681755428014839</v>
      </c>
      <c r="R21" s="87">
        <f t="shared" si="10"/>
        <v>5.4555479860148992</v>
      </c>
      <c r="S21" s="87">
        <f t="shared" si="10"/>
        <v>100</v>
      </c>
      <c r="T21" s="30"/>
      <c r="U21" s="431" t="str">
        <f>'Tabell 3.1 DOK32022'!A19</f>
        <v>Kriterienøkkel FO2A - kommunale barnehager</v>
      </c>
      <c r="V21" s="431"/>
      <c r="W21" s="87">
        <f>SUM(AM12:AM13)/(SUM(AM12:AM13)+SUM(AM17:AM18))</f>
        <v>0.59798551306990355</v>
      </c>
      <c r="X21" s="87">
        <f>X14</f>
        <v>9.3453667715391173</v>
      </c>
      <c r="Y21" s="87">
        <f t="shared" ref="Y21:AM21" si="11">Y14</f>
        <v>10.045518803603228</v>
      </c>
      <c r="Z21" s="87">
        <f t="shared" si="11"/>
        <v>7.6427047220085562</v>
      </c>
      <c r="AA21" s="87">
        <f t="shared" si="11"/>
        <v>3.938577101751521</v>
      </c>
      <c r="AB21" s="87">
        <f t="shared" si="11"/>
        <v>5.1213762432817926</v>
      </c>
      <c r="AC21" s="87">
        <f t="shared" si="11"/>
        <v>5.524820957543775</v>
      </c>
      <c r="AD21" s="87">
        <f t="shared" si="11"/>
        <v>5.5682673038072918</v>
      </c>
      <c r="AE21" s="87">
        <f t="shared" si="11"/>
        <v>6.6174111472716959</v>
      </c>
      <c r="AF21" s="87">
        <f t="shared" si="11"/>
        <v>5.5069965291829437</v>
      </c>
      <c r="AG21" s="87">
        <f t="shared" si="11"/>
        <v>4.9664834868265118</v>
      </c>
      <c r="AH21" s="87">
        <f t="shared" si="11"/>
        <v>5.5275342605872178</v>
      </c>
      <c r="AI21" s="87">
        <f t="shared" si="11"/>
        <v>6.8768833123890412</v>
      </c>
      <c r="AJ21" s="87">
        <f t="shared" si="11"/>
        <v>9.2943358313909261</v>
      </c>
      <c r="AK21" s="87">
        <f t="shared" si="11"/>
        <v>8.5681755428014839</v>
      </c>
      <c r="AL21" s="87">
        <f t="shared" si="11"/>
        <v>5.4555479860148992</v>
      </c>
      <c r="AM21" s="87">
        <f t="shared" si="11"/>
        <v>100</v>
      </c>
      <c r="AO21" s="90"/>
      <c r="AP21" s="90"/>
      <c r="AQ21" s="90"/>
      <c r="AR21" s="90"/>
      <c r="AS21" s="90"/>
      <c r="AT21" s="90"/>
      <c r="AU21" s="90"/>
      <c r="AV21" s="90"/>
      <c r="AW21" s="90"/>
      <c r="AX21" s="90"/>
      <c r="AY21" s="90"/>
      <c r="AZ21" s="90"/>
      <c r="BA21" s="90"/>
      <c r="BB21" s="90"/>
      <c r="BC21" s="90"/>
      <c r="BD21" s="90"/>
      <c r="BE21" s="90"/>
    </row>
    <row r="22" spans="1:57" ht="16.5" customHeight="1">
      <c r="A22" s="432" t="str">
        <f>'Tabell 3.1 DOK32022'!A20</f>
        <v>Kriterienøkkel FO2A - ordinære private barnehager</v>
      </c>
      <c r="B22" s="432"/>
      <c r="C22" s="87">
        <f>1-C21</f>
        <v>0.40201448693009645</v>
      </c>
      <c r="D22" s="87">
        <f>D19</f>
        <v>8.016499348610834</v>
      </c>
      <c r="E22" s="87">
        <f t="shared" ref="E22:S22" si="12">E19</f>
        <v>6.210466340907157</v>
      </c>
      <c r="F22" s="87">
        <f t="shared" si="12"/>
        <v>5.9925372511601855</v>
      </c>
      <c r="G22" s="87">
        <f t="shared" si="12"/>
        <v>7.7561292373378148</v>
      </c>
      <c r="H22" s="87">
        <f t="shared" si="12"/>
        <v>8.4716454488867754</v>
      </c>
      <c r="I22" s="87">
        <f t="shared" si="12"/>
        <v>5.9860428373272603</v>
      </c>
      <c r="J22" s="87">
        <f t="shared" si="12"/>
        <v>11.895275802780896</v>
      </c>
      <c r="K22" s="87">
        <f t="shared" si="12"/>
        <v>14.222229162136085</v>
      </c>
      <c r="L22" s="87">
        <f t="shared" si="12"/>
        <v>4.8856059189903203</v>
      </c>
      <c r="M22" s="87">
        <f t="shared" si="12"/>
        <v>0.77928082977188595</v>
      </c>
      <c r="N22" s="87">
        <f t="shared" si="12"/>
        <v>1.1669924525796294</v>
      </c>
      <c r="O22" s="87">
        <f t="shared" si="12"/>
        <v>6.9232892967947439</v>
      </c>
      <c r="P22" s="87">
        <f t="shared" si="12"/>
        <v>4.6563970578493192</v>
      </c>
      <c r="Q22" s="87">
        <f t="shared" si="12"/>
        <v>7.7685396986589801</v>
      </c>
      <c r="R22" s="87">
        <f t="shared" si="12"/>
        <v>5.269069316208105</v>
      </c>
      <c r="S22" s="87">
        <f t="shared" si="12"/>
        <v>100.00000000000001</v>
      </c>
      <c r="T22" s="30"/>
      <c r="U22" s="432" t="str">
        <f>'Tabell 3.1 DOK32022'!A20</f>
        <v>Kriterienøkkel FO2A - ordinære private barnehager</v>
      </c>
      <c r="V22" s="432"/>
      <c r="W22" s="87">
        <f>1-W21</f>
        <v>0.40201448693009645</v>
      </c>
      <c r="X22" s="87">
        <f>X19</f>
        <v>8.016499348610834</v>
      </c>
      <c r="Y22" s="87">
        <f t="shared" ref="Y22:AM22" si="13">Y19</f>
        <v>6.210466340907157</v>
      </c>
      <c r="Z22" s="87">
        <f t="shared" si="13"/>
        <v>5.9925372511601855</v>
      </c>
      <c r="AA22" s="87">
        <f t="shared" si="13"/>
        <v>7.7561292373378148</v>
      </c>
      <c r="AB22" s="87">
        <f t="shared" si="13"/>
        <v>8.4716454488867754</v>
      </c>
      <c r="AC22" s="87">
        <f t="shared" si="13"/>
        <v>5.9860428373272603</v>
      </c>
      <c r="AD22" s="87">
        <f t="shared" si="13"/>
        <v>11.895275802780896</v>
      </c>
      <c r="AE22" s="87">
        <f t="shared" si="13"/>
        <v>14.222229162136085</v>
      </c>
      <c r="AF22" s="87">
        <f t="shared" si="13"/>
        <v>4.8856059189903203</v>
      </c>
      <c r="AG22" s="87">
        <f t="shared" si="13"/>
        <v>0.77928082977188595</v>
      </c>
      <c r="AH22" s="87">
        <f t="shared" si="13"/>
        <v>1.1669924525796294</v>
      </c>
      <c r="AI22" s="87">
        <f t="shared" si="13"/>
        <v>6.9232892967947439</v>
      </c>
      <c r="AJ22" s="87">
        <f t="shared" si="13"/>
        <v>4.6563970578493192</v>
      </c>
      <c r="AK22" s="87">
        <f t="shared" si="13"/>
        <v>7.7685396986589801</v>
      </c>
      <c r="AL22" s="87">
        <f t="shared" si="13"/>
        <v>5.269069316208105</v>
      </c>
      <c r="AM22" s="87">
        <f t="shared" si="13"/>
        <v>100.00000000000001</v>
      </c>
      <c r="AO22" s="90"/>
      <c r="AP22" s="90"/>
      <c r="AQ22" s="90"/>
      <c r="AR22" s="90"/>
      <c r="AS22" s="90"/>
      <c r="AT22" s="90"/>
      <c r="AU22" s="90"/>
      <c r="AV22" s="90"/>
      <c r="AW22" s="90"/>
      <c r="AX22" s="90"/>
      <c r="AY22" s="90"/>
      <c r="AZ22" s="90"/>
      <c r="BA22" s="90"/>
      <c r="BB22" s="90"/>
      <c r="BC22" s="90"/>
      <c r="BD22" s="90"/>
      <c r="BE22" s="90"/>
    </row>
    <row r="23" spans="1:57" ht="16.5" customHeight="1" thickBot="1">
      <c r="A23" s="433" t="str">
        <f>'Tabell 3.1 DOK32022'!A21</f>
        <v xml:space="preserve">Fordelingsnøkkel FO2A </v>
      </c>
      <c r="B23" s="433"/>
      <c r="C23" s="218" t="s">
        <v>217</v>
      </c>
      <c r="D23" s="235">
        <f>D21*$C$21+D22*$C$22</f>
        <v>8.8111428163124845</v>
      </c>
      <c r="E23" s="235">
        <f t="shared" ref="E23:R23" si="14">E21*$C$21+E22*$C$22</f>
        <v>8.5037721554624639</v>
      </c>
      <c r="F23" s="235">
        <f t="shared" si="14"/>
        <v>6.979313492866714</v>
      </c>
      <c r="G23" s="235">
        <f t="shared" si="14"/>
        <v>5.4732883648681394</v>
      </c>
      <c r="H23" s="235">
        <f t="shared" si="14"/>
        <v>6.4682329990507821</v>
      </c>
      <c r="I23" s="235">
        <f t="shared" si="14"/>
        <v>5.7102388349058675</v>
      </c>
      <c r="J23" s="235">
        <f t="shared" si="14"/>
        <v>8.1118163793245248</v>
      </c>
      <c r="K23" s="235">
        <f t="shared" si="14"/>
        <v>9.6746581597141592</v>
      </c>
      <c r="L23" s="235">
        <f t="shared" si="14"/>
        <v>5.2571885018431761</v>
      </c>
      <c r="M23" s="235">
        <f t="shared" si="14"/>
        <v>3.2831673589783597</v>
      </c>
      <c r="N23" s="235">
        <f t="shared" si="14"/>
        <v>3.7745332829038123</v>
      </c>
      <c r="O23" s="235">
        <f t="shared" si="14"/>
        <v>6.8955391904003864</v>
      </c>
      <c r="P23" s="235">
        <f t="shared" si="14"/>
        <v>7.429817254932396</v>
      </c>
      <c r="Q23" s="235">
        <f t="shared" si="14"/>
        <v>8.2467103491876212</v>
      </c>
      <c r="R23" s="235">
        <f t="shared" si="14"/>
        <v>5.3805808592491138</v>
      </c>
      <c r="S23" s="235">
        <f t="shared" ref="S23" si="15">SUM(D23:R23)</f>
        <v>100</v>
      </c>
      <c r="T23" s="30"/>
      <c r="U23" s="433" t="str">
        <f>'Tabell 3.1 DOK32022'!A21</f>
        <v xml:space="preserve">Fordelingsnøkkel FO2A </v>
      </c>
      <c r="V23" s="433"/>
      <c r="W23" s="218" t="s">
        <v>217</v>
      </c>
      <c r="X23" s="235">
        <f>X21*$C$21+X22*$C$22</f>
        <v>8.8111428163124845</v>
      </c>
      <c r="Y23" s="235">
        <f t="shared" ref="Y23:AL23" si="16">Y21*$C$21+Y22*$C$22</f>
        <v>8.5037721554624639</v>
      </c>
      <c r="Z23" s="235">
        <f t="shared" si="16"/>
        <v>6.979313492866714</v>
      </c>
      <c r="AA23" s="235">
        <f t="shared" si="16"/>
        <v>5.4732883648681394</v>
      </c>
      <c r="AB23" s="235">
        <f t="shared" si="16"/>
        <v>6.4682329990507821</v>
      </c>
      <c r="AC23" s="235">
        <f t="shared" si="16"/>
        <v>5.7102388349058675</v>
      </c>
      <c r="AD23" s="235">
        <f t="shared" si="16"/>
        <v>8.1118163793245248</v>
      </c>
      <c r="AE23" s="235">
        <f t="shared" si="16"/>
        <v>9.6746581597141592</v>
      </c>
      <c r="AF23" s="235">
        <f t="shared" si="16"/>
        <v>5.2571885018431761</v>
      </c>
      <c r="AG23" s="235">
        <f t="shared" si="16"/>
        <v>3.2831673589783597</v>
      </c>
      <c r="AH23" s="235">
        <f t="shared" si="16"/>
        <v>3.7745332829038123</v>
      </c>
      <c r="AI23" s="235">
        <f t="shared" si="16"/>
        <v>6.8955391904003864</v>
      </c>
      <c r="AJ23" s="235">
        <f t="shared" si="16"/>
        <v>7.429817254932396</v>
      </c>
      <c r="AK23" s="235">
        <f t="shared" si="16"/>
        <v>8.2467103491876212</v>
      </c>
      <c r="AL23" s="235">
        <f t="shared" si="16"/>
        <v>5.3805808592491138</v>
      </c>
      <c r="AM23" s="235">
        <f t="shared" ref="AM23" si="17">SUM(X23:AL23)</f>
        <v>100</v>
      </c>
      <c r="AO23" s="90"/>
      <c r="AP23" s="90"/>
      <c r="AQ23" s="90"/>
      <c r="AR23" s="90"/>
      <c r="AS23" s="90"/>
      <c r="AT23" s="90"/>
      <c r="AU23" s="90"/>
      <c r="AV23" s="90"/>
      <c r="AW23" s="90"/>
      <c r="AX23" s="90"/>
      <c r="AY23" s="90"/>
      <c r="AZ23" s="90"/>
      <c r="BA23" s="90"/>
      <c r="BB23" s="90"/>
      <c r="BC23" s="90"/>
      <c r="BD23" s="90"/>
      <c r="BE23" s="90"/>
    </row>
    <row r="24" spans="1:57" ht="16.5" customHeight="1" thickBot="1">
      <c r="A24" s="434"/>
      <c r="B24" s="434"/>
      <c r="C24" s="89"/>
      <c r="D24" s="114"/>
      <c r="E24" s="114"/>
      <c r="F24" s="114"/>
      <c r="G24" s="114"/>
      <c r="H24" s="114"/>
      <c r="I24" s="114"/>
      <c r="J24" s="114"/>
      <c r="K24" s="114"/>
      <c r="L24" s="114"/>
      <c r="M24" s="114"/>
      <c r="N24" s="114"/>
      <c r="O24" s="114"/>
      <c r="P24" s="114"/>
      <c r="Q24" s="18"/>
      <c r="R24" s="18"/>
      <c r="S24" s="18"/>
      <c r="U24" s="434"/>
      <c r="V24" s="434"/>
      <c r="W24" s="89"/>
      <c r="X24" s="114"/>
      <c r="Y24" s="114"/>
      <c r="Z24" s="114"/>
      <c r="AA24" s="114"/>
      <c r="AB24" s="114"/>
      <c r="AC24" s="114"/>
      <c r="AD24" s="114"/>
      <c r="AE24" s="114"/>
      <c r="AF24" s="114"/>
      <c r="AG24" s="114"/>
      <c r="AH24" s="114"/>
      <c r="AI24" s="114"/>
      <c r="AJ24" s="114"/>
      <c r="AK24" s="18"/>
      <c r="AL24" s="18"/>
      <c r="AM24" s="18"/>
      <c r="AO24" s="90"/>
      <c r="AP24" s="90"/>
      <c r="AQ24" s="90"/>
      <c r="AR24" s="90"/>
      <c r="AS24" s="90"/>
      <c r="AT24" s="90"/>
      <c r="AU24" s="90"/>
      <c r="AV24" s="90"/>
      <c r="AW24" s="90"/>
      <c r="AX24" s="90"/>
      <c r="AY24" s="90"/>
      <c r="AZ24" s="90"/>
      <c r="BA24" s="90"/>
      <c r="BB24" s="90"/>
      <c r="BC24" s="90"/>
      <c r="BD24" s="90"/>
      <c r="BE24" s="90"/>
    </row>
    <row r="25" spans="1:57" ht="16.5" customHeight="1">
      <c r="A25" s="373" t="str">
        <f>'Tabell 2.1 DOK32022'!A24</f>
        <v xml:space="preserve">FO2B  Barnevern </v>
      </c>
      <c r="B25" s="373"/>
      <c r="C25" s="180"/>
      <c r="D25" s="181"/>
      <c r="E25" s="181"/>
      <c r="F25" s="181"/>
      <c r="G25" s="181"/>
      <c r="H25" s="181"/>
      <c r="I25" s="181"/>
      <c r="J25" s="181"/>
      <c r="K25" s="181"/>
      <c r="L25" s="181"/>
      <c r="M25" s="181"/>
      <c r="N25" s="181"/>
      <c r="O25" s="181"/>
      <c r="P25" s="181"/>
      <c r="Q25" s="181"/>
      <c r="R25" s="181"/>
      <c r="S25" s="181"/>
      <c r="U25" s="373" t="str">
        <f>'Tabell 2.1 DOK32022'!A24</f>
        <v xml:space="preserve">FO2B  Barnevern </v>
      </c>
      <c r="V25" s="373"/>
      <c r="W25" s="180"/>
      <c r="X25" s="181"/>
      <c r="Y25" s="181"/>
      <c r="Z25" s="181"/>
      <c r="AA25" s="181"/>
      <c r="AB25" s="181"/>
      <c r="AC25" s="181"/>
      <c r="AD25" s="181"/>
      <c r="AE25" s="181"/>
      <c r="AF25" s="181"/>
      <c r="AG25" s="181"/>
      <c r="AH25" s="181"/>
      <c r="AI25" s="181"/>
      <c r="AJ25" s="181"/>
      <c r="AK25" s="181"/>
      <c r="AL25" s="181"/>
      <c r="AM25" s="181"/>
      <c r="AO25" s="90"/>
      <c r="AP25" s="90"/>
      <c r="AQ25" s="90"/>
      <c r="AR25" s="90"/>
      <c r="AS25" s="90"/>
      <c r="AT25" s="90"/>
      <c r="AU25" s="90"/>
      <c r="AV25" s="90"/>
      <c r="AW25" s="90"/>
      <c r="AX25" s="90"/>
      <c r="AY25" s="90"/>
      <c r="AZ25" s="90"/>
      <c r="BA25" s="90"/>
      <c r="BB25" s="90"/>
      <c r="BC25" s="90"/>
      <c r="BD25" s="90"/>
      <c r="BE25" s="90"/>
    </row>
    <row r="26" spans="1:57" ht="16.5" customHeight="1">
      <c r="A26" s="435" t="s">
        <v>226</v>
      </c>
      <c r="B26" s="435"/>
      <c r="C26" s="94">
        <v>0.01</v>
      </c>
      <c r="D26" s="266">
        <v>3478</v>
      </c>
      <c r="E26" s="266">
        <v>3304</v>
      </c>
      <c r="F26" s="266">
        <v>2488</v>
      </c>
      <c r="G26" s="266">
        <v>1578</v>
      </c>
      <c r="H26" s="266">
        <v>2034</v>
      </c>
      <c r="I26" s="266">
        <v>2024</v>
      </c>
      <c r="J26" s="266">
        <v>3445</v>
      </c>
      <c r="K26" s="266">
        <v>3119</v>
      </c>
      <c r="L26" s="266">
        <v>2365</v>
      </c>
      <c r="M26" s="266">
        <v>1586</v>
      </c>
      <c r="N26" s="266">
        <v>2012</v>
      </c>
      <c r="O26" s="266">
        <v>3010</v>
      </c>
      <c r="P26" s="266">
        <v>3172</v>
      </c>
      <c r="Q26" s="266">
        <v>3158</v>
      </c>
      <c r="R26" s="266">
        <v>2546</v>
      </c>
      <c r="S26" s="111">
        <f>SUM(D26:R26)</f>
        <v>39319</v>
      </c>
      <c r="U26" s="435" t="s">
        <v>226</v>
      </c>
      <c r="V26" s="435"/>
      <c r="W26" s="94">
        <v>0.01</v>
      </c>
      <c r="X26" s="266">
        <v>3319</v>
      </c>
      <c r="Y26" s="266">
        <v>3159</v>
      </c>
      <c r="Z26" s="266">
        <v>2374</v>
      </c>
      <c r="AA26" s="266">
        <v>1510</v>
      </c>
      <c r="AB26" s="266">
        <v>1940</v>
      </c>
      <c r="AC26" s="266">
        <v>1973</v>
      </c>
      <c r="AD26" s="266">
        <v>3418</v>
      </c>
      <c r="AE26" s="266">
        <v>3092</v>
      </c>
      <c r="AF26" s="266">
        <v>2323</v>
      </c>
      <c r="AG26" s="266">
        <v>1533</v>
      </c>
      <c r="AH26" s="266">
        <v>1944</v>
      </c>
      <c r="AI26" s="266">
        <v>2949</v>
      </c>
      <c r="AJ26" s="266">
        <v>3051</v>
      </c>
      <c r="AK26" s="266">
        <v>3109</v>
      </c>
      <c r="AL26" s="266">
        <v>2474</v>
      </c>
      <c r="AM26" s="111">
        <f>SUM(X26:AL26)</f>
        <v>38168</v>
      </c>
      <c r="AO26" s="90"/>
      <c r="AP26" s="90"/>
      <c r="AQ26" s="90"/>
      <c r="AR26" s="90"/>
      <c r="AS26" s="90"/>
      <c r="AT26" s="90"/>
      <c r="AU26" s="90"/>
      <c r="AV26" s="90"/>
      <c r="AW26" s="90"/>
      <c r="AX26" s="90"/>
      <c r="AY26" s="90"/>
      <c r="AZ26" s="90"/>
      <c r="BA26" s="90"/>
      <c r="BB26" s="90"/>
      <c r="BC26" s="90"/>
      <c r="BD26" s="90"/>
      <c r="BE26" s="90"/>
    </row>
    <row r="27" spans="1:57" ht="16.5" customHeight="1">
      <c r="A27" s="435" t="s">
        <v>227</v>
      </c>
      <c r="B27" s="435"/>
      <c r="C27" s="94">
        <v>0.03</v>
      </c>
      <c r="D27" s="265">
        <v>3417</v>
      </c>
      <c r="E27" s="265">
        <v>2921</v>
      </c>
      <c r="F27" s="265">
        <v>2002</v>
      </c>
      <c r="G27" s="265">
        <v>1605</v>
      </c>
      <c r="H27" s="265">
        <v>2336</v>
      </c>
      <c r="I27" s="265">
        <v>2889</v>
      </c>
      <c r="J27" s="265">
        <v>4897</v>
      </c>
      <c r="K27" s="265">
        <v>4856</v>
      </c>
      <c r="L27" s="265">
        <v>3123</v>
      </c>
      <c r="M27" s="265">
        <v>2240</v>
      </c>
      <c r="N27" s="265">
        <v>2967</v>
      </c>
      <c r="O27" s="265">
        <v>4367</v>
      </c>
      <c r="P27" s="265">
        <v>4746</v>
      </c>
      <c r="Q27" s="265">
        <v>4837</v>
      </c>
      <c r="R27" s="265">
        <v>3937</v>
      </c>
      <c r="S27" s="111">
        <f t="shared" ref="S27:S38" si="18">SUM(D27:R27)</f>
        <v>51140</v>
      </c>
      <c r="U27" s="435" t="s">
        <v>227</v>
      </c>
      <c r="V27" s="435"/>
      <c r="W27" s="94">
        <v>0.03</v>
      </c>
      <c r="X27" s="265">
        <v>3383</v>
      </c>
      <c r="Y27" s="265">
        <v>2919</v>
      </c>
      <c r="Z27" s="265">
        <v>2057</v>
      </c>
      <c r="AA27" s="265">
        <v>1556</v>
      </c>
      <c r="AB27" s="265">
        <v>2334</v>
      </c>
      <c r="AC27" s="265">
        <v>2845</v>
      </c>
      <c r="AD27" s="265">
        <v>4874</v>
      </c>
      <c r="AE27" s="265">
        <v>4831</v>
      </c>
      <c r="AF27" s="265">
        <v>3097</v>
      </c>
      <c r="AG27" s="265">
        <v>2236</v>
      </c>
      <c r="AH27" s="265">
        <v>2917</v>
      </c>
      <c r="AI27" s="265">
        <v>4231</v>
      </c>
      <c r="AJ27" s="265">
        <v>4730</v>
      </c>
      <c r="AK27" s="265">
        <v>4743</v>
      </c>
      <c r="AL27" s="265">
        <v>3832</v>
      </c>
      <c r="AM27" s="111">
        <f t="shared" ref="AM27:AM30" si="19">SUM(X27:AL27)</f>
        <v>50585</v>
      </c>
      <c r="AO27" s="90"/>
      <c r="AP27" s="90"/>
      <c r="AQ27" s="90"/>
      <c r="AR27" s="90"/>
      <c r="AS27" s="90"/>
      <c r="AT27" s="90"/>
      <c r="AU27" s="90"/>
      <c r="AV27" s="90"/>
      <c r="AW27" s="90"/>
      <c r="AX27" s="90"/>
      <c r="AY27" s="90"/>
      <c r="AZ27" s="90"/>
      <c r="BA27" s="90"/>
      <c r="BB27" s="90"/>
      <c r="BC27" s="90"/>
      <c r="BD27" s="90"/>
      <c r="BE27" s="90"/>
    </row>
    <row r="28" spans="1:57" ht="16.5" customHeight="1">
      <c r="A28" s="435" t="s">
        <v>228</v>
      </c>
      <c r="B28" s="435"/>
      <c r="C28" s="94">
        <v>0.06</v>
      </c>
      <c r="D28" s="265">
        <v>1750</v>
      </c>
      <c r="E28" s="265">
        <v>1591</v>
      </c>
      <c r="F28" s="265">
        <v>974</v>
      </c>
      <c r="G28" s="265">
        <v>944</v>
      </c>
      <c r="H28" s="265">
        <v>1624</v>
      </c>
      <c r="I28" s="265">
        <v>1969</v>
      </c>
      <c r="J28" s="265">
        <v>3234</v>
      </c>
      <c r="K28" s="265">
        <v>3219</v>
      </c>
      <c r="L28" s="265">
        <v>1948</v>
      </c>
      <c r="M28" s="265">
        <v>1565</v>
      </c>
      <c r="N28" s="265">
        <v>2363</v>
      </c>
      <c r="O28" s="265">
        <v>2883</v>
      </c>
      <c r="P28" s="265">
        <v>2961</v>
      </c>
      <c r="Q28" s="265">
        <v>3277</v>
      </c>
      <c r="R28" s="265">
        <v>2870</v>
      </c>
      <c r="S28" s="111">
        <f t="shared" si="18"/>
        <v>33172</v>
      </c>
      <c r="U28" s="435" t="s">
        <v>228</v>
      </c>
      <c r="V28" s="435"/>
      <c r="W28" s="94">
        <v>0.06</v>
      </c>
      <c r="X28" s="265">
        <v>1910</v>
      </c>
      <c r="Y28" s="265">
        <v>1592</v>
      </c>
      <c r="Z28" s="265">
        <v>1013</v>
      </c>
      <c r="AA28" s="265">
        <v>954</v>
      </c>
      <c r="AB28" s="265">
        <v>1660</v>
      </c>
      <c r="AC28" s="265">
        <v>1980</v>
      </c>
      <c r="AD28" s="265">
        <v>3372</v>
      </c>
      <c r="AE28" s="265">
        <v>3298</v>
      </c>
      <c r="AF28" s="265">
        <v>2022</v>
      </c>
      <c r="AG28" s="265">
        <v>1597</v>
      </c>
      <c r="AH28" s="265">
        <v>2387</v>
      </c>
      <c r="AI28" s="265">
        <v>2862</v>
      </c>
      <c r="AJ28" s="265">
        <v>3032</v>
      </c>
      <c r="AK28" s="265">
        <v>3328</v>
      </c>
      <c r="AL28" s="265">
        <v>2918</v>
      </c>
      <c r="AM28" s="111">
        <f t="shared" si="19"/>
        <v>33925</v>
      </c>
      <c r="AO28" s="90"/>
      <c r="AP28" s="90"/>
      <c r="AQ28" s="90"/>
      <c r="AR28" s="90"/>
      <c r="AS28" s="90"/>
      <c r="AT28" s="90"/>
      <c r="AU28" s="90"/>
      <c r="AV28" s="90"/>
      <c r="AW28" s="90"/>
      <c r="AX28" s="90"/>
      <c r="AY28" s="90"/>
      <c r="AZ28" s="90"/>
      <c r="BA28" s="90"/>
      <c r="BB28" s="90"/>
      <c r="BC28" s="90"/>
      <c r="BD28" s="90"/>
      <c r="BE28" s="90"/>
    </row>
    <row r="29" spans="1:57" ht="16.5" customHeight="1">
      <c r="A29" s="435" t="s">
        <v>229</v>
      </c>
      <c r="B29" s="435"/>
      <c r="C29" s="94">
        <v>0.24</v>
      </c>
      <c r="D29" s="111">
        <f>D30*D31</f>
        <v>2078.8298054780889</v>
      </c>
      <c r="E29" s="111">
        <f t="shared" ref="E29:R29" si="20">E30*E31</f>
        <v>1438.2886803151678</v>
      </c>
      <c r="F29" s="111">
        <f t="shared" si="20"/>
        <v>1073.0974305140023</v>
      </c>
      <c r="G29" s="111">
        <f t="shared" si="20"/>
        <v>617.47930011739606</v>
      </c>
      <c r="H29" s="111">
        <f t="shared" si="20"/>
        <v>753.06901398364744</v>
      </c>
      <c r="I29" s="111">
        <f t="shared" si="20"/>
        <v>376.96984838386584</v>
      </c>
      <c r="J29" s="111">
        <f t="shared" si="20"/>
        <v>469.95630207072008</v>
      </c>
      <c r="K29" s="111">
        <f t="shared" si="20"/>
        <v>491.67721703896217</v>
      </c>
      <c r="L29" s="111">
        <f t="shared" si="20"/>
        <v>1553.8934508337124</v>
      </c>
      <c r="M29" s="111">
        <f t="shared" si="20"/>
        <v>1922.7036431442357</v>
      </c>
      <c r="N29" s="111">
        <f t="shared" si="20"/>
        <v>2327.8332359212341</v>
      </c>
      <c r="O29" s="111">
        <f t="shared" si="20"/>
        <v>3006.4302663320368</v>
      </c>
      <c r="P29" s="111">
        <f t="shared" si="20"/>
        <v>1398.2714427222315</v>
      </c>
      <c r="Q29" s="111">
        <f t="shared" si="20"/>
        <v>819.48092460076975</v>
      </c>
      <c r="R29" s="111">
        <f t="shared" si="20"/>
        <v>2680.2026716490504</v>
      </c>
      <c r="S29" s="111">
        <f t="shared" si="18"/>
        <v>21008.183233105119</v>
      </c>
      <c r="U29" s="435" t="s">
        <v>229</v>
      </c>
      <c r="V29" s="435"/>
      <c r="W29" s="94">
        <v>0.24</v>
      </c>
      <c r="X29" s="111">
        <f>X30*X31</f>
        <v>1998.1964695739075</v>
      </c>
      <c r="Y29" s="111">
        <f t="shared" ref="Y29:AL29" si="21">Y30*Y31</f>
        <v>1437.7228007231699</v>
      </c>
      <c r="Z29" s="111">
        <f t="shared" si="21"/>
        <v>995.61985350736848</v>
      </c>
      <c r="AA29" s="111">
        <f t="shared" si="21"/>
        <v>635.87448952993316</v>
      </c>
      <c r="AB29" s="111">
        <f t="shared" si="21"/>
        <v>713.43267901202739</v>
      </c>
      <c r="AC29" s="111">
        <f t="shared" si="21"/>
        <v>363.81417201214879</v>
      </c>
      <c r="AD29" s="111">
        <f t="shared" si="21"/>
        <v>461.61363591976658</v>
      </c>
      <c r="AE29" s="111">
        <f t="shared" si="21"/>
        <v>469.90730503597484</v>
      </c>
      <c r="AF29" s="111">
        <f t="shared" si="21"/>
        <v>1519.0077766363124</v>
      </c>
      <c r="AG29" s="111">
        <f t="shared" si="21"/>
        <v>1886.0400994640249</v>
      </c>
      <c r="AH29" s="111">
        <f t="shared" si="21"/>
        <v>2306.5091022719312</v>
      </c>
      <c r="AI29" s="111">
        <f t="shared" si="21"/>
        <v>2949.3929191100242</v>
      </c>
      <c r="AJ29" s="111">
        <f t="shared" si="21"/>
        <v>1310.1203207791461</v>
      </c>
      <c r="AK29" s="111">
        <f t="shared" si="21"/>
        <v>761.94306086521919</v>
      </c>
      <c r="AL29" s="111">
        <f t="shared" si="21"/>
        <v>2644.318971066381</v>
      </c>
      <c r="AM29" s="111">
        <f t="shared" si="19"/>
        <v>20453.51365550734</v>
      </c>
      <c r="AO29" s="90"/>
      <c r="AP29" s="90"/>
      <c r="AQ29" s="90"/>
      <c r="AR29" s="90"/>
      <c r="AS29" s="90"/>
      <c r="AT29" s="90"/>
      <c r="AU29" s="90"/>
      <c r="AV29" s="90"/>
      <c r="AW29" s="90"/>
      <c r="AX29" s="90"/>
      <c r="AY29" s="90"/>
      <c r="AZ29" s="90"/>
      <c r="BA29" s="90"/>
      <c r="BB29" s="90"/>
      <c r="BC29" s="90"/>
      <c r="BD29" s="90"/>
      <c r="BE29" s="90"/>
    </row>
    <row r="30" spans="1:57" ht="16.5" customHeight="1">
      <c r="A30" s="435" t="s">
        <v>459</v>
      </c>
      <c r="B30" s="435"/>
      <c r="C30" s="93" t="s">
        <v>217</v>
      </c>
      <c r="D30" s="265">
        <v>1795</v>
      </c>
      <c r="E30" s="265">
        <v>1503</v>
      </c>
      <c r="F30" s="265">
        <v>1239</v>
      </c>
      <c r="G30" s="265">
        <v>791</v>
      </c>
      <c r="H30" s="265">
        <v>1067</v>
      </c>
      <c r="I30" s="265">
        <v>844</v>
      </c>
      <c r="J30" s="265">
        <v>1199</v>
      </c>
      <c r="K30" s="265">
        <v>1218</v>
      </c>
      <c r="L30" s="265">
        <v>1199</v>
      </c>
      <c r="M30" s="265">
        <v>1048</v>
      </c>
      <c r="N30" s="265">
        <v>1040</v>
      </c>
      <c r="O30" s="265">
        <v>1693</v>
      </c>
      <c r="P30" s="265">
        <v>1697</v>
      </c>
      <c r="Q30" s="265">
        <v>1512</v>
      </c>
      <c r="R30" s="265">
        <v>1522</v>
      </c>
      <c r="S30" s="111">
        <f t="shared" si="18"/>
        <v>19367</v>
      </c>
      <c r="U30" s="435" t="s">
        <v>459</v>
      </c>
      <c r="V30" s="435"/>
      <c r="W30" s="93" t="s">
        <v>217</v>
      </c>
      <c r="X30" s="265">
        <v>1742</v>
      </c>
      <c r="Y30" s="265">
        <v>1492</v>
      </c>
      <c r="Z30" s="265">
        <v>1152</v>
      </c>
      <c r="AA30" s="265">
        <v>807</v>
      </c>
      <c r="AB30" s="265">
        <v>1001</v>
      </c>
      <c r="AC30" s="265">
        <v>787</v>
      </c>
      <c r="AD30" s="265">
        <v>1159</v>
      </c>
      <c r="AE30" s="265">
        <v>1131</v>
      </c>
      <c r="AF30" s="265">
        <v>1187</v>
      </c>
      <c r="AG30" s="265">
        <v>1060</v>
      </c>
      <c r="AH30" s="265">
        <v>1043</v>
      </c>
      <c r="AI30" s="265">
        <v>1639</v>
      </c>
      <c r="AJ30" s="265">
        <v>1631</v>
      </c>
      <c r="AK30" s="265">
        <v>1428</v>
      </c>
      <c r="AL30" s="265">
        <v>1467</v>
      </c>
      <c r="AM30" s="111">
        <f t="shared" si="19"/>
        <v>18726</v>
      </c>
      <c r="AO30" s="90"/>
      <c r="AP30" s="90"/>
      <c r="AQ30" s="90"/>
      <c r="AR30" s="90"/>
      <c r="AS30" s="90"/>
      <c r="AT30" s="90"/>
      <c r="AU30" s="90"/>
      <c r="AV30" s="90"/>
      <c r="AW30" s="90"/>
      <c r="AX30" s="90"/>
      <c r="AY30" s="90"/>
      <c r="AZ30" s="90"/>
      <c r="BA30" s="90"/>
      <c r="BB30" s="90"/>
      <c r="BC30" s="90"/>
      <c r="BD30" s="90"/>
      <c r="BE30" s="90"/>
    </row>
    <row r="31" spans="1:57" ht="16.5" customHeight="1">
      <c r="A31" s="424" t="s">
        <v>460</v>
      </c>
      <c r="B31" s="424"/>
      <c r="C31" s="93" t="s">
        <v>217</v>
      </c>
      <c r="D31" s="300">
        <f>'Tabell 4.2-4.4 DOK32022'!D7</f>
        <v>1.1581224543053421</v>
      </c>
      <c r="E31" s="300">
        <f>'Tabell 4.2-4.4 DOK32022'!E7</f>
        <v>0.95694522975061058</v>
      </c>
      <c r="F31" s="300">
        <f>'Tabell 4.2-4.4 DOK32022'!F7</f>
        <v>0.86609962107667671</v>
      </c>
      <c r="G31" s="300">
        <f>'Tabell 4.2-4.4 DOK32022'!G7</f>
        <v>0.78063122644424277</v>
      </c>
      <c r="H31" s="300">
        <f>'Tabell 4.2-4.4 DOK32022'!H7</f>
        <v>0.70578164384596764</v>
      </c>
      <c r="I31" s="300">
        <f>'Tabell 4.2-4.4 DOK32022'!I7</f>
        <v>0.44664673979131025</v>
      </c>
      <c r="J31" s="300">
        <f>'Tabell 4.2-4.4 DOK32022'!J7</f>
        <v>0.3919568824609842</v>
      </c>
      <c r="K31" s="300">
        <f>'Tabell 4.2-4.4 DOK32022'!K7</f>
        <v>0.40367587605826122</v>
      </c>
      <c r="L31" s="300">
        <f>'Tabell 4.2-4.4 DOK32022'!L7</f>
        <v>1.2959912016961739</v>
      </c>
      <c r="M31" s="300">
        <f>'Tabell 4.2-4.4 DOK32022'!M7</f>
        <v>1.8346408808628203</v>
      </c>
      <c r="N31" s="300">
        <f>'Tabell 4.2-4.4 DOK32022'!N7</f>
        <v>2.2383011883858019</v>
      </c>
      <c r="O31" s="300">
        <f>'Tabell 4.2-4.4 DOK32022'!O7</f>
        <v>1.7758005117141387</v>
      </c>
      <c r="P31" s="300">
        <f>'Tabell 4.2-4.4 DOK32022'!P7</f>
        <v>0.82396667219931141</v>
      </c>
      <c r="Q31" s="300">
        <f>'Tabell 4.2-4.4 DOK32022'!Q7</f>
        <v>0.54198473849257256</v>
      </c>
      <c r="R31" s="300">
        <f>'Tabell 4.2-4.4 DOK32022'!R7</f>
        <v>1.7609741600847901</v>
      </c>
      <c r="S31" s="301">
        <v>1</v>
      </c>
      <c r="U31" s="424" t="s">
        <v>460</v>
      </c>
      <c r="V31" s="424"/>
      <c r="W31" s="93" t="s">
        <v>217</v>
      </c>
      <c r="X31" s="300">
        <v>1.1470703040033912</v>
      </c>
      <c r="Y31" s="300">
        <v>0.96362118010936326</v>
      </c>
      <c r="Z31" s="300">
        <v>0.86425334505847962</v>
      </c>
      <c r="AA31" s="300">
        <v>0.78794856199496055</v>
      </c>
      <c r="AB31" s="300">
        <v>0.71271995905297447</v>
      </c>
      <c r="AC31" s="300">
        <v>0.46227976113360708</v>
      </c>
      <c r="AD31" s="300">
        <v>0.39828613970644228</v>
      </c>
      <c r="AE31" s="300">
        <v>0.41547949163216169</v>
      </c>
      <c r="AF31" s="300">
        <v>1.2797032659109624</v>
      </c>
      <c r="AG31" s="300">
        <v>1.7792831127019104</v>
      </c>
      <c r="AH31" s="300">
        <v>2.2114181229836349</v>
      </c>
      <c r="AI31" s="300">
        <v>1.7995075772483369</v>
      </c>
      <c r="AJ31" s="300">
        <v>0.80326199925146913</v>
      </c>
      <c r="AK31" s="300">
        <v>0.5335735720344672</v>
      </c>
      <c r="AL31" s="300">
        <v>1.8025350859348199</v>
      </c>
      <c r="AM31" s="301">
        <v>1</v>
      </c>
      <c r="AO31" s="90"/>
      <c r="AP31" s="90"/>
      <c r="AQ31" s="90"/>
      <c r="AR31" s="90"/>
      <c r="AS31" s="90"/>
      <c r="AT31" s="90"/>
      <c r="AU31" s="90"/>
      <c r="AV31" s="90"/>
      <c r="AW31" s="90"/>
      <c r="AX31" s="90"/>
      <c r="AY31" s="90"/>
      <c r="AZ31" s="90"/>
      <c r="BA31" s="90"/>
      <c r="BB31" s="90"/>
      <c r="BC31" s="90"/>
      <c r="BD31" s="90"/>
      <c r="BE31" s="90"/>
    </row>
    <row r="32" spans="1:57" ht="16.5" customHeight="1">
      <c r="A32" s="435" t="s">
        <v>230</v>
      </c>
      <c r="B32" s="435"/>
      <c r="C32" s="94">
        <v>0.08</v>
      </c>
      <c r="D32" s="267">
        <v>155</v>
      </c>
      <c r="E32" s="267">
        <v>109</v>
      </c>
      <c r="F32" s="267">
        <v>67</v>
      </c>
      <c r="G32" s="267">
        <v>43</v>
      </c>
      <c r="H32" s="267">
        <v>51</v>
      </c>
      <c r="I32" s="267">
        <v>23</v>
      </c>
      <c r="J32" s="267">
        <v>51</v>
      </c>
      <c r="K32" s="267">
        <v>59</v>
      </c>
      <c r="L32" s="267">
        <v>74</v>
      </c>
      <c r="M32" s="267">
        <v>76</v>
      </c>
      <c r="N32" s="267">
        <v>85</v>
      </c>
      <c r="O32" s="267">
        <v>124</v>
      </c>
      <c r="P32" s="267">
        <v>70</v>
      </c>
      <c r="Q32" s="267">
        <v>53</v>
      </c>
      <c r="R32" s="267">
        <v>169</v>
      </c>
      <c r="S32" s="115">
        <f t="shared" ref="S32" si="22">SUM(D32:R32)</f>
        <v>1209</v>
      </c>
      <c r="U32" s="435" t="s">
        <v>230</v>
      </c>
      <c r="V32" s="435"/>
      <c r="W32" s="94">
        <v>0.08</v>
      </c>
      <c r="X32" s="267">
        <v>143</v>
      </c>
      <c r="Y32" s="267">
        <v>96</v>
      </c>
      <c r="Z32" s="267">
        <v>70</v>
      </c>
      <c r="AA32" s="267">
        <v>38</v>
      </c>
      <c r="AB32" s="267">
        <v>51</v>
      </c>
      <c r="AC32" s="267">
        <v>26</v>
      </c>
      <c r="AD32" s="267">
        <v>57</v>
      </c>
      <c r="AE32" s="267">
        <v>51</v>
      </c>
      <c r="AF32" s="267">
        <v>77</v>
      </c>
      <c r="AG32" s="267">
        <v>62</v>
      </c>
      <c r="AH32" s="267">
        <v>100</v>
      </c>
      <c r="AI32" s="267">
        <v>132</v>
      </c>
      <c r="AJ32" s="267">
        <v>63</v>
      </c>
      <c r="AK32" s="267">
        <v>48</v>
      </c>
      <c r="AL32" s="267">
        <v>157</v>
      </c>
      <c r="AM32" s="115">
        <f t="shared" ref="AM32:AM38" si="23">SUM(X32:AL32)</f>
        <v>1171</v>
      </c>
      <c r="AO32" s="90"/>
      <c r="AP32" s="90"/>
      <c r="AQ32" s="90"/>
      <c r="AR32" s="90"/>
      <c r="AS32" s="90"/>
      <c r="AT32" s="90"/>
      <c r="AU32" s="90"/>
      <c r="AV32" s="90"/>
      <c r="AW32" s="90"/>
      <c r="AX32" s="90"/>
      <c r="AY32" s="90"/>
      <c r="AZ32" s="90"/>
      <c r="BA32" s="90"/>
      <c r="BB32" s="90"/>
      <c r="BC32" s="90"/>
      <c r="BD32" s="90"/>
      <c r="BE32" s="90"/>
    </row>
    <row r="33" spans="1:57" ht="16.5" customHeight="1">
      <c r="A33" s="435" t="s">
        <v>231</v>
      </c>
      <c r="B33" s="435"/>
      <c r="C33" s="94">
        <v>0.1</v>
      </c>
      <c r="D33" s="265">
        <v>1019</v>
      </c>
      <c r="E33" s="265">
        <v>1012</v>
      </c>
      <c r="F33" s="265">
        <v>575</v>
      </c>
      <c r="G33" s="265">
        <v>444</v>
      </c>
      <c r="H33" s="265">
        <v>600</v>
      </c>
      <c r="I33" s="265">
        <v>328</v>
      </c>
      <c r="J33" s="265">
        <v>320</v>
      </c>
      <c r="K33" s="265">
        <v>626</v>
      </c>
      <c r="L33" s="265">
        <v>684</v>
      </c>
      <c r="M33" s="265">
        <v>668</v>
      </c>
      <c r="N33" s="265">
        <v>971</v>
      </c>
      <c r="O33" s="265">
        <v>1258</v>
      </c>
      <c r="P33" s="265">
        <v>574</v>
      </c>
      <c r="Q33" s="265">
        <v>363</v>
      </c>
      <c r="R33" s="265">
        <v>1060</v>
      </c>
      <c r="S33" s="111">
        <f t="shared" si="18"/>
        <v>10502</v>
      </c>
      <c r="U33" s="435" t="s">
        <v>231</v>
      </c>
      <c r="V33" s="435"/>
      <c r="W33" s="94">
        <v>0.1</v>
      </c>
      <c r="X33" s="265">
        <v>943</v>
      </c>
      <c r="Y33" s="265">
        <v>973</v>
      </c>
      <c r="Z33" s="265">
        <v>564</v>
      </c>
      <c r="AA33" s="265">
        <v>472</v>
      </c>
      <c r="AB33" s="265">
        <v>596</v>
      </c>
      <c r="AC33" s="265">
        <v>317</v>
      </c>
      <c r="AD33" s="265">
        <v>321</v>
      </c>
      <c r="AE33" s="265">
        <v>655</v>
      </c>
      <c r="AF33" s="265">
        <v>663</v>
      </c>
      <c r="AG33" s="265">
        <v>674</v>
      </c>
      <c r="AH33" s="265">
        <v>954</v>
      </c>
      <c r="AI33" s="265">
        <v>1163</v>
      </c>
      <c r="AJ33" s="265">
        <v>578</v>
      </c>
      <c r="AK33" s="265">
        <v>332</v>
      </c>
      <c r="AL33" s="265">
        <v>1048</v>
      </c>
      <c r="AM33" s="111">
        <f t="shared" si="23"/>
        <v>10253</v>
      </c>
      <c r="AO33" s="90"/>
      <c r="AP33" s="90"/>
      <c r="AQ33" s="90"/>
      <c r="AR33" s="90"/>
      <c r="AS33" s="90"/>
      <c r="AT33" s="90"/>
      <c r="AU33" s="90"/>
      <c r="AV33" s="90"/>
      <c r="AW33" s="90"/>
      <c r="AX33" s="90"/>
      <c r="AY33" s="90"/>
      <c r="AZ33" s="90"/>
      <c r="BA33" s="90"/>
      <c r="BB33" s="90"/>
      <c r="BC33" s="90"/>
      <c r="BD33" s="90"/>
      <c r="BE33" s="90"/>
    </row>
    <row r="34" spans="1:57" ht="16.5" customHeight="1">
      <c r="A34" s="435" t="s">
        <v>232</v>
      </c>
      <c r="B34" s="435"/>
      <c r="C34" s="94">
        <v>0.2</v>
      </c>
      <c r="D34" s="265">
        <v>2351</v>
      </c>
      <c r="E34" s="265">
        <v>1580</v>
      </c>
      <c r="F34" s="265">
        <v>931</v>
      </c>
      <c r="G34" s="265">
        <v>504</v>
      </c>
      <c r="H34" s="265">
        <v>662</v>
      </c>
      <c r="I34" s="265">
        <v>377</v>
      </c>
      <c r="J34" s="265">
        <v>421</v>
      </c>
      <c r="K34" s="265">
        <v>515</v>
      </c>
      <c r="L34" s="265">
        <v>1755</v>
      </c>
      <c r="M34" s="265">
        <v>1742</v>
      </c>
      <c r="N34" s="265">
        <v>2759</v>
      </c>
      <c r="O34" s="265">
        <v>3610</v>
      </c>
      <c r="P34" s="265">
        <v>1419</v>
      </c>
      <c r="Q34" s="265">
        <v>627</v>
      </c>
      <c r="R34" s="265">
        <v>2790</v>
      </c>
      <c r="S34" s="111">
        <f t="shared" si="18"/>
        <v>22043</v>
      </c>
      <c r="U34" s="435" t="s">
        <v>232</v>
      </c>
      <c r="V34" s="435"/>
      <c r="W34" s="94">
        <v>0.2</v>
      </c>
      <c r="X34" s="265">
        <v>2224</v>
      </c>
      <c r="Y34" s="265">
        <v>1522</v>
      </c>
      <c r="Z34" s="265">
        <v>879</v>
      </c>
      <c r="AA34" s="265">
        <v>473</v>
      </c>
      <c r="AB34" s="265">
        <v>613</v>
      </c>
      <c r="AC34" s="265">
        <v>367</v>
      </c>
      <c r="AD34" s="265">
        <v>410</v>
      </c>
      <c r="AE34" s="265">
        <v>515</v>
      </c>
      <c r="AF34" s="265">
        <v>1703</v>
      </c>
      <c r="AG34" s="265">
        <v>1701</v>
      </c>
      <c r="AH34" s="265">
        <v>2648</v>
      </c>
      <c r="AI34" s="265">
        <v>3424</v>
      </c>
      <c r="AJ34" s="265">
        <v>1398</v>
      </c>
      <c r="AK34" s="265">
        <v>631</v>
      </c>
      <c r="AL34" s="265">
        <v>2624</v>
      </c>
      <c r="AM34" s="111">
        <f t="shared" si="23"/>
        <v>21132</v>
      </c>
      <c r="AO34" s="90"/>
      <c r="AP34" s="90"/>
      <c r="AQ34" s="90"/>
      <c r="AR34" s="90"/>
      <c r="AS34" s="90"/>
      <c r="AT34" s="90"/>
      <c r="AU34" s="90"/>
      <c r="AV34" s="90"/>
      <c r="AW34" s="90"/>
      <c r="AX34" s="90"/>
      <c r="AY34" s="90"/>
      <c r="AZ34" s="90"/>
      <c r="BA34" s="90"/>
      <c r="BB34" s="90"/>
      <c r="BC34" s="90"/>
      <c r="BD34" s="90"/>
      <c r="BE34" s="90"/>
    </row>
    <row r="35" spans="1:57" ht="16.5" customHeight="1">
      <c r="A35" s="435" t="s">
        <v>233</v>
      </c>
      <c r="B35" s="435"/>
      <c r="C35" s="94">
        <v>0.14000000000000001</v>
      </c>
      <c r="D35" s="265">
        <v>1564</v>
      </c>
      <c r="E35" s="265">
        <v>1137</v>
      </c>
      <c r="F35" s="265">
        <v>1617</v>
      </c>
      <c r="G35" s="265">
        <v>352</v>
      </c>
      <c r="H35" s="265">
        <v>452</v>
      </c>
      <c r="I35" s="265">
        <v>264</v>
      </c>
      <c r="J35" s="265">
        <v>348</v>
      </c>
      <c r="K35" s="265">
        <v>312</v>
      </c>
      <c r="L35" s="265">
        <v>367</v>
      </c>
      <c r="M35" s="265">
        <v>441</v>
      </c>
      <c r="N35" s="265">
        <v>546</v>
      </c>
      <c r="O35" s="265">
        <v>675</v>
      </c>
      <c r="P35" s="265">
        <v>650</v>
      </c>
      <c r="Q35" s="265">
        <v>385</v>
      </c>
      <c r="R35" s="265">
        <v>458</v>
      </c>
      <c r="S35" s="111">
        <f t="shared" si="18"/>
        <v>9568</v>
      </c>
      <c r="U35" s="435" t="s">
        <v>233</v>
      </c>
      <c r="V35" s="435"/>
      <c r="W35" s="94">
        <v>0.14000000000000001</v>
      </c>
      <c r="X35" s="265">
        <v>1548</v>
      </c>
      <c r="Y35" s="265">
        <v>1136</v>
      </c>
      <c r="Z35" s="265">
        <v>1615</v>
      </c>
      <c r="AA35" s="265">
        <v>352</v>
      </c>
      <c r="AB35" s="265">
        <v>459</v>
      </c>
      <c r="AC35" s="265">
        <v>269</v>
      </c>
      <c r="AD35" s="265">
        <v>350</v>
      </c>
      <c r="AE35" s="265">
        <v>312</v>
      </c>
      <c r="AF35" s="265">
        <v>368</v>
      </c>
      <c r="AG35" s="265">
        <v>444</v>
      </c>
      <c r="AH35" s="265">
        <v>553</v>
      </c>
      <c r="AI35" s="265">
        <v>681</v>
      </c>
      <c r="AJ35" s="265">
        <v>653</v>
      </c>
      <c r="AK35" s="265">
        <v>389</v>
      </c>
      <c r="AL35" s="265">
        <v>460</v>
      </c>
      <c r="AM35" s="111">
        <f t="shared" si="23"/>
        <v>9589</v>
      </c>
      <c r="AO35" s="90"/>
      <c r="AP35" s="90"/>
      <c r="AQ35" s="90"/>
      <c r="AR35" s="90"/>
      <c r="AS35" s="90"/>
      <c r="AT35" s="90"/>
      <c r="AU35" s="90"/>
      <c r="AV35" s="90"/>
      <c r="AW35" s="90"/>
      <c r="AX35" s="90"/>
      <c r="AY35" s="90"/>
      <c r="AZ35" s="90"/>
      <c r="BA35" s="90"/>
      <c r="BB35" s="90"/>
      <c r="BC35" s="90"/>
      <c r="BD35" s="90"/>
      <c r="BE35" s="90"/>
    </row>
    <row r="36" spans="1:57" ht="16.5" customHeight="1">
      <c r="A36" s="436" t="s">
        <v>234</v>
      </c>
      <c r="B36" s="436"/>
      <c r="C36" s="94">
        <v>0.06</v>
      </c>
      <c r="D36" s="115">
        <v>2279</v>
      </c>
      <c r="E36" s="115">
        <v>1557</v>
      </c>
      <c r="F36" s="115">
        <v>972</v>
      </c>
      <c r="G36" s="115">
        <v>622</v>
      </c>
      <c r="H36" s="115">
        <v>842</v>
      </c>
      <c r="I36" s="115">
        <v>354</v>
      </c>
      <c r="J36" s="115">
        <v>449</v>
      </c>
      <c r="K36" s="115">
        <v>639</v>
      </c>
      <c r="L36" s="115">
        <v>1434</v>
      </c>
      <c r="M36" s="115">
        <v>1118</v>
      </c>
      <c r="N36" s="115">
        <v>2040</v>
      </c>
      <c r="O36" s="115">
        <v>2123</v>
      </c>
      <c r="P36" s="115">
        <v>1032</v>
      </c>
      <c r="Q36" s="115">
        <v>678</v>
      </c>
      <c r="R36" s="115">
        <v>2378</v>
      </c>
      <c r="S36" s="115">
        <f t="shared" si="18"/>
        <v>18517</v>
      </c>
      <c r="U36" s="436" t="s">
        <v>234</v>
      </c>
      <c r="V36" s="436"/>
      <c r="W36" s="94">
        <v>0.06</v>
      </c>
      <c r="X36" s="115">
        <v>2094</v>
      </c>
      <c r="Y36" s="115">
        <v>1462</v>
      </c>
      <c r="Z36" s="115">
        <v>917</v>
      </c>
      <c r="AA36" s="115">
        <v>547</v>
      </c>
      <c r="AB36" s="115">
        <v>716</v>
      </c>
      <c r="AC36" s="115">
        <v>341</v>
      </c>
      <c r="AD36" s="115">
        <v>419</v>
      </c>
      <c r="AE36" s="115">
        <v>562</v>
      </c>
      <c r="AF36" s="115">
        <v>1239</v>
      </c>
      <c r="AG36" s="115">
        <v>1061</v>
      </c>
      <c r="AH36" s="115">
        <v>1950</v>
      </c>
      <c r="AI36" s="115">
        <v>2081</v>
      </c>
      <c r="AJ36" s="115">
        <v>878</v>
      </c>
      <c r="AK36" s="115">
        <v>571</v>
      </c>
      <c r="AL36" s="115">
        <v>2279</v>
      </c>
      <c r="AM36" s="115">
        <f t="shared" si="23"/>
        <v>17117</v>
      </c>
      <c r="AO36" s="90"/>
      <c r="AP36" s="90"/>
      <c r="AQ36" s="90"/>
      <c r="AR36" s="90"/>
      <c r="AS36" s="90"/>
      <c r="AT36" s="90"/>
      <c r="AU36" s="90"/>
      <c r="AV36" s="90"/>
      <c r="AW36" s="90"/>
      <c r="AX36" s="90"/>
      <c r="AY36" s="90"/>
      <c r="AZ36" s="90"/>
      <c r="BA36" s="90"/>
      <c r="BB36" s="90"/>
      <c r="BC36" s="90"/>
      <c r="BD36" s="90"/>
      <c r="BE36" s="90"/>
    </row>
    <row r="37" spans="1:57" ht="16.5" customHeight="1">
      <c r="A37" s="424" t="s">
        <v>235</v>
      </c>
      <c r="B37" s="424"/>
      <c r="C37" s="94">
        <v>0.05</v>
      </c>
      <c r="D37" s="267">
        <v>93</v>
      </c>
      <c r="E37" s="267">
        <v>67</v>
      </c>
      <c r="F37" s="267">
        <v>47</v>
      </c>
      <c r="G37" s="267">
        <v>34</v>
      </c>
      <c r="H37" s="267">
        <v>45</v>
      </c>
      <c r="I37" s="267">
        <v>37</v>
      </c>
      <c r="J37" s="267">
        <v>51</v>
      </c>
      <c r="K37" s="267">
        <v>69</v>
      </c>
      <c r="L37" s="267">
        <v>73</v>
      </c>
      <c r="M37" s="267">
        <v>85</v>
      </c>
      <c r="N37" s="267">
        <v>118</v>
      </c>
      <c r="O37" s="267">
        <v>137</v>
      </c>
      <c r="P37" s="267">
        <v>83</v>
      </c>
      <c r="Q37" s="267">
        <v>73</v>
      </c>
      <c r="R37" s="267">
        <v>127</v>
      </c>
      <c r="S37" s="115">
        <f t="shared" si="18"/>
        <v>1139</v>
      </c>
      <c r="U37" s="424" t="s">
        <v>235</v>
      </c>
      <c r="V37" s="424"/>
      <c r="W37" s="94">
        <v>0.05</v>
      </c>
      <c r="X37" s="267">
        <v>95</v>
      </c>
      <c r="Y37" s="267">
        <v>65</v>
      </c>
      <c r="Z37" s="267">
        <v>49</v>
      </c>
      <c r="AA37" s="267">
        <v>40</v>
      </c>
      <c r="AB37" s="267">
        <v>46</v>
      </c>
      <c r="AC37" s="267">
        <v>31</v>
      </c>
      <c r="AD37" s="267">
        <v>51</v>
      </c>
      <c r="AE37" s="267">
        <v>54</v>
      </c>
      <c r="AF37" s="267">
        <v>73</v>
      </c>
      <c r="AG37" s="267">
        <v>78</v>
      </c>
      <c r="AH37" s="267">
        <v>116</v>
      </c>
      <c r="AI37" s="267">
        <v>137</v>
      </c>
      <c r="AJ37" s="267">
        <v>100</v>
      </c>
      <c r="AK37" s="267">
        <v>68</v>
      </c>
      <c r="AL37" s="267">
        <v>132</v>
      </c>
      <c r="AM37" s="115">
        <f t="shared" si="23"/>
        <v>1135</v>
      </c>
      <c r="AO37" s="90"/>
      <c r="AP37" s="90"/>
      <c r="AQ37" s="90"/>
      <c r="AR37" s="90"/>
      <c r="AS37" s="90"/>
      <c r="AT37" s="90"/>
      <c r="AU37" s="90"/>
      <c r="AV37" s="90"/>
      <c r="AW37" s="90"/>
      <c r="AX37" s="90"/>
      <c r="AY37" s="90"/>
      <c r="AZ37" s="90"/>
      <c r="BA37" s="90"/>
      <c r="BB37" s="90"/>
      <c r="BC37" s="90"/>
      <c r="BD37" s="90"/>
      <c r="BE37" s="90"/>
    </row>
    <row r="38" spans="1:57" ht="16.5" customHeight="1">
      <c r="A38" s="424" t="s">
        <v>236</v>
      </c>
      <c r="B38" s="424"/>
      <c r="C38" s="94">
        <v>0.03</v>
      </c>
      <c r="D38" s="269">
        <v>814</v>
      </c>
      <c r="E38" s="269">
        <v>781</v>
      </c>
      <c r="F38" s="269">
        <v>579</v>
      </c>
      <c r="G38" s="269">
        <v>560</v>
      </c>
      <c r="H38" s="269">
        <v>546</v>
      </c>
      <c r="I38" s="269">
        <v>183</v>
      </c>
      <c r="J38" s="269">
        <v>314</v>
      </c>
      <c r="K38" s="269">
        <v>372</v>
      </c>
      <c r="L38" s="269">
        <v>329</v>
      </c>
      <c r="M38" s="269">
        <v>361</v>
      </c>
      <c r="N38" s="269">
        <v>378</v>
      </c>
      <c r="O38" s="269">
        <v>612</v>
      </c>
      <c r="P38" s="269">
        <v>405</v>
      </c>
      <c r="Q38" s="269">
        <v>328</v>
      </c>
      <c r="R38" s="269">
        <v>411</v>
      </c>
      <c r="S38" s="115">
        <f t="shared" si="18"/>
        <v>6973</v>
      </c>
      <c r="U38" s="424" t="s">
        <v>236</v>
      </c>
      <c r="V38" s="424"/>
      <c r="W38" s="94">
        <v>0.03</v>
      </c>
      <c r="X38" s="269">
        <v>827</v>
      </c>
      <c r="Y38" s="269">
        <v>811</v>
      </c>
      <c r="Z38" s="269">
        <v>606</v>
      </c>
      <c r="AA38" s="269">
        <v>570</v>
      </c>
      <c r="AB38" s="269">
        <v>581</v>
      </c>
      <c r="AC38" s="269">
        <v>193</v>
      </c>
      <c r="AD38" s="269">
        <v>320</v>
      </c>
      <c r="AE38" s="269">
        <v>372</v>
      </c>
      <c r="AF38" s="269">
        <v>348</v>
      </c>
      <c r="AG38" s="269">
        <v>367</v>
      </c>
      <c r="AH38" s="269">
        <v>379</v>
      </c>
      <c r="AI38" s="269">
        <v>618</v>
      </c>
      <c r="AJ38" s="269">
        <v>413</v>
      </c>
      <c r="AK38" s="269">
        <v>333</v>
      </c>
      <c r="AL38" s="269">
        <v>407</v>
      </c>
      <c r="AM38" s="115">
        <f t="shared" si="23"/>
        <v>7145</v>
      </c>
      <c r="AO38" s="90"/>
      <c r="AP38" s="90"/>
      <c r="AQ38" s="90"/>
      <c r="AR38" s="90"/>
      <c r="AS38" s="90"/>
      <c r="AT38" s="90"/>
      <c r="AU38" s="90"/>
      <c r="AV38" s="90"/>
      <c r="AW38" s="90"/>
      <c r="AX38" s="90"/>
      <c r="AY38" s="90"/>
      <c r="AZ38" s="90"/>
      <c r="BA38" s="90"/>
      <c r="BB38" s="90"/>
      <c r="BC38" s="90"/>
      <c r="BD38" s="90"/>
      <c r="BE38" s="90"/>
    </row>
    <row r="39" spans="1:57" ht="16.5" customHeight="1">
      <c r="A39" s="437" t="str">
        <f>'Tabell 3.1 DOK32022'!A35</f>
        <v>Kriterienøkkel FO2B</v>
      </c>
      <c r="B39" s="437"/>
      <c r="C39" s="221" t="s">
        <v>217</v>
      </c>
      <c r="D39" s="222">
        <f>(D26/$S$26*$C$26+D27/$S$27*$C$27+D28/$S$28*$C$28+D29/$S$29*$C$29+D32/$S$32*$C$32+D33/$S$33*$C$33+D34/$S$34*$C$34+D35/$S$35*$C$35+D36/$S$36*$C$36+D37/$S$37*$C$37+D38/$S$38*$C$38)*100</f>
        <v>10.894732546018163</v>
      </c>
      <c r="E39" s="222">
        <f t="shared" ref="E39:R39" si="24">(E26/$S$26*$C$26+E27/$S$27*$C$27+E28/$S$28*$C$28+E29/$S$29*$C$29+E32/$S$32*$C$32+E33/$S$33*$C$33+E34/$S$34*$C$34+E35/$S$35*$C$35+E36/$S$36*$C$36+E37/$S$37*$C$37+E38/$S$38*$C$38)*100</f>
        <v>8.1030275943848409</v>
      </c>
      <c r="F39" s="222">
        <f t="shared" si="24"/>
        <v>6.554771159807701</v>
      </c>
      <c r="G39" s="222">
        <f t="shared" si="24"/>
        <v>3.2818237675632225</v>
      </c>
      <c r="H39" s="222">
        <f t="shared" si="24"/>
        <v>4.2189053756705865</v>
      </c>
      <c r="I39" s="222">
        <f t="shared" si="24"/>
        <v>2.5564714593733195</v>
      </c>
      <c r="J39" s="222">
        <f t="shared" si="24"/>
        <v>3.5345336548533299</v>
      </c>
      <c r="K39" s="222">
        <f t="shared" si="24"/>
        <v>4.0883952025969856</v>
      </c>
      <c r="L39" s="222">
        <f t="shared" si="24"/>
        <v>6.5678464034883213</v>
      </c>
      <c r="M39" s="222">
        <f t="shared" si="24"/>
        <v>6.9068271304511901</v>
      </c>
      <c r="N39" s="222">
        <f t="shared" si="24"/>
        <v>9.4428519149227768</v>
      </c>
      <c r="O39" s="222">
        <f t="shared" si="24"/>
        <v>12.122856049764859</v>
      </c>
      <c r="P39" s="222">
        <f t="shared" si="24"/>
        <v>6.613379291136436</v>
      </c>
      <c r="Q39" s="222">
        <f t="shared" si="24"/>
        <v>4.4028195163847306</v>
      </c>
      <c r="R39" s="222">
        <f t="shared" si="24"/>
        <v>10.710758933583543</v>
      </c>
      <c r="S39" s="222">
        <f>SUM(D39:R39)</f>
        <v>100</v>
      </c>
      <c r="U39" s="437" t="str">
        <f>'Tabell 3.1 DOK32022'!A35</f>
        <v>Kriterienøkkel FO2B</v>
      </c>
      <c r="V39" s="437"/>
      <c r="W39" s="221" t="s">
        <v>217</v>
      </c>
      <c r="X39" s="222">
        <f t="shared" ref="X39:AL39" si="25">(X26/$AM$26*$W$26+X27/$AM$27*$W$27+X28/$AM$28*$W$28+X29/$AM$29*$W$29+X32/$AM$32*$W$32+X33/$AM$33*$W$33+X34/$AM$34*$W$34+X35/$AM$35*$W$35+X36/$AM$36*$W$36+X37/$AM$37*$W$37+X38/$AM$38*$W$38)*100</f>
        <v>10.731436136531961</v>
      </c>
      <c r="Y39" s="222">
        <f t="shared" si="25"/>
        <v>8.0676668979023525</v>
      </c>
      <c r="Z39" s="222">
        <f t="shared" si="25"/>
        <v>6.5414721521536281</v>
      </c>
      <c r="AA39" s="222">
        <f t="shared" si="25"/>
        <v>3.3355213760055853</v>
      </c>
      <c r="AB39" s="222">
        <f t="shared" si="25"/>
        <v>4.1975614085110049</v>
      </c>
      <c r="AC39" s="222">
        <f t="shared" si="25"/>
        <v>2.5615153126345014</v>
      </c>
      <c r="AD39" s="222">
        <f t="shared" si="25"/>
        <v>3.6240677979582094</v>
      </c>
      <c r="AE39" s="222">
        <f t="shared" si="25"/>
        <v>4.0234582250013062</v>
      </c>
      <c r="AF39" s="222">
        <f t="shared" si="25"/>
        <v>6.6082874830536698</v>
      </c>
      <c r="AG39" s="222">
        <f t="shared" si="25"/>
        <v>6.8769637151396763</v>
      </c>
      <c r="AH39" s="222">
        <f t="shared" si="25"/>
        <v>9.6333836318523787</v>
      </c>
      <c r="AI39" s="222">
        <f t="shared" si="25"/>
        <v>12.158558246303826</v>
      </c>
      <c r="AJ39" s="222">
        <f t="shared" si="25"/>
        <v>6.6263166972008722</v>
      </c>
      <c r="AK39" s="222">
        <f t="shared" si="25"/>
        <v>4.3017982973745283</v>
      </c>
      <c r="AL39" s="222">
        <f t="shared" si="25"/>
        <v>10.711992622376497</v>
      </c>
      <c r="AM39" s="222">
        <f>SUM(X39:AL39)</f>
        <v>100.00000000000001</v>
      </c>
      <c r="AO39" s="90"/>
      <c r="AP39" s="90"/>
      <c r="AQ39" s="90"/>
      <c r="AR39" s="90"/>
      <c r="AS39" s="90"/>
      <c r="AT39" s="90"/>
      <c r="AU39" s="90"/>
      <c r="AV39" s="90"/>
      <c r="AW39" s="90"/>
      <c r="AX39" s="90"/>
      <c r="AY39" s="90"/>
      <c r="AZ39" s="90"/>
      <c r="BA39" s="90"/>
      <c r="BB39" s="90"/>
      <c r="BC39" s="90"/>
      <c r="BD39" s="90"/>
      <c r="BE39" s="90"/>
    </row>
    <row r="40" spans="1:57" ht="16.5" customHeight="1">
      <c r="A40" s="419"/>
      <c r="B40" s="419"/>
      <c r="C40" s="18"/>
      <c r="D40" s="18"/>
      <c r="E40" s="18"/>
      <c r="F40" s="18"/>
      <c r="G40" s="18"/>
      <c r="H40" s="18"/>
      <c r="I40" s="18"/>
      <c r="J40" s="18"/>
      <c r="K40" s="18"/>
      <c r="L40" s="18"/>
      <c r="M40" s="18"/>
      <c r="N40" s="18"/>
      <c r="O40" s="18"/>
      <c r="P40" s="18"/>
      <c r="Q40" s="18"/>
      <c r="R40" s="18"/>
      <c r="S40" s="18"/>
      <c r="U40" s="419"/>
      <c r="V40" s="419"/>
      <c r="W40" s="18"/>
      <c r="X40" s="18"/>
      <c r="Y40" s="18"/>
      <c r="Z40" s="18"/>
      <c r="AA40" s="18"/>
      <c r="AB40" s="18"/>
      <c r="AC40" s="18"/>
      <c r="AD40" s="18"/>
      <c r="AE40" s="18"/>
      <c r="AF40" s="18"/>
      <c r="AG40" s="18"/>
      <c r="AH40" s="18"/>
      <c r="AI40" s="18"/>
      <c r="AJ40" s="18"/>
      <c r="AK40" s="18"/>
      <c r="AL40" s="18"/>
      <c r="AM40" s="18"/>
      <c r="AO40" s="90"/>
      <c r="AP40" s="90"/>
      <c r="AQ40" s="90"/>
      <c r="AR40" s="90"/>
      <c r="AS40" s="90"/>
      <c r="AT40" s="90"/>
      <c r="AU40" s="90"/>
      <c r="AV40" s="90"/>
      <c r="AW40" s="90"/>
      <c r="AX40" s="90"/>
      <c r="AY40" s="90"/>
      <c r="AZ40" s="90"/>
      <c r="BA40" s="90"/>
      <c r="BB40" s="90"/>
      <c r="BC40" s="90"/>
      <c r="BD40" s="90"/>
      <c r="BE40" s="90"/>
    </row>
    <row r="41" spans="1:57" ht="16.5" customHeight="1">
      <c r="A41" s="438" t="s">
        <v>291</v>
      </c>
      <c r="B41" s="438"/>
      <c r="C41" s="96">
        <v>0.8</v>
      </c>
      <c r="D41" s="96">
        <f>D39</f>
        <v>10.894732546018163</v>
      </c>
      <c r="E41" s="96">
        <f t="shared" ref="E41:R41" si="26">E39</f>
        <v>8.1030275943848409</v>
      </c>
      <c r="F41" s="96">
        <f t="shared" si="26"/>
        <v>6.554771159807701</v>
      </c>
      <c r="G41" s="96">
        <f t="shared" si="26"/>
        <v>3.2818237675632225</v>
      </c>
      <c r="H41" s="96">
        <f t="shared" si="26"/>
        <v>4.2189053756705865</v>
      </c>
      <c r="I41" s="96">
        <f t="shared" si="26"/>
        <v>2.5564714593733195</v>
      </c>
      <c r="J41" s="96">
        <f t="shared" si="26"/>
        <v>3.5345336548533299</v>
      </c>
      <c r="K41" s="96">
        <f t="shared" si="26"/>
        <v>4.0883952025969856</v>
      </c>
      <c r="L41" s="96">
        <f t="shared" si="26"/>
        <v>6.5678464034883213</v>
      </c>
      <c r="M41" s="96">
        <f t="shared" si="26"/>
        <v>6.9068271304511901</v>
      </c>
      <c r="N41" s="96">
        <f t="shared" si="26"/>
        <v>9.4428519149227768</v>
      </c>
      <c r="O41" s="96">
        <f t="shared" si="26"/>
        <v>12.122856049764859</v>
      </c>
      <c r="P41" s="96">
        <f t="shared" si="26"/>
        <v>6.613379291136436</v>
      </c>
      <c r="Q41" s="96">
        <f t="shared" si="26"/>
        <v>4.4028195163847306</v>
      </c>
      <c r="R41" s="96">
        <f t="shared" si="26"/>
        <v>10.710758933583543</v>
      </c>
      <c r="S41" s="84">
        <f>SUM(D41:R41)</f>
        <v>100</v>
      </c>
      <c r="U41" s="438" t="s">
        <v>291</v>
      </c>
      <c r="V41" s="438"/>
      <c r="W41" s="96">
        <v>0.8</v>
      </c>
      <c r="X41" s="96">
        <f>X39</f>
        <v>10.731436136531961</v>
      </c>
      <c r="Y41" s="96">
        <f t="shared" ref="Y41:AL41" si="27">Y39</f>
        <v>8.0676668979023525</v>
      </c>
      <c r="Z41" s="96">
        <f t="shared" si="27"/>
        <v>6.5414721521536281</v>
      </c>
      <c r="AA41" s="96">
        <f t="shared" si="27"/>
        <v>3.3355213760055853</v>
      </c>
      <c r="AB41" s="96">
        <f t="shared" si="27"/>
        <v>4.1975614085110049</v>
      </c>
      <c r="AC41" s="96">
        <f t="shared" si="27"/>
        <v>2.5615153126345014</v>
      </c>
      <c r="AD41" s="96">
        <f t="shared" si="27"/>
        <v>3.6240677979582094</v>
      </c>
      <c r="AE41" s="96">
        <f t="shared" si="27"/>
        <v>4.0234582250013062</v>
      </c>
      <c r="AF41" s="96">
        <f t="shared" si="27"/>
        <v>6.6082874830536698</v>
      </c>
      <c r="AG41" s="96">
        <f t="shared" si="27"/>
        <v>6.8769637151396763</v>
      </c>
      <c r="AH41" s="96">
        <f t="shared" si="27"/>
        <v>9.6333836318523787</v>
      </c>
      <c r="AI41" s="96">
        <f t="shared" si="27"/>
        <v>12.158558246303826</v>
      </c>
      <c r="AJ41" s="96">
        <f t="shared" si="27"/>
        <v>6.6263166972008722</v>
      </c>
      <c r="AK41" s="96">
        <f t="shared" si="27"/>
        <v>4.3017982973745283</v>
      </c>
      <c r="AL41" s="96">
        <f t="shared" si="27"/>
        <v>10.711992622376497</v>
      </c>
      <c r="AM41" s="84">
        <f>SUM(X41:AL41)</f>
        <v>100.00000000000001</v>
      </c>
      <c r="AO41" s="90"/>
      <c r="AP41" s="90"/>
      <c r="AQ41" s="90"/>
      <c r="AR41" s="90"/>
      <c r="AS41" s="90"/>
      <c r="AT41" s="90"/>
      <c r="AU41" s="90"/>
      <c r="AV41" s="90"/>
      <c r="AW41" s="90"/>
      <c r="AX41" s="90"/>
      <c r="AY41" s="90"/>
      <c r="AZ41" s="90"/>
      <c r="BA41" s="90"/>
      <c r="BB41" s="90"/>
      <c r="BC41" s="90"/>
      <c r="BD41" s="90"/>
      <c r="BE41" s="90"/>
    </row>
    <row r="42" spans="1:57" ht="16.5" customHeight="1">
      <c r="A42" s="436" t="s">
        <v>461</v>
      </c>
      <c r="B42" s="436"/>
      <c r="C42" s="96">
        <v>0.2</v>
      </c>
      <c r="D42" s="96">
        <v>11.262892954463462</v>
      </c>
      <c r="E42" s="96">
        <v>7.4864808294970402</v>
      </c>
      <c r="F42" s="96">
        <v>6.4225955965760004</v>
      </c>
      <c r="G42" s="96">
        <v>4.1342437797702098</v>
      </c>
      <c r="H42" s="96">
        <v>4.2878180527735283</v>
      </c>
      <c r="I42" s="96">
        <v>1.6747734630224016</v>
      </c>
      <c r="J42" s="96">
        <v>2.3884336179459105</v>
      </c>
      <c r="K42" s="96">
        <v>2.6603246136027803</v>
      </c>
      <c r="L42" s="96">
        <v>4.571040973848925</v>
      </c>
      <c r="M42" s="96">
        <v>6.6159590550180445</v>
      </c>
      <c r="N42" s="96">
        <v>8.3630536322756761</v>
      </c>
      <c r="O42" s="96">
        <v>12.237271867982731</v>
      </c>
      <c r="P42" s="96">
        <v>8.4239579571596295</v>
      </c>
      <c r="Q42" s="96">
        <v>5.6960165440517292</v>
      </c>
      <c r="R42" s="96">
        <v>13.775137062011947</v>
      </c>
      <c r="S42" s="84">
        <f>SUM(D42:R42)</f>
        <v>100.00000000000001</v>
      </c>
      <c r="U42" s="436" t="s">
        <v>461</v>
      </c>
      <c r="V42" s="436"/>
      <c r="W42" s="96">
        <v>0.2</v>
      </c>
      <c r="X42" s="96">
        <v>11.82142914548553</v>
      </c>
      <c r="Y42" s="96">
        <v>8.0932007591189521</v>
      </c>
      <c r="Z42" s="96">
        <v>6.5218947032383348</v>
      </c>
      <c r="AA42" s="96">
        <v>3.8514453007852794</v>
      </c>
      <c r="AB42" s="96">
        <v>3.6009902253573536</v>
      </c>
      <c r="AC42" s="96">
        <v>2.0150722030605568</v>
      </c>
      <c r="AD42" s="96">
        <v>2.4746123352859279</v>
      </c>
      <c r="AE42" s="96">
        <v>2.680767067536193</v>
      </c>
      <c r="AF42" s="96">
        <v>4.1337740518362667</v>
      </c>
      <c r="AG42" s="96">
        <v>7.1626648159455879</v>
      </c>
      <c r="AH42" s="96">
        <v>7.9752150563889863</v>
      </c>
      <c r="AI42" s="96">
        <v>12.8640836380028</v>
      </c>
      <c r="AJ42" s="96">
        <v>7.8635194447823205</v>
      </c>
      <c r="AK42" s="96">
        <v>4.9002895966553695</v>
      </c>
      <c r="AL42" s="96">
        <v>14.041041656520555</v>
      </c>
      <c r="AM42" s="84">
        <f>SUM(X42:AL42)</f>
        <v>100.00000000000003</v>
      </c>
      <c r="AO42" s="90"/>
      <c r="AP42" s="90"/>
      <c r="AQ42" s="90"/>
      <c r="AR42" s="90"/>
      <c r="AS42" s="90"/>
      <c r="AT42" s="90"/>
      <c r="AU42" s="90"/>
      <c r="AV42" s="90"/>
      <c r="AW42" s="90"/>
      <c r="AX42" s="90"/>
      <c r="AY42" s="90"/>
      <c r="AZ42" s="90"/>
      <c r="BA42" s="90"/>
      <c r="BB42" s="90"/>
      <c r="BC42" s="90"/>
      <c r="BD42" s="90"/>
      <c r="BE42" s="90"/>
    </row>
    <row r="43" spans="1:57" ht="16.5" customHeight="1" thickBot="1">
      <c r="A43" s="399" t="str">
        <f>'Tabell 3.1 DOK32022'!A39</f>
        <v>Fordelingsnøkkel FO2B</v>
      </c>
      <c r="B43" s="399"/>
      <c r="C43" s="223" t="s">
        <v>217</v>
      </c>
      <c r="D43" s="224">
        <f>(D42/$S$42*$C$42+D41/$S$41*$C$41)*100</f>
        <v>10.968364627707224</v>
      </c>
      <c r="E43" s="224">
        <f>(E42/$S$42*$C$42+E41/$S$41*$C$41)*100</f>
        <v>7.9797182414072809</v>
      </c>
      <c r="F43" s="224">
        <f t="shared" ref="F43:R43" si="28">(F42/$S$42*$C$42+F41/$S$41*$C$41)*100</f>
        <v>6.5283360471613623</v>
      </c>
      <c r="G43" s="224">
        <f t="shared" si="28"/>
        <v>3.4523077700046203</v>
      </c>
      <c r="H43" s="224">
        <f t="shared" si="28"/>
        <v>4.2326879110911753</v>
      </c>
      <c r="I43" s="224">
        <f t="shared" si="28"/>
        <v>2.3801318601031363</v>
      </c>
      <c r="J43" s="224">
        <f t="shared" si="28"/>
        <v>3.3053136474718463</v>
      </c>
      <c r="K43" s="224">
        <f t="shared" si="28"/>
        <v>3.8027810847981445</v>
      </c>
      <c r="L43" s="224">
        <f t="shared" si="28"/>
        <v>6.1684853175604415</v>
      </c>
      <c r="M43" s="224">
        <f t="shared" si="28"/>
        <v>6.8486535153645614</v>
      </c>
      <c r="N43" s="224">
        <f t="shared" si="28"/>
        <v>9.2268922583933577</v>
      </c>
      <c r="O43" s="224">
        <f t="shared" si="28"/>
        <v>12.145739213408433</v>
      </c>
      <c r="P43" s="224">
        <f t="shared" si="28"/>
        <v>6.9754950243410745</v>
      </c>
      <c r="Q43" s="224">
        <f t="shared" si="28"/>
        <v>4.6614589219181299</v>
      </c>
      <c r="R43" s="224">
        <f t="shared" si="28"/>
        <v>11.323634559269225</v>
      </c>
      <c r="S43" s="224">
        <f>SUM(D43:R43)</f>
        <v>100</v>
      </c>
      <c r="U43" s="399" t="str">
        <f>'Tabell 3.1 DOK32022'!A39</f>
        <v>Fordelingsnøkkel FO2B</v>
      </c>
      <c r="V43" s="399"/>
      <c r="W43" s="223" t="s">
        <v>217</v>
      </c>
      <c r="X43" s="224">
        <f t="shared" ref="X43:AL43" si="29">(X42/$AM$42*$W$42+X41/$AM$41*$W$41)*100</f>
        <v>10.949434738322674</v>
      </c>
      <c r="Y43" s="224">
        <f>(Y42/$AM$42*$W$42+Y41/$AM$41*$W$41)*100</f>
        <v>8.0727736701456703</v>
      </c>
      <c r="Z43" s="224">
        <f t="shared" si="29"/>
        <v>6.5375566623705677</v>
      </c>
      <c r="AA43" s="224">
        <f t="shared" si="29"/>
        <v>3.4387061609615235</v>
      </c>
      <c r="AB43" s="224">
        <f t="shared" si="29"/>
        <v>4.0782471718802737</v>
      </c>
      <c r="AC43" s="224">
        <f t="shared" si="29"/>
        <v>2.4522266907197121</v>
      </c>
      <c r="AD43" s="224">
        <f t="shared" si="29"/>
        <v>3.394176705423753</v>
      </c>
      <c r="AE43" s="224">
        <f t="shared" si="29"/>
        <v>3.7549199935082829</v>
      </c>
      <c r="AF43" s="224">
        <f t="shared" si="29"/>
        <v>6.1133847968101893</v>
      </c>
      <c r="AG43" s="224">
        <f t="shared" si="29"/>
        <v>6.9341039353008576</v>
      </c>
      <c r="AH43" s="224">
        <f t="shared" si="29"/>
        <v>9.3017499167597002</v>
      </c>
      <c r="AI43" s="224">
        <f t="shared" si="29"/>
        <v>12.299663324643619</v>
      </c>
      <c r="AJ43" s="224">
        <f t="shared" si="29"/>
        <v>6.8737572467171599</v>
      </c>
      <c r="AK43" s="224">
        <f t="shared" si="29"/>
        <v>4.4214965572306957</v>
      </c>
      <c r="AL43" s="224">
        <f t="shared" si="29"/>
        <v>11.377802429205307</v>
      </c>
      <c r="AM43" s="224">
        <f>SUM(X43:AL43)</f>
        <v>99.999999999999986</v>
      </c>
      <c r="AO43" s="90"/>
      <c r="AP43" s="90"/>
      <c r="AQ43" s="90"/>
      <c r="AR43" s="90"/>
      <c r="AS43" s="90"/>
      <c r="AT43" s="90"/>
      <c r="AU43" s="90"/>
      <c r="AV43" s="90"/>
      <c r="AW43" s="90"/>
      <c r="AX43" s="90"/>
      <c r="AY43" s="90"/>
      <c r="AZ43" s="90"/>
      <c r="BA43" s="90"/>
      <c r="BB43" s="90"/>
      <c r="BC43" s="90"/>
      <c r="BD43" s="90"/>
      <c r="BE43" s="90"/>
    </row>
    <row r="44" spans="1:57" ht="16.5" customHeight="1" thickBot="1">
      <c r="A44" s="439"/>
      <c r="B44" s="439"/>
      <c r="C44" s="119"/>
      <c r="D44" s="27"/>
      <c r="E44" s="27"/>
      <c r="F44" s="27"/>
      <c r="G44" s="27"/>
      <c r="H44" s="27"/>
      <c r="I44" s="27"/>
      <c r="J44" s="27"/>
      <c r="K44" s="27"/>
      <c r="L44" s="27"/>
      <c r="M44" s="27"/>
      <c r="N44" s="27"/>
      <c r="O44" s="27"/>
      <c r="P44" s="27"/>
      <c r="Q44" s="27"/>
      <c r="R44" s="27"/>
      <c r="S44" s="27"/>
      <c r="U44" s="439"/>
      <c r="V44" s="439"/>
      <c r="W44" s="119"/>
      <c r="X44" s="27"/>
      <c r="Y44" s="27"/>
      <c r="Z44" s="27"/>
      <c r="AA44" s="27"/>
      <c r="AB44" s="27"/>
      <c r="AC44" s="27"/>
      <c r="AD44" s="27"/>
      <c r="AE44" s="27"/>
      <c r="AF44" s="27"/>
      <c r="AG44" s="27"/>
      <c r="AH44" s="27"/>
      <c r="AI44" s="27"/>
      <c r="AJ44" s="27"/>
      <c r="AK44" s="27"/>
      <c r="AL44" s="27"/>
      <c r="AM44" s="27"/>
      <c r="AO44" s="90"/>
      <c r="AP44" s="90"/>
      <c r="AQ44" s="90"/>
      <c r="AR44" s="90"/>
      <c r="AS44" s="90"/>
      <c r="AT44" s="90"/>
      <c r="AU44" s="90"/>
      <c r="AV44" s="90"/>
      <c r="AW44" s="90"/>
      <c r="AX44" s="90"/>
      <c r="AY44" s="90"/>
      <c r="AZ44" s="90"/>
      <c r="BA44" s="90"/>
      <c r="BB44" s="90"/>
      <c r="BC44" s="90"/>
      <c r="BD44" s="90"/>
      <c r="BE44" s="90"/>
    </row>
    <row r="45" spans="1:57" ht="16.5" customHeight="1">
      <c r="A45" s="373" t="str">
        <f>'Tabell 2.1 DOK32022'!A30</f>
        <v>FO2C Aktivitetstilbud for barn og unge, helsestasjon og skolehelsetjeneste</v>
      </c>
      <c r="B45" s="373"/>
      <c r="C45" s="180"/>
      <c r="D45" s="181"/>
      <c r="E45" s="181"/>
      <c r="F45" s="181"/>
      <c r="G45" s="181"/>
      <c r="H45" s="181"/>
      <c r="I45" s="181"/>
      <c r="J45" s="181"/>
      <c r="K45" s="181"/>
      <c r="L45" s="181"/>
      <c r="M45" s="181"/>
      <c r="N45" s="181"/>
      <c r="O45" s="181"/>
      <c r="P45" s="181"/>
      <c r="Q45" s="181"/>
      <c r="R45" s="181"/>
      <c r="S45" s="181"/>
      <c r="U45" s="373" t="str">
        <f>'Tabell 2.1 DOK32022'!A30</f>
        <v>FO2C Aktivitetstilbud for barn og unge, helsestasjon og skolehelsetjeneste</v>
      </c>
      <c r="V45" s="373"/>
      <c r="W45" s="180"/>
      <c r="X45" s="181"/>
      <c r="Y45" s="181"/>
      <c r="Z45" s="181"/>
      <c r="AA45" s="181"/>
      <c r="AB45" s="181"/>
      <c r="AC45" s="181"/>
      <c r="AD45" s="181"/>
      <c r="AE45" s="181"/>
      <c r="AF45" s="181"/>
      <c r="AG45" s="181"/>
      <c r="AH45" s="181"/>
      <c r="AI45" s="181"/>
      <c r="AJ45" s="181"/>
      <c r="AK45" s="181"/>
      <c r="AL45" s="181"/>
      <c r="AM45" s="181"/>
      <c r="AO45" s="90"/>
      <c r="AP45" s="90"/>
      <c r="AQ45" s="90"/>
      <c r="AR45" s="90"/>
      <c r="AS45" s="90"/>
      <c r="AT45" s="90"/>
      <c r="AU45" s="90"/>
      <c r="AV45" s="90"/>
      <c r="AW45" s="90"/>
      <c r="AX45" s="90"/>
      <c r="AY45" s="90"/>
      <c r="AZ45" s="90"/>
      <c r="BA45" s="90"/>
      <c r="BB45" s="90"/>
      <c r="BC45" s="90"/>
      <c r="BD45" s="90"/>
      <c r="BE45" s="90"/>
    </row>
    <row r="46" spans="1:57" ht="16.5" customHeight="1">
      <c r="A46" s="435" t="s">
        <v>462</v>
      </c>
      <c r="B46" s="435"/>
      <c r="C46" s="94">
        <v>0.28000000000000003</v>
      </c>
      <c r="D46" s="270">
        <v>1057</v>
      </c>
      <c r="E46" s="270">
        <v>1083</v>
      </c>
      <c r="F46" s="270">
        <v>825</v>
      </c>
      <c r="G46" s="270">
        <v>543</v>
      </c>
      <c r="H46" s="270">
        <v>664</v>
      </c>
      <c r="I46" s="270">
        <v>425</v>
      </c>
      <c r="J46" s="270">
        <v>613</v>
      </c>
      <c r="K46" s="270">
        <v>593</v>
      </c>
      <c r="L46" s="270">
        <v>490</v>
      </c>
      <c r="M46" s="270">
        <v>283</v>
      </c>
      <c r="N46" s="270">
        <v>351</v>
      </c>
      <c r="O46" s="270">
        <v>615</v>
      </c>
      <c r="P46" s="270">
        <v>596</v>
      </c>
      <c r="Q46" s="270">
        <v>569</v>
      </c>
      <c r="R46" s="270">
        <v>475</v>
      </c>
      <c r="S46" s="120">
        <f>SUM(D46:R46)</f>
        <v>9182</v>
      </c>
      <c r="U46" s="435" t="s">
        <v>462</v>
      </c>
      <c r="V46" s="435"/>
      <c r="W46" s="94">
        <v>0.28000000000000003</v>
      </c>
      <c r="X46" s="270">
        <v>1049</v>
      </c>
      <c r="Y46" s="270">
        <v>1196</v>
      </c>
      <c r="Z46" s="270">
        <v>955</v>
      </c>
      <c r="AA46" s="270">
        <v>548</v>
      </c>
      <c r="AB46" s="270">
        <v>631</v>
      </c>
      <c r="AC46" s="270">
        <v>421</v>
      </c>
      <c r="AD46" s="270">
        <v>656</v>
      </c>
      <c r="AE46" s="270">
        <v>601</v>
      </c>
      <c r="AF46" s="270">
        <v>544</v>
      </c>
      <c r="AG46" s="270">
        <v>319</v>
      </c>
      <c r="AH46" s="270">
        <v>359</v>
      </c>
      <c r="AI46" s="270">
        <v>572</v>
      </c>
      <c r="AJ46" s="270">
        <v>662</v>
      </c>
      <c r="AK46" s="270">
        <v>592</v>
      </c>
      <c r="AL46" s="270">
        <v>450</v>
      </c>
      <c r="AM46" s="120">
        <f>SUM(X46:AL46)</f>
        <v>9555</v>
      </c>
      <c r="AO46" s="90"/>
      <c r="AP46" s="90"/>
      <c r="AQ46" s="90"/>
      <c r="AR46" s="90"/>
      <c r="AS46" s="90"/>
      <c r="AT46" s="90"/>
      <c r="AU46" s="90"/>
      <c r="AV46" s="90"/>
      <c r="AW46" s="90"/>
      <c r="AX46" s="90"/>
      <c r="AY46" s="90"/>
      <c r="AZ46" s="90"/>
      <c r="BA46" s="90"/>
      <c r="BB46" s="90"/>
      <c r="BC46" s="90"/>
      <c r="BD46" s="90"/>
      <c r="BE46" s="90"/>
    </row>
    <row r="47" spans="1:57" ht="16.5" customHeight="1">
      <c r="A47" s="435" t="s">
        <v>239</v>
      </c>
      <c r="B47" s="435"/>
      <c r="C47" s="94">
        <v>0.12</v>
      </c>
      <c r="D47" s="266">
        <v>3478</v>
      </c>
      <c r="E47" s="266">
        <v>3304</v>
      </c>
      <c r="F47" s="266">
        <v>2488</v>
      </c>
      <c r="G47" s="266">
        <v>1578</v>
      </c>
      <c r="H47" s="266">
        <v>2034</v>
      </c>
      <c r="I47" s="266">
        <v>2024</v>
      </c>
      <c r="J47" s="266">
        <v>3445</v>
      </c>
      <c r="K47" s="266">
        <v>3119</v>
      </c>
      <c r="L47" s="266">
        <v>2365</v>
      </c>
      <c r="M47" s="266">
        <v>1586</v>
      </c>
      <c r="N47" s="266">
        <v>2012</v>
      </c>
      <c r="O47" s="266">
        <v>3010</v>
      </c>
      <c r="P47" s="266">
        <v>3172</v>
      </c>
      <c r="Q47" s="266">
        <v>3158</v>
      </c>
      <c r="R47" s="266">
        <v>2546</v>
      </c>
      <c r="S47" s="120">
        <f t="shared" ref="S47:S53" si="30">SUM(D47:R47)</f>
        <v>39319</v>
      </c>
      <c r="U47" s="435" t="s">
        <v>239</v>
      </c>
      <c r="V47" s="435"/>
      <c r="W47" s="94">
        <v>0.12</v>
      </c>
      <c r="X47" s="266">
        <v>3319</v>
      </c>
      <c r="Y47" s="266">
        <v>3159</v>
      </c>
      <c r="Z47" s="266">
        <v>2374</v>
      </c>
      <c r="AA47" s="266">
        <v>1510</v>
      </c>
      <c r="AB47" s="266">
        <v>1940</v>
      </c>
      <c r="AC47" s="266">
        <v>1973</v>
      </c>
      <c r="AD47" s="266">
        <v>3418</v>
      </c>
      <c r="AE47" s="266">
        <v>3092</v>
      </c>
      <c r="AF47" s="266">
        <v>2323</v>
      </c>
      <c r="AG47" s="266">
        <v>1533</v>
      </c>
      <c r="AH47" s="266">
        <v>1944</v>
      </c>
      <c r="AI47" s="266">
        <v>2949</v>
      </c>
      <c r="AJ47" s="266">
        <v>3051</v>
      </c>
      <c r="AK47" s="266">
        <v>3109</v>
      </c>
      <c r="AL47" s="266">
        <v>2474</v>
      </c>
      <c r="AM47" s="120">
        <f t="shared" ref="AM47:AM51" si="31">SUM(X47:AL47)</f>
        <v>38168</v>
      </c>
      <c r="AO47" s="90"/>
      <c r="AP47" s="90"/>
      <c r="AQ47" s="90"/>
      <c r="AR47" s="90"/>
      <c r="AS47" s="90"/>
      <c r="AT47" s="90"/>
      <c r="AU47" s="90"/>
      <c r="AV47" s="90"/>
      <c r="AW47" s="90"/>
      <c r="AX47" s="90"/>
      <c r="AY47" s="90"/>
      <c r="AZ47" s="90"/>
      <c r="BA47" s="90"/>
      <c r="BB47" s="90"/>
      <c r="BC47" s="90"/>
      <c r="BD47" s="90"/>
      <c r="BE47" s="90"/>
    </row>
    <row r="48" spans="1:57" ht="16.5" customHeight="1">
      <c r="A48" s="435" t="s">
        <v>240</v>
      </c>
      <c r="B48" s="435"/>
      <c r="C48" s="94">
        <v>0.16</v>
      </c>
      <c r="D48" s="265">
        <v>3417</v>
      </c>
      <c r="E48" s="265">
        <v>2921</v>
      </c>
      <c r="F48" s="265">
        <v>2002</v>
      </c>
      <c r="G48" s="265">
        <v>1605</v>
      </c>
      <c r="H48" s="265">
        <v>2336</v>
      </c>
      <c r="I48" s="265">
        <v>2889</v>
      </c>
      <c r="J48" s="265">
        <v>4897</v>
      </c>
      <c r="K48" s="265">
        <v>4856</v>
      </c>
      <c r="L48" s="265">
        <v>3123</v>
      </c>
      <c r="M48" s="265">
        <v>2240</v>
      </c>
      <c r="N48" s="265">
        <v>2967</v>
      </c>
      <c r="O48" s="265">
        <v>4367</v>
      </c>
      <c r="P48" s="265">
        <v>4746</v>
      </c>
      <c r="Q48" s="265">
        <v>4837</v>
      </c>
      <c r="R48" s="265">
        <v>3937</v>
      </c>
      <c r="S48" s="120">
        <f t="shared" si="30"/>
        <v>51140</v>
      </c>
      <c r="U48" s="435" t="s">
        <v>240</v>
      </c>
      <c r="V48" s="435"/>
      <c r="W48" s="94">
        <v>0.16</v>
      </c>
      <c r="X48" s="265">
        <v>3383</v>
      </c>
      <c r="Y48" s="265">
        <v>2919</v>
      </c>
      <c r="Z48" s="265">
        <v>2057</v>
      </c>
      <c r="AA48" s="265">
        <v>1556</v>
      </c>
      <c r="AB48" s="265">
        <v>2334</v>
      </c>
      <c r="AC48" s="265">
        <v>2845</v>
      </c>
      <c r="AD48" s="265">
        <v>4874</v>
      </c>
      <c r="AE48" s="265">
        <v>4831</v>
      </c>
      <c r="AF48" s="265">
        <v>3097</v>
      </c>
      <c r="AG48" s="265">
        <v>2236</v>
      </c>
      <c r="AH48" s="265">
        <v>2917</v>
      </c>
      <c r="AI48" s="265">
        <v>4231</v>
      </c>
      <c r="AJ48" s="265">
        <v>4730</v>
      </c>
      <c r="AK48" s="265">
        <v>4743</v>
      </c>
      <c r="AL48" s="265">
        <v>3832</v>
      </c>
      <c r="AM48" s="120">
        <f t="shared" si="31"/>
        <v>50585</v>
      </c>
      <c r="AO48" s="90"/>
      <c r="AP48" s="90"/>
      <c r="AQ48" s="90"/>
      <c r="AR48" s="90"/>
      <c r="AS48" s="90"/>
      <c r="AT48" s="90"/>
      <c r="AU48" s="90"/>
      <c r="AV48" s="90"/>
      <c r="AW48" s="90"/>
      <c r="AX48" s="90"/>
      <c r="AY48" s="90"/>
      <c r="AZ48" s="90"/>
      <c r="BA48" s="90"/>
      <c r="BB48" s="90"/>
      <c r="BC48" s="90"/>
      <c r="BD48" s="90"/>
      <c r="BE48" s="90"/>
    </row>
    <row r="49" spans="1:57" ht="16.5" customHeight="1">
      <c r="A49" s="435" t="s">
        <v>241</v>
      </c>
      <c r="B49" s="435"/>
      <c r="C49" s="94">
        <v>0.28999999999999998</v>
      </c>
      <c r="D49" s="265">
        <v>1750</v>
      </c>
      <c r="E49" s="265">
        <v>1591</v>
      </c>
      <c r="F49" s="265">
        <v>974</v>
      </c>
      <c r="G49" s="265">
        <v>944</v>
      </c>
      <c r="H49" s="265">
        <v>1624</v>
      </c>
      <c r="I49" s="265">
        <v>1969</v>
      </c>
      <c r="J49" s="265">
        <v>3234</v>
      </c>
      <c r="K49" s="265">
        <v>3219</v>
      </c>
      <c r="L49" s="265">
        <v>1948</v>
      </c>
      <c r="M49" s="265">
        <v>1565</v>
      </c>
      <c r="N49" s="265">
        <v>2363</v>
      </c>
      <c r="O49" s="265">
        <v>2883</v>
      </c>
      <c r="P49" s="265">
        <v>2961</v>
      </c>
      <c r="Q49" s="265">
        <v>3277</v>
      </c>
      <c r="R49" s="265">
        <v>2870</v>
      </c>
      <c r="S49" s="120">
        <f t="shared" si="30"/>
        <v>33172</v>
      </c>
      <c r="U49" s="435" t="s">
        <v>241</v>
      </c>
      <c r="V49" s="435"/>
      <c r="W49" s="94">
        <v>0.28999999999999998</v>
      </c>
      <c r="X49" s="265">
        <v>1910</v>
      </c>
      <c r="Y49" s="265">
        <v>1592</v>
      </c>
      <c r="Z49" s="265">
        <v>1013</v>
      </c>
      <c r="AA49" s="265">
        <v>954</v>
      </c>
      <c r="AB49" s="265">
        <v>1660</v>
      </c>
      <c r="AC49" s="265">
        <v>1980</v>
      </c>
      <c r="AD49" s="265">
        <v>3372</v>
      </c>
      <c r="AE49" s="265">
        <v>3298</v>
      </c>
      <c r="AF49" s="265">
        <v>2022</v>
      </c>
      <c r="AG49" s="265">
        <v>1597</v>
      </c>
      <c r="AH49" s="265">
        <v>2387</v>
      </c>
      <c r="AI49" s="265">
        <v>2862</v>
      </c>
      <c r="AJ49" s="265">
        <v>3032</v>
      </c>
      <c r="AK49" s="265">
        <v>3328</v>
      </c>
      <c r="AL49" s="265">
        <v>2918</v>
      </c>
      <c r="AM49" s="120">
        <f t="shared" si="31"/>
        <v>33925</v>
      </c>
      <c r="AO49" s="90"/>
      <c r="AP49" s="90"/>
      <c r="AQ49" s="90"/>
      <c r="AR49" s="90"/>
      <c r="AS49" s="90"/>
      <c r="AT49" s="90"/>
      <c r="AU49" s="90"/>
      <c r="AV49" s="90"/>
      <c r="AW49" s="90"/>
      <c r="AX49" s="90"/>
      <c r="AY49" s="90"/>
      <c r="AZ49" s="90"/>
      <c r="BA49" s="90"/>
      <c r="BB49" s="90"/>
      <c r="BC49" s="90"/>
      <c r="BD49" s="90"/>
      <c r="BE49" s="90"/>
    </row>
    <row r="50" spans="1:57" ht="16.5" customHeight="1">
      <c r="A50" s="435" t="s">
        <v>242</v>
      </c>
      <c r="B50" s="435"/>
      <c r="C50" s="94">
        <v>0.06</v>
      </c>
      <c r="D50" s="120">
        <f>D51*D52</f>
        <v>2078.8298054780889</v>
      </c>
      <c r="E50" s="120">
        <f t="shared" ref="E50:R50" si="32">E51*E52</f>
        <v>1438.2886803151678</v>
      </c>
      <c r="F50" s="120">
        <f t="shared" si="32"/>
        <v>1073.0974305140023</v>
      </c>
      <c r="G50" s="120">
        <f t="shared" si="32"/>
        <v>617.47930011739606</v>
      </c>
      <c r="H50" s="120">
        <f t="shared" si="32"/>
        <v>753.06901398364744</v>
      </c>
      <c r="I50" s="120">
        <f t="shared" si="32"/>
        <v>376.96984838386584</v>
      </c>
      <c r="J50" s="120">
        <f t="shared" si="32"/>
        <v>469.95630207072008</v>
      </c>
      <c r="K50" s="120">
        <f t="shared" si="32"/>
        <v>491.67721703896217</v>
      </c>
      <c r="L50" s="120">
        <f t="shared" si="32"/>
        <v>1553.8934508337124</v>
      </c>
      <c r="M50" s="120">
        <f t="shared" si="32"/>
        <v>1922.7036431442357</v>
      </c>
      <c r="N50" s="120">
        <f t="shared" si="32"/>
        <v>2327.8332359212341</v>
      </c>
      <c r="O50" s="120">
        <f t="shared" si="32"/>
        <v>3006.4302663320368</v>
      </c>
      <c r="P50" s="120">
        <f t="shared" si="32"/>
        <v>1398.2714427222315</v>
      </c>
      <c r="Q50" s="120">
        <f t="shared" si="32"/>
        <v>819.48092460076975</v>
      </c>
      <c r="R50" s="120">
        <f t="shared" si="32"/>
        <v>2680.2026716490504</v>
      </c>
      <c r="S50" s="120">
        <f t="shared" si="30"/>
        <v>21008.183233105119</v>
      </c>
      <c r="U50" s="435" t="s">
        <v>242</v>
      </c>
      <c r="V50" s="435"/>
      <c r="W50" s="94">
        <v>0.06</v>
      </c>
      <c r="X50" s="120">
        <f>X51*X52</f>
        <v>1998.1964695739075</v>
      </c>
      <c r="Y50" s="120">
        <f t="shared" ref="Y50:AL50" si="33">Y51*Y52</f>
        <v>1437.7228007231699</v>
      </c>
      <c r="Z50" s="120">
        <f t="shared" si="33"/>
        <v>995.61985350736848</v>
      </c>
      <c r="AA50" s="120">
        <f t="shared" si="33"/>
        <v>635.87448952993316</v>
      </c>
      <c r="AB50" s="120">
        <f t="shared" si="33"/>
        <v>713.43267901202739</v>
      </c>
      <c r="AC50" s="120">
        <f t="shared" si="33"/>
        <v>363.81417201214879</v>
      </c>
      <c r="AD50" s="120">
        <f t="shared" si="33"/>
        <v>461.61363591976658</v>
      </c>
      <c r="AE50" s="120">
        <f t="shared" si="33"/>
        <v>469.90730503597484</v>
      </c>
      <c r="AF50" s="120">
        <f t="shared" si="33"/>
        <v>1519.0077766363124</v>
      </c>
      <c r="AG50" s="120">
        <f t="shared" si="33"/>
        <v>1886.0400994640249</v>
      </c>
      <c r="AH50" s="120">
        <f t="shared" si="33"/>
        <v>2306.5091022719312</v>
      </c>
      <c r="AI50" s="120">
        <f t="shared" si="33"/>
        <v>2949.3929191100242</v>
      </c>
      <c r="AJ50" s="120">
        <f t="shared" si="33"/>
        <v>1310.1203207791461</v>
      </c>
      <c r="AK50" s="120">
        <f t="shared" si="33"/>
        <v>761.94306086521919</v>
      </c>
      <c r="AL50" s="120">
        <f t="shared" si="33"/>
        <v>2644.318971066381</v>
      </c>
      <c r="AM50" s="120">
        <f t="shared" si="31"/>
        <v>20453.51365550734</v>
      </c>
      <c r="AO50" s="90"/>
      <c r="AP50" s="90"/>
      <c r="AQ50" s="90"/>
      <c r="AR50" s="90"/>
      <c r="AS50" s="90"/>
      <c r="AT50" s="90"/>
      <c r="AU50" s="90"/>
      <c r="AV50" s="90"/>
      <c r="AW50" s="90"/>
      <c r="AX50" s="90"/>
      <c r="AY50" s="90"/>
      <c r="AZ50" s="90"/>
      <c r="BA50" s="90"/>
      <c r="BB50" s="90"/>
      <c r="BC50" s="90"/>
      <c r="BD50" s="90"/>
      <c r="BE50" s="90"/>
    </row>
    <row r="51" spans="1:57" ht="16.5" customHeight="1">
      <c r="A51" s="435" t="s">
        <v>463</v>
      </c>
      <c r="B51" s="435"/>
      <c r="C51" s="93" t="s">
        <v>217</v>
      </c>
      <c r="D51" s="265">
        <v>1795</v>
      </c>
      <c r="E51" s="265">
        <v>1503</v>
      </c>
      <c r="F51" s="265">
        <v>1239</v>
      </c>
      <c r="G51" s="265">
        <v>791</v>
      </c>
      <c r="H51" s="265">
        <v>1067</v>
      </c>
      <c r="I51" s="265">
        <v>844</v>
      </c>
      <c r="J51" s="265">
        <v>1199</v>
      </c>
      <c r="K51" s="265">
        <v>1218</v>
      </c>
      <c r="L51" s="265">
        <v>1199</v>
      </c>
      <c r="M51" s="265">
        <v>1048</v>
      </c>
      <c r="N51" s="265">
        <v>1040</v>
      </c>
      <c r="O51" s="265">
        <v>1693</v>
      </c>
      <c r="P51" s="265">
        <v>1697</v>
      </c>
      <c r="Q51" s="265">
        <v>1512</v>
      </c>
      <c r="R51" s="265">
        <v>1522</v>
      </c>
      <c r="S51" s="120">
        <f t="shared" si="30"/>
        <v>19367</v>
      </c>
      <c r="U51" s="435" t="s">
        <v>463</v>
      </c>
      <c r="V51" s="435"/>
      <c r="W51" s="93" t="s">
        <v>217</v>
      </c>
      <c r="X51" s="265">
        <v>1742</v>
      </c>
      <c r="Y51" s="265">
        <v>1492</v>
      </c>
      <c r="Z51" s="265">
        <v>1152</v>
      </c>
      <c r="AA51" s="265">
        <v>807</v>
      </c>
      <c r="AB51" s="265">
        <v>1001</v>
      </c>
      <c r="AC51" s="265">
        <v>787</v>
      </c>
      <c r="AD51" s="265">
        <v>1159</v>
      </c>
      <c r="AE51" s="265">
        <v>1131</v>
      </c>
      <c r="AF51" s="265">
        <v>1187</v>
      </c>
      <c r="AG51" s="265">
        <v>1060</v>
      </c>
      <c r="AH51" s="265">
        <v>1043</v>
      </c>
      <c r="AI51" s="265">
        <v>1639</v>
      </c>
      <c r="AJ51" s="265">
        <v>1631</v>
      </c>
      <c r="AK51" s="265">
        <v>1428</v>
      </c>
      <c r="AL51" s="265">
        <v>1467</v>
      </c>
      <c r="AM51" s="120">
        <f t="shared" si="31"/>
        <v>18726</v>
      </c>
      <c r="AO51" s="90"/>
      <c r="AP51" s="90"/>
      <c r="AQ51" s="90"/>
      <c r="AR51" s="90"/>
      <c r="AS51" s="90"/>
      <c r="AT51" s="90"/>
      <c r="AU51" s="90"/>
      <c r="AV51" s="90"/>
      <c r="AW51" s="90"/>
      <c r="AX51" s="90"/>
      <c r="AY51" s="90"/>
      <c r="AZ51" s="90"/>
      <c r="BA51" s="90"/>
      <c r="BB51" s="90"/>
      <c r="BC51" s="90"/>
      <c r="BD51" s="90"/>
      <c r="BE51" s="90"/>
    </row>
    <row r="52" spans="1:57" ht="16.5" customHeight="1">
      <c r="A52" s="424" t="s">
        <v>464</v>
      </c>
      <c r="B52" s="424"/>
      <c r="C52" s="93" t="s">
        <v>217</v>
      </c>
      <c r="D52" s="275">
        <f>'Tabell 4.2-4.4 DOK32022'!D7</f>
        <v>1.1581224543053421</v>
      </c>
      <c r="E52" s="275">
        <f>'Tabell 4.2-4.4 DOK32022'!E7</f>
        <v>0.95694522975061058</v>
      </c>
      <c r="F52" s="275">
        <f>'Tabell 4.2-4.4 DOK32022'!F7</f>
        <v>0.86609962107667671</v>
      </c>
      <c r="G52" s="275">
        <f>'Tabell 4.2-4.4 DOK32022'!G7</f>
        <v>0.78063122644424277</v>
      </c>
      <c r="H52" s="275">
        <f>'Tabell 4.2-4.4 DOK32022'!H7</f>
        <v>0.70578164384596764</v>
      </c>
      <c r="I52" s="275">
        <f>'Tabell 4.2-4.4 DOK32022'!I7</f>
        <v>0.44664673979131025</v>
      </c>
      <c r="J52" s="275">
        <f>'Tabell 4.2-4.4 DOK32022'!J7</f>
        <v>0.3919568824609842</v>
      </c>
      <c r="K52" s="275">
        <f>'Tabell 4.2-4.4 DOK32022'!K7</f>
        <v>0.40367587605826122</v>
      </c>
      <c r="L52" s="275">
        <f>'Tabell 4.2-4.4 DOK32022'!L7</f>
        <v>1.2959912016961739</v>
      </c>
      <c r="M52" s="275">
        <f>'Tabell 4.2-4.4 DOK32022'!M7</f>
        <v>1.8346408808628203</v>
      </c>
      <c r="N52" s="275">
        <f>'Tabell 4.2-4.4 DOK32022'!N7</f>
        <v>2.2383011883858019</v>
      </c>
      <c r="O52" s="275">
        <f>'Tabell 4.2-4.4 DOK32022'!O7</f>
        <v>1.7758005117141387</v>
      </c>
      <c r="P52" s="275">
        <f>'Tabell 4.2-4.4 DOK32022'!P7</f>
        <v>0.82396667219931141</v>
      </c>
      <c r="Q52" s="275">
        <f>'Tabell 4.2-4.4 DOK32022'!Q7</f>
        <v>0.54198473849257256</v>
      </c>
      <c r="R52" s="275">
        <f>'Tabell 4.2-4.4 DOK32022'!R7</f>
        <v>1.7609741600847901</v>
      </c>
      <c r="S52" s="121">
        <v>1</v>
      </c>
      <c r="U52" s="424" t="s">
        <v>464</v>
      </c>
      <c r="V52" s="424"/>
      <c r="W52" s="93" t="s">
        <v>217</v>
      </c>
      <c r="X52" s="275">
        <v>1.1470703040033912</v>
      </c>
      <c r="Y52" s="275">
        <v>0.96362118010936326</v>
      </c>
      <c r="Z52" s="275">
        <v>0.86425334505847962</v>
      </c>
      <c r="AA52" s="275">
        <v>0.78794856199496055</v>
      </c>
      <c r="AB52" s="275">
        <v>0.71271995905297447</v>
      </c>
      <c r="AC52" s="275">
        <v>0.46227976113360708</v>
      </c>
      <c r="AD52" s="275">
        <v>0.39828613970644228</v>
      </c>
      <c r="AE52" s="275">
        <v>0.41547949163216169</v>
      </c>
      <c r="AF52" s="275">
        <v>1.2797032659109624</v>
      </c>
      <c r="AG52" s="275">
        <v>1.7792831127019104</v>
      </c>
      <c r="AH52" s="275">
        <v>2.2114181229836349</v>
      </c>
      <c r="AI52" s="275">
        <v>1.7995075772483369</v>
      </c>
      <c r="AJ52" s="275">
        <v>0.80326199925146913</v>
      </c>
      <c r="AK52" s="275">
        <v>0.5335735720344672</v>
      </c>
      <c r="AL52" s="275">
        <v>1.8025350859348199</v>
      </c>
      <c r="AM52" s="121">
        <v>1</v>
      </c>
      <c r="AO52" s="90"/>
      <c r="AP52" s="90"/>
      <c r="AQ52" s="90"/>
      <c r="AR52" s="90"/>
      <c r="AS52" s="90"/>
      <c r="AT52" s="90"/>
      <c r="AU52" s="90"/>
      <c r="AV52" s="90"/>
      <c r="AW52" s="90"/>
      <c r="AX52" s="90"/>
      <c r="AY52" s="90"/>
      <c r="AZ52" s="90"/>
      <c r="BA52" s="90"/>
      <c r="BB52" s="90"/>
      <c r="BC52" s="90"/>
      <c r="BD52" s="90"/>
      <c r="BE52" s="90"/>
    </row>
    <row r="53" spans="1:57" ht="16.5" customHeight="1">
      <c r="A53" s="435" t="s">
        <v>231</v>
      </c>
      <c r="B53" s="435"/>
      <c r="C53" s="94">
        <v>0.04</v>
      </c>
      <c r="D53" s="111">
        <v>1019</v>
      </c>
      <c r="E53" s="111">
        <v>1012</v>
      </c>
      <c r="F53" s="111">
        <v>575</v>
      </c>
      <c r="G53" s="111">
        <v>444</v>
      </c>
      <c r="H53" s="111">
        <v>600</v>
      </c>
      <c r="I53" s="111">
        <v>328</v>
      </c>
      <c r="J53" s="111">
        <v>320</v>
      </c>
      <c r="K53" s="111">
        <v>626</v>
      </c>
      <c r="L53" s="111">
        <v>684</v>
      </c>
      <c r="M53" s="111">
        <v>668</v>
      </c>
      <c r="N53" s="111">
        <v>971</v>
      </c>
      <c r="O53" s="111">
        <v>1258</v>
      </c>
      <c r="P53" s="111">
        <v>574</v>
      </c>
      <c r="Q53" s="111">
        <v>363</v>
      </c>
      <c r="R53" s="111">
        <v>1060</v>
      </c>
      <c r="S53" s="120">
        <f t="shared" si="30"/>
        <v>10502</v>
      </c>
      <c r="U53" s="435" t="s">
        <v>231</v>
      </c>
      <c r="V53" s="435"/>
      <c r="W53" s="94">
        <v>0.04</v>
      </c>
      <c r="X53" s="111">
        <v>943</v>
      </c>
      <c r="Y53" s="111">
        <v>973</v>
      </c>
      <c r="Z53" s="111">
        <v>564</v>
      </c>
      <c r="AA53" s="111">
        <v>472</v>
      </c>
      <c r="AB53" s="111">
        <v>596</v>
      </c>
      <c r="AC53" s="111">
        <v>317</v>
      </c>
      <c r="AD53" s="111">
        <v>321</v>
      </c>
      <c r="AE53" s="111">
        <v>655</v>
      </c>
      <c r="AF53" s="111">
        <v>663</v>
      </c>
      <c r="AG53" s="111">
        <v>674</v>
      </c>
      <c r="AH53" s="111">
        <v>954</v>
      </c>
      <c r="AI53" s="111">
        <v>1163</v>
      </c>
      <c r="AJ53" s="111">
        <v>578</v>
      </c>
      <c r="AK53" s="111">
        <v>332</v>
      </c>
      <c r="AL53" s="111">
        <v>1048</v>
      </c>
      <c r="AM53" s="120">
        <f t="shared" ref="AM53" si="34">SUM(X53:AL53)</f>
        <v>10253</v>
      </c>
      <c r="AO53" s="90"/>
      <c r="AP53" s="90"/>
      <c r="AQ53" s="90"/>
      <c r="AR53" s="90"/>
      <c r="AS53" s="90"/>
      <c r="AT53" s="90"/>
      <c r="AU53" s="90"/>
      <c r="AV53" s="90"/>
      <c r="AW53" s="90"/>
      <c r="AX53" s="90"/>
      <c r="AY53" s="90"/>
      <c r="AZ53" s="90"/>
      <c r="BA53" s="90"/>
      <c r="BB53" s="90"/>
      <c r="BC53" s="90"/>
      <c r="BD53" s="90"/>
      <c r="BE53" s="90"/>
    </row>
    <row r="54" spans="1:57" ht="16.5" customHeight="1">
      <c r="A54" s="436" t="s">
        <v>243</v>
      </c>
      <c r="B54" s="436"/>
      <c r="C54" s="93">
        <v>0.02</v>
      </c>
      <c r="D54" s="115">
        <v>2279</v>
      </c>
      <c r="E54" s="115">
        <v>1557</v>
      </c>
      <c r="F54" s="115">
        <v>972</v>
      </c>
      <c r="G54" s="115">
        <v>622</v>
      </c>
      <c r="H54" s="115">
        <v>842</v>
      </c>
      <c r="I54" s="115">
        <v>354</v>
      </c>
      <c r="J54" s="115">
        <v>449</v>
      </c>
      <c r="K54" s="115">
        <v>639</v>
      </c>
      <c r="L54" s="115">
        <v>1434</v>
      </c>
      <c r="M54" s="115">
        <v>1118</v>
      </c>
      <c r="N54" s="115">
        <v>2040</v>
      </c>
      <c r="O54" s="115">
        <v>2123</v>
      </c>
      <c r="P54" s="115">
        <v>1032</v>
      </c>
      <c r="Q54" s="115">
        <v>678</v>
      </c>
      <c r="R54" s="115">
        <v>2378</v>
      </c>
      <c r="S54" s="117">
        <f>SUM(D54:R54)</f>
        <v>18517</v>
      </c>
      <c r="U54" s="436" t="s">
        <v>243</v>
      </c>
      <c r="V54" s="436"/>
      <c r="W54" s="93">
        <v>0.02</v>
      </c>
      <c r="X54" s="115">
        <v>2094</v>
      </c>
      <c r="Y54" s="115">
        <v>1462</v>
      </c>
      <c r="Z54" s="115">
        <v>917</v>
      </c>
      <c r="AA54" s="115">
        <v>547</v>
      </c>
      <c r="AB54" s="115">
        <v>716</v>
      </c>
      <c r="AC54" s="115">
        <v>341</v>
      </c>
      <c r="AD54" s="115">
        <v>419</v>
      </c>
      <c r="AE54" s="115">
        <v>562</v>
      </c>
      <c r="AF54" s="115">
        <v>1239</v>
      </c>
      <c r="AG54" s="115">
        <v>1061</v>
      </c>
      <c r="AH54" s="115">
        <v>1950</v>
      </c>
      <c r="AI54" s="115">
        <v>2081</v>
      </c>
      <c r="AJ54" s="115">
        <v>878</v>
      </c>
      <c r="AK54" s="115">
        <v>571</v>
      </c>
      <c r="AL54" s="115">
        <v>2279</v>
      </c>
      <c r="AM54" s="117">
        <f>SUM(X54:AL54)</f>
        <v>17117</v>
      </c>
      <c r="AO54" s="90"/>
      <c r="AP54" s="90"/>
      <c r="AQ54" s="90"/>
      <c r="AR54" s="90"/>
      <c r="AS54" s="90"/>
      <c r="AT54" s="90"/>
      <c r="AU54" s="90"/>
      <c r="AV54" s="90"/>
      <c r="AW54" s="90"/>
      <c r="AX54" s="90"/>
      <c r="AY54" s="90"/>
      <c r="AZ54" s="90"/>
      <c r="BA54" s="90"/>
      <c r="BB54" s="90"/>
      <c r="BC54" s="90"/>
      <c r="BD54" s="90"/>
      <c r="BE54" s="90"/>
    </row>
    <row r="55" spans="1:57" ht="16.5" customHeight="1">
      <c r="A55" s="424" t="s">
        <v>244</v>
      </c>
      <c r="B55" s="424"/>
      <c r="C55" s="93">
        <v>0.03</v>
      </c>
      <c r="D55" s="267">
        <v>93</v>
      </c>
      <c r="E55" s="267">
        <v>67</v>
      </c>
      <c r="F55" s="267">
        <v>47</v>
      </c>
      <c r="G55" s="267">
        <v>34</v>
      </c>
      <c r="H55" s="267">
        <v>45</v>
      </c>
      <c r="I55" s="267">
        <v>37</v>
      </c>
      <c r="J55" s="267">
        <v>51</v>
      </c>
      <c r="K55" s="267">
        <v>69</v>
      </c>
      <c r="L55" s="267">
        <v>73</v>
      </c>
      <c r="M55" s="267">
        <v>85</v>
      </c>
      <c r="N55" s="267">
        <v>118</v>
      </c>
      <c r="O55" s="267">
        <v>137</v>
      </c>
      <c r="P55" s="267">
        <v>83</v>
      </c>
      <c r="Q55" s="267">
        <v>73</v>
      </c>
      <c r="R55" s="267">
        <v>127</v>
      </c>
      <c r="S55" s="117">
        <f>SUM(D55:R55)</f>
        <v>1139</v>
      </c>
      <c r="U55" s="424" t="s">
        <v>244</v>
      </c>
      <c r="V55" s="424"/>
      <c r="W55" s="93">
        <v>0.03</v>
      </c>
      <c r="X55" s="267">
        <v>95</v>
      </c>
      <c r="Y55" s="267">
        <v>65</v>
      </c>
      <c r="Z55" s="267">
        <v>49</v>
      </c>
      <c r="AA55" s="267">
        <v>40</v>
      </c>
      <c r="AB55" s="267">
        <v>46</v>
      </c>
      <c r="AC55" s="267">
        <v>31</v>
      </c>
      <c r="AD55" s="267">
        <v>51</v>
      </c>
      <c r="AE55" s="267">
        <v>54</v>
      </c>
      <c r="AF55" s="267">
        <v>73</v>
      </c>
      <c r="AG55" s="267">
        <v>78</v>
      </c>
      <c r="AH55" s="267">
        <v>116</v>
      </c>
      <c r="AI55" s="267">
        <v>137</v>
      </c>
      <c r="AJ55" s="267">
        <v>100</v>
      </c>
      <c r="AK55" s="267">
        <v>68</v>
      </c>
      <c r="AL55" s="267">
        <v>132</v>
      </c>
      <c r="AM55" s="117">
        <f>SUM(X55:AL55)</f>
        <v>1135</v>
      </c>
      <c r="AO55" s="90"/>
      <c r="AP55" s="90"/>
      <c r="AQ55" s="90"/>
      <c r="AR55" s="90"/>
      <c r="AS55" s="90"/>
      <c r="AT55" s="90"/>
      <c r="AU55" s="90"/>
      <c r="AV55" s="90"/>
      <c r="AW55" s="90"/>
      <c r="AX55" s="90"/>
      <c r="AY55" s="90"/>
      <c r="AZ55" s="90"/>
      <c r="BA55" s="90"/>
      <c r="BB55" s="90"/>
      <c r="BC55" s="90"/>
      <c r="BD55" s="90"/>
      <c r="BE55" s="90"/>
    </row>
    <row r="56" spans="1:57" ht="16.5" customHeight="1" thickBot="1">
      <c r="A56" s="399" t="str">
        <f>'Tabell 3.1 DOK32022'!A50</f>
        <v>Fordelingsnøkkel FO2C</v>
      </c>
      <c r="B56" s="399"/>
      <c r="C56" s="223" t="s">
        <v>217</v>
      </c>
      <c r="D56" s="224">
        <f>(D46/$S$46*$C$46+D47/$S$47*$C$47+D48/$S$48*$C$48+D49/$S$49*$C$49+D50/$S$50*$C$50+D53/$S$53*$C$53+D54/$S$54*$C$54+D55/$S$55*$C$55)*100</f>
        <v>8.3566449679664743</v>
      </c>
      <c r="E56" s="224">
        <f t="shared" ref="E56:R56" si="35">(E46/$S$46*$C$46+E47/$S$47*$C$47+E48/$S$48*$C$48+E49/$S$49*$C$49+E50/$S$50*$C$50+E53/$S$53*$C$53+E54/$S$54*$C$54+E55/$S$55*$C$55)*100</f>
        <v>7.7565716628624877</v>
      </c>
      <c r="F56" s="224">
        <f t="shared" si="35"/>
        <v>5.5072427492233764</v>
      </c>
      <c r="G56" s="224">
        <f t="shared" si="35"/>
        <v>3.9670712410283393</v>
      </c>
      <c r="H56" s="224">
        <f t="shared" si="35"/>
        <v>5.4492829895573367</v>
      </c>
      <c r="I56" s="224">
        <f t="shared" si="35"/>
        <v>4.9072450237272136</v>
      </c>
      <c r="J56" s="224">
        <f t="shared" si="35"/>
        <v>7.7190083091445638</v>
      </c>
      <c r="K56" s="224">
        <f t="shared" si="35"/>
        <v>7.7232690116083651</v>
      </c>
      <c r="L56" s="224">
        <f t="shared" si="35"/>
        <v>5.9475783863543299</v>
      </c>
      <c r="M56" s="224">
        <f t="shared" si="35"/>
        <v>4.5642189749399158</v>
      </c>
      <c r="N56" s="224">
        <f t="shared" si="35"/>
        <v>6.2443006221772821</v>
      </c>
      <c r="O56" s="224">
        <f t="shared" si="35"/>
        <v>8.6086836066978734</v>
      </c>
      <c r="P56" s="224">
        <f t="shared" si="35"/>
        <v>7.8070679352918546</v>
      </c>
      <c r="Q56" s="224">
        <f t="shared" si="35"/>
        <v>7.714944159411397</v>
      </c>
      <c r="R56" s="224">
        <f t="shared" si="35"/>
        <v>7.7268703600091957</v>
      </c>
      <c r="S56" s="224">
        <f>SUM(D56:R56)</f>
        <v>100</v>
      </c>
      <c r="U56" s="399" t="str">
        <f>'Tabell 3.1 DOK32022'!A50</f>
        <v>Fordelingsnøkkel FO2C</v>
      </c>
      <c r="V56" s="399"/>
      <c r="W56" s="223" t="s">
        <v>217</v>
      </c>
      <c r="X56" s="224">
        <f t="shared" ref="X56:AL56" si="36">(X46/$AM$46*$W$46+X47/$AM$47*$W$47+X48/$AM$48*$W$48+X49/$AM$49*$W$49+X50/$AM$50*$W$50+X53/$AM$53*$W$53+X54/$AM$54*$W$54+X55/$AM$55*$W$55)*100</f>
        <v>8.2700742515179364</v>
      </c>
      <c r="Y56" s="224">
        <f t="shared" si="36"/>
        <v>7.9260918768465434</v>
      </c>
      <c r="Z56" s="224">
        <f t="shared" si="36"/>
        <v>5.8102431795336109</v>
      </c>
      <c r="AA56" s="224">
        <f t="shared" si="36"/>
        <v>3.928584305303167</v>
      </c>
      <c r="AB56" s="224">
        <f t="shared" si="36"/>
        <v>5.2633212405825924</v>
      </c>
      <c r="AC56" s="224">
        <f t="shared" si="36"/>
        <v>4.7986155403684538</v>
      </c>
      <c r="AD56" s="224">
        <f t="shared" si="36"/>
        <v>7.865484708525444</v>
      </c>
      <c r="AE56" s="224">
        <f t="shared" si="36"/>
        <v>7.6823345655357551</v>
      </c>
      <c r="AF56" s="224">
        <f t="shared" si="36"/>
        <v>6.0745019859398734</v>
      </c>
      <c r="AG56" s="224">
        <f t="shared" si="36"/>
        <v>4.6355281228444696</v>
      </c>
      <c r="AH56" s="224">
        <f t="shared" si="36"/>
        <v>6.2095694343085404</v>
      </c>
      <c r="AI56" s="224">
        <f t="shared" si="36"/>
        <v>8.3123156776750999</v>
      </c>
      <c r="AJ56" s="224">
        <f t="shared" si="36"/>
        <v>7.9638117909995847</v>
      </c>
      <c r="AK56" s="224">
        <f t="shared" si="36"/>
        <v>7.6568284326681777</v>
      </c>
      <c r="AL56" s="224">
        <f t="shared" si="36"/>
        <v>7.6026948873507489</v>
      </c>
      <c r="AM56" s="224">
        <f>SUM(X56:AL56)</f>
        <v>100</v>
      </c>
      <c r="AO56" s="90"/>
      <c r="AP56" s="90"/>
      <c r="AQ56" s="90"/>
      <c r="AR56" s="90"/>
      <c r="AS56" s="90"/>
      <c r="AT56" s="90"/>
      <c r="AU56" s="90"/>
      <c r="AV56" s="90"/>
      <c r="AW56" s="90"/>
      <c r="AX56" s="90"/>
      <c r="AY56" s="90"/>
      <c r="AZ56" s="90"/>
      <c r="BA56" s="90"/>
      <c r="BB56" s="90"/>
      <c r="BC56" s="90"/>
      <c r="BD56" s="90"/>
      <c r="BE56" s="90"/>
    </row>
    <row r="57" spans="1:57" ht="16.5" customHeight="1" thickBot="1">
      <c r="A57" s="418"/>
      <c r="B57" s="418"/>
      <c r="C57" s="85"/>
      <c r="D57" s="18"/>
      <c r="E57" s="18"/>
      <c r="F57" s="18"/>
      <c r="G57" s="18"/>
      <c r="H57" s="18"/>
      <c r="I57" s="18"/>
      <c r="J57" s="18"/>
      <c r="K57" s="18"/>
      <c r="L57" s="18"/>
      <c r="M57" s="18"/>
      <c r="N57" s="18"/>
      <c r="O57" s="18"/>
      <c r="P57" s="18"/>
      <c r="Q57" s="18"/>
      <c r="R57" s="18"/>
      <c r="S57" s="18"/>
      <c r="U57" s="418"/>
      <c r="V57" s="418"/>
      <c r="W57" s="85"/>
      <c r="X57" s="18"/>
      <c r="Y57" s="18"/>
      <c r="Z57" s="18"/>
      <c r="AA57" s="18"/>
      <c r="AB57" s="18"/>
      <c r="AC57" s="18"/>
      <c r="AD57" s="18"/>
      <c r="AE57" s="18"/>
      <c r="AF57" s="18"/>
      <c r="AG57" s="18"/>
      <c r="AH57" s="18"/>
      <c r="AI57" s="18"/>
      <c r="AJ57" s="18"/>
      <c r="AK57" s="18"/>
      <c r="AL57" s="18"/>
      <c r="AM57" s="18"/>
      <c r="AO57" s="90"/>
      <c r="AP57" s="90"/>
      <c r="AQ57" s="90"/>
      <c r="AR57" s="90"/>
      <c r="AS57" s="90"/>
      <c r="AT57" s="90"/>
      <c r="AU57" s="90"/>
      <c r="AV57" s="90"/>
      <c r="AW57" s="90"/>
      <c r="AX57" s="90"/>
      <c r="AY57" s="90"/>
      <c r="AZ57" s="90"/>
      <c r="BA57" s="90"/>
      <c r="BB57" s="90"/>
      <c r="BC57" s="90"/>
      <c r="BD57" s="90"/>
      <c r="BE57" s="90"/>
    </row>
    <row r="58" spans="1:57" ht="16.5" customHeight="1">
      <c r="A58" s="401" t="str">
        <f>'Tabell 2.1 DOK32022'!A36</f>
        <v>FO3 Helse og omsorg</v>
      </c>
      <c r="B58" s="401"/>
      <c r="C58" s="225"/>
      <c r="D58" s="226"/>
      <c r="E58" s="226"/>
      <c r="F58" s="226"/>
      <c r="G58" s="226"/>
      <c r="H58" s="226"/>
      <c r="I58" s="226"/>
      <c r="J58" s="226"/>
      <c r="K58" s="226"/>
      <c r="L58" s="226"/>
      <c r="M58" s="226"/>
      <c r="N58" s="226"/>
      <c r="O58" s="226"/>
      <c r="P58" s="226"/>
      <c r="Q58" s="226"/>
      <c r="R58" s="226"/>
      <c r="S58" s="226"/>
      <c r="U58" s="401" t="str">
        <f>'Tabell 2.1 DOK32022'!A36</f>
        <v>FO3 Helse og omsorg</v>
      </c>
      <c r="V58" s="401"/>
      <c r="W58" s="225"/>
      <c r="X58" s="226"/>
      <c r="Y58" s="226"/>
      <c r="Z58" s="226"/>
      <c r="AA58" s="226"/>
      <c r="AB58" s="226"/>
      <c r="AC58" s="226"/>
      <c r="AD58" s="226"/>
      <c r="AE58" s="226"/>
      <c r="AF58" s="226"/>
      <c r="AG58" s="226"/>
      <c r="AH58" s="226"/>
      <c r="AI58" s="226"/>
      <c r="AJ58" s="226"/>
      <c r="AK58" s="226"/>
      <c r="AL58" s="226"/>
      <c r="AM58" s="226"/>
      <c r="AO58" s="90"/>
      <c r="AP58" s="90"/>
      <c r="AQ58" s="90"/>
      <c r="AR58" s="90"/>
      <c r="AS58" s="90"/>
      <c r="AT58" s="90"/>
      <c r="AU58" s="90"/>
      <c r="AV58" s="90"/>
      <c r="AW58" s="90"/>
      <c r="AX58" s="90"/>
      <c r="AY58" s="90"/>
      <c r="AZ58" s="90"/>
      <c r="BA58" s="90"/>
      <c r="BB58" s="90"/>
      <c r="BC58" s="90"/>
      <c r="BD58" s="90"/>
      <c r="BE58" s="90"/>
    </row>
    <row r="59" spans="1:57" ht="16.5" customHeight="1">
      <c r="A59" s="424" t="s">
        <v>246</v>
      </c>
      <c r="B59" s="424"/>
      <c r="C59" s="95">
        <v>4.9000000000000002E-2</v>
      </c>
      <c r="D59" s="271">
        <v>160</v>
      </c>
      <c r="E59" s="271">
        <v>114</v>
      </c>
      <c r="F59" s="271">
        <v>88</v>
      </c>
      <c r="G59" s="271">
        <v>56</v>
      </c>
      <c r="H59" s="271">
        <v>76</v>
      </c>
      <c r="I59" s="271">
        <v>85</v>
      </c>
      <c r="J59" s="271">
        <v>144</v>
      </c>
      <c r="K59" s="271">
        <v>172</v>
      </c>
      <c r="L59" s="271">
        <v>136</v>
      </c>
      <c r="M59" s="271">
        <v>128</v>
      </c>
      <c r="N59" s="271">
        <v>179</v>
      </c>
      <c r="O59" s="271">
        <v>282</v>
      </c>
      <c r="P59" s="271">
        <v>227</v>
      </c>
      <c r="Q59" s="271">
        <v>193</v>
      </c>
      <c r="R59" s="271">
        <v>235</v>
      </c>
      <c r="S59" s="118">
        <f>SUM(D59:R59)</f>
        <v>2275</v>
      </c>
      <c r="T59" s="90"/>
      <c r="U59" s="424" t="s">
        <v>246</v>
      </c>
      <c r="V59" s="424"/>
      <c r="W59" s="95">
        <v>4.9000000000000002E-2</v>
      </c>
      <c r="X59" s="271">
        <v>164</v>
      </c>
      <c r="Y59" s="271">
        <v>120</v>
      </c>
      <c r="Z59" s="271">
        <v>93</v>
      </c>
      <c r="AA59" s="271">
        <v>59</v>
      </c>
      <c r="AB59" s="271">
        <v>85</v>
      </c>
      <c r="AC59" s="271">
        <v>86</v>
      </c>
      <c r="AD59" s="271">
        <v>150</v>
      </c>
      <c r="AE59" s="271">
        <v>175</v>
      </c>
      <c r="AF59" s="271">
        <v>149</v>
      </c>
      <c r="AG59" s="271">
        <v>141</v>
      </c>
      <c r="AH59" s="271">
        <v>200</v>
      </c>
      <c r="AI59" s="271">
        <v>292</v>
      </c>
      <c r="AJ59" s="271">
        <v>227</v>
      </c>
      <c r="AK59" s="271">
        <v>211</v>
      </c>
      <c r="AL59" s="271">
        <v>241</v>
      </c>
      <c r="AM59" s="118">
        <f>SUM(X59:AL59)</f>
        <v>2393</v>
      </c>
      <c r="AO59" s="90"/>
      <c r="AP59" s="90"/>
      <c r="AQ59" s="90"/>
      <c r="AR59" s="90"/>
      <c r="AS59" s="90"/>
      <c r="AT59" s="90"/>
      <c r="AU59" s="90"/>
      <c r="AV59" s="90"/>
      <c r="AW59" s="90"/>
      <c r="AX59" s="90"/>
      <c r="AY59" s="90"/>
      <c r="AZ59" s="90"/>
      <c r="BA59" s="90"/>
      <c r="BB59" s="90"/>
      <c r="BC59" s="90"/>
      <c r="BD59" s="90"/>
      <c r="BE59" s="90"/>
    </row>
    <row r="60" spans="1:57" ht="16.5" customHeight="1">
      <c r="A60" s="424" t="s">
        <v>247</v>
      </c>
      <c r="B60" s="424"/>
      <c r="C60" s="93">
        <v>0.121</v>
      </c>
      <c r="D60" s="267">
        <v>2089</v>
      </c>
      <c r="E60" s="267">
        <v>1904</v>
      </c>
      <c r="F60" s="267">
        <v>1537</v>
      </c>
      <c r="G60" s="267">
        <v>1157</v>
      </c>
      <c r="H60" s="267">
        <v>1455</v>
      </c>
      <c r="I60" s="267">
        <v>624</v>
      </c>
      <c r="J60" s="267">
        <v>901</v>
      </c>
      <c r="K60" s="267">
        <v>1054</v>
      </c>
      <c r="L60" s="267">
        <v>961</v>
      </c>
      <c r="M60" s="267">
        <v>1369</v>
      </c>
      <c r="N60" s="267">
        <v>1260</v>
      </c>
      <c r="O60" s="267">
        <v>2047</v>
      </c>
      <c r="P60" s="267">
        <v>1643</v>
      </c>
      <c r="Q60" s="267">
        <v>1331</v>
      </c>
      <c r="R60" s="267">
        <v>1343</v>
      </c>
      <c r="S60" s="118">
        <f>SUM(D60:R60)</f>
        <v>20675</v>
      </c>
      <c r="U60" s="424" t="s">
        <v>247</v>
      </c>
      <c r="V60" s="424"/>
      <c r="W60" s="93">
        <v>0.121</v>
      </c>
      <c r="X60" s="267">
        <v>1969</v>
      </c>
      <c r="Y60" s="267">
        <v>1797</v>
      </c>
      <c r="Z60" s="267">
        <v>1419</v>
      </c>
      <c r="AA60" s="267">
        <v>1067</v>
      </c>
      <c r="AB60" s="267">
        <v>1441</v>
      </c>
      <c r="AC60" s="267">
        <v>612</v>
      </c>
      <c r="AD60" s="267">
        <v>839</v>
      </c>
      <c r="AE60" s="267">
        <v>1044</v>
      </c>
      <c r="AF60" s="267">
        <v>964</v>
      </c>
      <c r="AG60" s="267">
        <v>1303</v>
      </c>
      <c r="AH60" s="267">
        <v>1199</v>
      </c>
      <c r="AI60" s="267">
        <v>1936</v>
      </c>
      <c r="AJ60" s="267">
        <v>1592</v>
      </c>
      <c r="AK60" s="267">
        <v>1309</v>
      </c>
      <c r="AL60" s="267">
        <v>1308</v>
      </c>
      <c r="AM60" s="118">
        <f>SUM(X60:AL60)</f>
        <v>19799</v>
      </c>
      <c r="AO60" s="90"/>
      <c r="AP60" s="90"/>
      <c r="AQ60" s="90"/>
      <c r="AR60" s="90"/>
      <c r="AS60" s="90"/>
      <c r="AT60" s="90"/>
      <c r="AU60" s="90"/>
      <c r="AV60" s="90"/>
      <c r="AW60" s="90"/>
      <c r="AX60" s="90"/>
      <c r="AY60" s="90"/>
      <c r="AZ60" s="90"/>
      <c r="BA60" s="90"/>
      <c r="BB60" s="90"/>
      <c r="BC60" s="90"/>
      <c r="BD60" s="90"/>
      <c r="BE60" s="90"/>
    </row>
    <row r="61" spans="1:57" ht="16.5" customHeight="1">
      <c r="A61" s="424" t="s">
        <v>248</v>
      </c>
      <c r="B61" s="424"/>
      <c r="C61" s="93">
        <v>4.4999999999999998E-2</v>
      </c>
      <c r="D61" s="267">
        <v>134</v>
      </c>
      <c r="E61" s="267">
        <v>85</v>
      </c>
      <c r="F61" s="267">
        <v>47</v>
      </c>
      <c r="G61" s="267">
        <v>36</v>
      </c>
      <c r="H61" s="267">
        <v>78</v>
      </c>
      <c r="I61" s="267">
        <v>70</v>
      </c>
      <c r="J61" s="267">
        <v>99</v>
      </c>
      <c r="K61" s="267">
        <v>78</v>
      </c>
      <c r="L61" s="267">
        <v>113</v>
      </c>
      <c r="M61" s="267">
        <v>127</v>
      </c>
      <c r="N61" s="267">
        <v>163</v>
      </c>
      <c r="O61" s="267">
        <v>220</v>
      </c>
      <c r="P61" s="267">
        <v>121</v>
      </c>
      <c r="Q61" s="267">
        <v>122</v>
      </c>
      <c r="R61" s="267">
        <v>214</v>
      </c>
      <c r="S61" s="118">
        <f>SUM(D61:R61)</f>
        <v>1707</v>
      </c>
      <c r="U61" s="424" t="s">
        <v>248</v>
      </c>
      <c r="V61" s="424"/>
      <c r="W61" s="93">
        <v>4.4999999999999998E-2</v>
      </c>
      <c r="X61" s="267">
        <v>124</v>
      </c>
      <c r="Y61" s="267">
        <v>76</v>
      </c>
      <c r="Z61" s="267">
        <v>49</v>
      </c>
      <c r="AA61" s="267">
        <v>32</v>
      </c>
      <c r="AB61" s="267">
        <v>70</v>
      </c>
      <c r="AC61" s="267">
        <v>58</v>
      </c>
      <c r="AD61" s="267">
        <v>93</v>
      </c>
      <c r="AE61" s="267">
        <v>71</v>
      </c>
      <c r="AF61" s="267">
        <v>102</v>
      </c>
      <c r="AG61" s="267">
        <v>115</v>
      </c>
      <c r="AH61" s="267">
        <v>160</v>
      </c>
      <c r="AI61" s="267">
        <v>203</v>
      </c>
      <c r="AJ61" s="267">
        <v>116</v>
      </c>
      <c r="AK61" s="267">
        <v>124</v>
      </c>
      <c r="AL61" s="267">
        <v>203</v>
      </c>
      <c r="AM61" s="118">
        <f>SUM(X61:AL61)</f>
        <v>1596</v>
      </c>
      <c r="AO61" s="90"/>
      <c r="AP61" s="90"/>
      <c r="AQ61" s="90"/>
      <c r="AR61" s="90"/>
      <c r="AS61" s="90"/>
      <c r="AT61" s="90"/>
      <c r="AU61" s="90"/>
      <c r="AV61" s="90"/>
      <c r="AW61" s="90"/>
      <c r="AX61" s="90"/>
      <c r="AY61" s="90"/>
      <c r="AZ61" s="90"/>
      <c r="BA61" s="90"/>
      <c r="BB61" s="90"/>
      <c r="BC61" s="90"/>
      <c r="BD61" s="90"/>
      <c r="BE61" s="90"/>
    </row>
    <row r="62" spans="1:57" ht="16.5" customHeight="1">
      <c r="A62" s="424" t="s">
        <v>249</v>
      </c>
      <c r="B62" s="424"/>
      <c r="C62" s="93">
        <v>2.5000000000000001E-2</v>
      </c>
      <c r="D62" s="271">
        <f>D63*D64</f>
        <v>13123.906075680256</v>
      </c>
      <c r="E62" s="271">
        <f t="shared" ref="E62:R62" si="37">E63*E64</f>
        <v>11591.118335190935</v>
      </c>
      <c r="F62" s="271">
        <f t="shared" si="37"/>
        <v>9408.0155525926948</v>
      </c>
      <c r="G62" s="271">
        <f t="shared" si="37"/>
        <v>5989.0777941336019</v>
      </c>
      <c r="H62" s="271">
        <f t="shared" si="37"/>
        <v>9012.9808626934064</v>
      </c>
      <c r="I62" s="271">
        <f t="shared" si="37"/>
        <v>5031.688827107515</v>
      </c>
      <c r="J62" s="271">
        <f t="shared" si="37"/>
        <v>6553.4302666442609</v>
      </c>
      <c r="K62" s="271">
        <f t="shared" si="37"/>
        <v>6550.0098510696916</v>
      </c>
      <c r="L62" s="271">
        <f t="shared" si="37"/>
        <v>6201.0682267943912</v>
      </c>
      <c r="M62" s="271">
        <f t="shared" si="37"/>
        <v>7899.9017569505804</v>
      </c>
      <c r="N62" s="271">
        <f t="shared" si="37"/>
        <v>6984.2020889687874</v>
      </c>
      <c r="O62" s="271">
        <f t="shared" si="37"/>
        <v>10645.742212633319</v>
      </c>
      <c r="P62" s="271">
        <f t="shared" si="37"/>
        <v>9992.5951662926018</v>
      </c>
      <c r="Q62" s="271">
        <f t="shared" si="37"/>
        <v>8465.3154805409558</v>
      </c>
      <c r="R62" s="271">
        <f t="shared" si="37"/>
        <v>7691.8948674837029</v>
      </c>
      <c r="S62" s="118">
        <f>SUM(D62:R62)</f>
        <v>125140.9473647767</v>
      </c>
      <c r="U62" s="424" t="s">
        <v>249</v>
      </c>
      <c r="V62" s="424"/>
      <c r="W62" s="93">
        <v>2.5000000000000001E-2</v>
      </c>
      <c r="X62" s="271">
        <f>X63*X64</f>
        <v>13317.908134037443</v>
      </c>
      <c r="Y62" s="271">
        <f t="shared" ref="Y62:AL62" si="38">Y63*Y64</f>
        <v>11932.102460047185</v>
      </c>
      <c r="Z62" s="271">
        <f t="shared" si="38"/>
        <v>9390.8923180295496</v>
      </c>
      <c r="AA62" s="271">
        <f t="shared" si="38"/>
        <v>6161.9763147784861</v>
      </c>
      <c r="AB62" s="271">
        <f t="shared" si="38"/>
        <v>9147.9453593126891</v>
      </c>
      <c r="AC62" s="271">
        <f t="shared" si="38"/>
        <v>5075.7977011766689</v>
      </c>
      <c r="AD62" s="271">
        <f t="shared" si="38"/>
        <v>6754.2469643479417</v>
      </c>
      <c r="AE62" s="271">
        <f t="shared" si="38"/>
        <v>6333.1394355011726</v>
      </c>
      <c r="AF62" s="271">
        <f t="shared" si="38"/>
        <v>6342.0485072356769</v>
      </c>
      <c r="AG62" s="271">
        <f t="shared" si="38"/>
        <v>8331.3629979971138</v>
      </c>
      <c r="AH62" s="271">
        <f t="shared" si="38"/>
        <v>6883.9811763182815</v>
      </c>
      <c r="AI62" s="271">
        <f t="shared" si="38"/>
        <v>10891.535242869935</v>
      </c>
      <c r="AJ62" s="271">
        <f t="shared" si="38"/>
        <v>10047.274316765721</v>
      </c>
      <c r="AK62" s="271">
        <f t="shared" si="38"/>
        <v>8662.9990712709896</v>
      </c>
      <c r="AL62" s="271">
        <f t="shared" si="38"/>
        <v>7771.4836449669228</v>
      </c>
      <c r="AM62" s="118">
        <f>SUM(X62:AL62)</f>
        <v>127044.69364465578</v>
      </c>
      <c r="AO62" s="90"/>
      <c r="AP62" s="90"/>
      <c r="AQ62" s="90"/>
      <c r="AR62" s="90"/>
      <c r="AS62" s="90"/>
      <c r="AT62" s="90"/>
      <c r="AU62" s="90"/>
      <c r="AV62" s="90"/>
      <c r="AW62" s="90"/>
      <c r="AX62" s="90"/>
      <c r="AY62" s="90"/>
      <c r="AZ62" s="90"/>
      <c r="BA62" s="90"/>
      <c r="BB62" s="90"/>
      <c r="BC62" s="90"/>
      <c r="BD62" s="90"/>
      <c r="BE62" s="90"/>
    </row>
    <row r="63" spans="1:57" ht="16.5" customHeight="1">
      <c r="A63" s="424" t="s">
        <v>465</v>
      </c>
      <c r="B63" s="424"/>
      <c r="C63" s="93" t="s">
        <v>217</v>
      </c>
      <c r="D63" s="271">
        <v>8604</v>
      </c>
      <c r="E63" s="271">
        <v>7554</v>
      </c>
      <c r="F63" s="271">
        <v>5663</v>
      </c>
      <c r="G63" s="271">
        <v>5313</v>
      </c>
      <c r="H63" s="271">
        <v>10598</v>
      </c>
      <c r="I63" s="271">
        <v>6948</v>
      </c>
      <c r="J63" s="271">
        <v>9835</v>
      </c>
      <c r="K63" s="271">
        <v>9996</v>
      </c>
      <c r="L63" s="271">
        <v>5672</v>
      </c>
      <c r="M63" s="271">
        <v>5820</v>
      </c>
      <c r="N63" s="271">
        <v>6672</v>
      </c>
      <c r="O63" s="271">
        <v>9417</v>
      </c>
      <c r="P63" s="271">
        <v>10330</v>
      </c>
      <c r="Q63" s="271">
        <v>10787</v>
      </c>
      <c r="R63" s="271">
        <v>8136</v>
      </c>
      <c r="S63" s="118">
        <f t="shared" ref="S63:S66" si="39">SUM(D63:R63)</f>
        <v>121345</v>
      </c>
      <c r="U63" s="424" t="s">
        <v>465</v>
      </c>
      <c r="V63" s="424"/>
      <c r="W63" s="93" t="s">
        <v>217</v>
      </c>
      <c r="X63" s="271">
        <v>8779</v>
      </c>
      <c r="Y63" s="271">
        <v>7732</v>
      </c>
      <c r="Z63" s="271">
        <v>5795</v>
      </c>
      <c r="AA63" s="271">
        <v>5465</v>
      </c>
      <c r="AB63" s="271">
        <v>10689</v>
      </c>
      <c r="AC63" s="271">
        <v>7020</v>
      </c>
      <c r="AD63" s="271">
        <v>9879</v>
      </c>
      <c r="AE63" s="271">
        <v>10184</v>
      </c>
      <c r="AF63" s="271">
        <v>5851</v>
      </c>
      <c r="AG63" s="271">
        <v>5880</v>
      </c>
      <c r="AH63" s="271">
        <v>6780</v>
      </c>
      <c r="AI63" s="271">
        <v>9555</v>
      </c>
      <c r="AJ63" s="271">
        <v>10456</v>
      </c>
      <c r="AK63" s="271">
        <v>10939</v>
      </c>
      <c r="AL63" s="271">
        <v>8157</v>
      </c>
      <c r="AM63" s="118">
        <f t="shared" ref="AM63" si="40">SUM(X63:AL63)</f>
        <v>123161</v>
      </c>
      <c r="AO63" s="90"/>
      <c r="AP63" s="90"/>
      <c r="AQ63" s="90"/>
      <c r="AR63" s="90"/>
      <c r="AS63" s="90"/>
      <c r="AT63" s="90"/>
      <c r="AU63" s="90"/>
      <c r="AV63" s="90"/>
      <c r="AW63" s="90"/>
      <c r="AX63" s="90"/>
      <c r="AY63" s="90"/>
      <c r="AZ63" s="90"/>
      <c r="BA63" s="90"/>
      <c r="BB63" s="90"/>
      <c r="BC63" s="90"/>
      <c r="BD63" s="90"/>
      <c r="BE63" s="90"/>
    </row>
    <row r="64" spans="1:57" ht="16.5" customHeight="1">
      <c r="A64" s="424" t="s">
        <v>466</v>
      </c>
      <c r="B64" s="424"/>
      <c r="C64" s="93" t="s">
        <v>217</v>
      </c>
      <c r="D64" s="272">
        <v>1.5253261361785513</v>
      </c>
      <c r="E64" s="272">
        <v>1.5344345161756598</v>
      </c>
      <c r="F64" s="272">
        <v>1.661313005931961</v>
      </c>
      <c r="G64" s="272">
        <v>1.1272497259803504</v>
      </c>
      <c r="H64" s="272">
        <v>0.85044167415487881</v>
      </c>
      <c r="I64" s="272">
        <v>0.72419240459233092</v>
      </c>
      <c r="J64" s="272">
        <v>0.66633759701517647</v>
      </c>
      <c r="K64" s="272">
        <v>0.65526309034310637</v>
      </c>
      <c r="L64" s="272">
        <v>1.093277190901691</v>
      </c>
      <c r="M64" s="272">
        <v>1.3573714359021616</v>
      </c>
      <c r="N64" s="272">
        <v>1.0467928790420844</v>
      </c>
      <c r="O64" s="272">
        <v>1.1304812798803567</v>
      </c>
      <c r="P64" s="272">
        <v>0.96733738299057137</v>
      </c>
      <c r="Q64" s="272">
        <v>0.78477013817937846</v>
      </c>
      <c r="R64" s="272">
        <v>0.94541480672120237</v>
      </c>
      <c r="S64" s="116">
        <v>1</v>
      </c>
      <c r="U64" s="424" t="s">
        <v>466</v>
      </c>
      <c r="V64" s="424"/>
      <c r="W64" s="93" t="s">
        <v>217</v>
      </c>
      <c r="X64" s="272">
        <v>1.5170188101193123</v>
      </c>
      <c r="Y64" s="272">
        <v>1.5432103543775459</v>
      </c>
      <c r="Z64" s="272">
        <v>1.6205163620413372</v>
      </c>
      <c r="AA64" s="272">
        <v>1.1275345498222298</v>
      </c>
      <c r="AB64" s="272">
        <v>0.85582798758655532</v>
      </c>
      <c r="AC64" s="272">
        <v>0.72304810558072208</v>
      </c>
      <c r="AD64" s="272">
        <v>0.68369743540317252</v>
      </c>
      <c r="AE64" s="272">
        <v>0.62187150780647804</v>
      </c>
      <c r="AF64" s="272">
        <v>1.0839255695155832</v>
      </c>
      <c r="AG64" s="272">
        <v>1.4168984690471282</v>
      </c>
      <c r="AH64" s="272">
        <v>1.0153364566841123</v>
      </c>
      <c r="AI64" s="272">
        <v>1.1398780997247446</v>
      </c>
      <c r="AJ64" s="272">
        <v>0.96090993848180184</v>
      </c>
      <c r="AK64" s="272">
        <v>0.79193702086762863</v>
      </c>
      <c r="AL64" s="272">
        <v>0.95273797290265083</v>
      </c>
      <c r="AM64" s="116">
        <v>1</v>
      </c>
      <c r="AO64" s="90"/>
      <c r="AP64" s="90"/>
      <c r="AQ64" s="90"/>
      <c r="AR64" s="90"/>
      <c r="AS64" s="90"/>
      <c r="AT64" s="90"/>
      <c r="AU64" s="90"/>
      <c r="AV64" s="90"/>
      <c r="AW64" s="90"/>
      <c r="AX64" s="90"/>
      <c r="AY64" s="90"/>
      <c r="AZ64" s="90"/>
      <c r="BA64" s="90"/>
      <c r="BB64" s="90"/>
      <c r="BC64" s="90"/>
      <c r="BD64" s="90"/>
      <c r="BE64" s="90"/>
    </row>
    <row r="65" spans="1:57" ht="16.5" customHeight="1">
      <c r="A65" s="424" t="s">
        <v>250</v>
      </c>
      <c r="B65" s="424"/>
      <c r="C65" s="93">
        <v>0.13</v>
      </c>
      <c r="D65" s="273">
        <v>74</v>
      </c>
      <c r="E65" s="273">
        <v>45</v>
      </c>
      <c r="F65" s="273">
        <v>51</v>
      </c>
      <c r="G65" s="273">
        <v>19</v>
      </c>
      <c r="H65" s="273">
        <v>52</v>
      </c>
      <c r="I65" s="273">
        <v>81</v>
      </c>
      <c r="J65" s="273">
        <v>89</v>
      </c>
      <c r="K65" s="273">
        <v>98</v>
      </c>
      <c r="L65" s="273">
        <v>63</v>
      </c>
      <c r="M65" s="273">
        <v>69</v>
      </c>
      <c r="N65" s="273">
        <v>83</v>
      </c>
      <c r="O65" s="273">
        <v>97</v>
      </c>
      <c r="P65" s="273">
        <v>86</v>
      </c>
      <c r="Q65" s="273">
        <v>80</v>
      </c>
      <c r="R65" s="273">
        <v>119</v>
      </c>
      <c r="S65" s="118">
        <f>SUM(D65:R65)</f>
        <v>1106</v>
      </c>
      <c r="U65" s="424" t="s">
        <v>250</v>
      </c>
      <c r="V65" s="424"/>
      <c r="W65" s="93">
        <v>0.13</v>
      </c>
      <c r="X65" s="273">
        <v>71</v>
      </c>
      <c r="Y65" s="273">
        <v>49</v>
      </c>
      <c r="Z65" s="273">
        <v>61</v>
      </c>
      <c r="AA65" s="273">
        <v>17</v>
      </c>
      <c r="AB65" s="273">
        <v>49</v>
      </c>
      <c r="AC65" s="273">
        <v>74</v>
      </c>
      <c r="AD65" s="273">
        <v>86</v>
      </c>
      <c r="AE65" s="273">
        <v>93</v>
      </c>
      <c r="AF65" s="273">
        <v>60</v>
      </c>
      <c r="AG65" s="273">
        <v>70</v>
      </c>
      <c r="AH65" s="273">
        <v>84</v>
      </c>
      <c r="AI65" s="273">
        <v>98</v>
      </c>
      <c r="AJ65" s="273">
        <v>85</v>
      </c>
      <c r="AK65" s="273">
        <v>84</v>
      </c>
      <c r="AL65" s="273">
        <v>124</v>
      </c>
      <c r="AM65" s="118">
        <f>SUM(X65:AL65)</f>
        <v>1105</v>
      </c>
      <c r="AO65" s="90"/>
      <c r="AP65" s="90"/>
      <c r="AQ65" s="90"/>
      <c r="AR65" s="90"/>
      <c r="AS65" s="90"/>
      <c r="AT65" s="90"/>
      <c r="AU65" s="90"/>
      <c r="AV65" s="90"/>
      <c r="AW65" s="90"/>
      <c r="AX65" s="90"/>
      <c r="AY65" s="90"/>
      <c r="AZ65" s="90"/>
      <c r="BA65" s="90"/>
      <c r="BB65" s="90"/>
      <c r="BC65" s="90"/>
      <c r="BD65" s="90"/>
      <c r="BE65" s="90"/>
    </row>
    <row r="66" spans="1:57" ht="16.5" customHeight="1">
      <c r="A66" s="424" t="s">
        <v>251</v>
      </c>
      <c r="B66" s="424"/>
      <c r="C66" s="93">
        <v>0.09</v>
      </c>
      <c r="D66" s="271">
        <v>1453</v>
      </c>
      <c r="E66" s="271">
        <v>1491</v>
      </c>
      <c r="F66" s="271">
        <v>1087</v>
      </c>
      <c r="G66" s="271">
        <v>1058</v>
      </c>
      <c r="H66" s="271">
        <v>1096</v>
      </c>
      <c r="I66" s="271">
        <v>411</v>
      </c>
      <c r="J66" s="271">
        <v>673</v>
      </c>
      <c r="K66" s="271">
        <v>808</v>
      </c>
      <c r="L66" s="271">
        <v>601</v>
      </c>
      <c r="M66" s="271">
        <v>733</v>
      </c>
      <c r="N66" s="271">
        <v>774</v>
      </c>
      <c r="O66" s="271">
        <v>1237</v>
      </c>
      <c r="P66" s="271">
        <v>914</v>
      </c>
      <c r="Q66" s="271">
        <v>740</v>
      </c>
      <c r="R66" s="271">
        <v>883</v>
      </c>
      <c r="S66" s="118">
        <f t="shared" si="39"/>
        <v>13959</v>
      </c>
      <c r="U66" s="424" t="s">
        <v>251</v>
      </c>
      <c r="V66" s="424"/>
      <c r="W66" s="93">
        <v>0.09</v>
      </c>
      <c r="X66" s="271">
        <v>1486</v>
      </c>
      <c r="Y66" s="271">
        <v>1550</v>
      </c>
      <c r="Z66" s="271">
        <v>1120</v>
      </c>
      <c r="AA66" s="271">
        <v>1070</v>
      </c>
      <c r="AB66" s="271">
        <v>1152</v>
      </c>
      <c r="AC66" s="271">
        <v>433</v>
      </c>
      <c r="AD66" s="271">
        <v>681</v>
      </c>
      <c r="AE66" s="271">
        <v>816</v>
      </c>
      <c r="AF66" s="271">
        <v>633</v>
      </c>
      <c r="AG66" s="271">
        <v>745</v>
      </c>
      <c r="AH66" s="271">
        <v>782</v>
      </c>
      <c r="AI66" s="271">
        <v>1244</v>
      </c>
      <c r="AJ66" s="271">
        <v>948</v>
      </c>
      <c r="AK66" s="271">
        <v>756</v>
      </c>
      <c r="AL66" s="271">
        <v>894</v>
      </c>
      <c r="AM66" s="118">
        <f t="shared" ref="AM66" si="41">SUM(X66:AL66)</f>
        <v>14310</v>
      </c>
      <c r="AO66" s="90"/>
      <c r="AP66" s="90"/>
      <c r="AQ66" s="90"/>
      <c r="AR66" s="90"/>
      <c r="AS66" s="90"/>
      <c r="AT66" s="90"/>
      <c r="AU66" s="90"/>
      <c r="AV66" s="90"/>
      <c r="AW66" s="90"/>
      <c r="AX66" s="90"/>
      <c r="AY66" s="90"/>
      <c r="AZ66" s="90"/>
      <c r="BA66" s="90"/>
      <c r="BB66" s="90"/>
      <c r="BC66" s="90"/>
      <c r="BD66" s="90"/>
      <c r="BE66" s="90"/>
    </row>
    <row r="67" spans="1:57" ht="16.5" customHeight="1">
      <c r="A67" s="424" t="s">
        <v>252</v>
      </c>
      <c r="B67" s="424"/>
      <c r="C67" s="93">
        <v>4.8000000000000001E-2</v>
      </c>
      <c r="D67" s="122">
        <f>(D68+D69)*D70</f>
        <v>4534.7946028588331</v>
      </c>
      <c r="E67" s="122">
        <f t="shared" ref="E67:R67" si="42">(E68+E69)*E70</f>
        <v>4049.3726881875664</v>
      </c>
      <c r="F67" s="122">
        <f t="shared" si="42"/>
        <v>4146.6372628061745</v>
      </c>
      <c r="G67" s="122">
        <f t="shared" si="42"/>
        <v>2449.5136545553014</v>
      </c>
      <c r="H67" s="122">
        <f t="shared" si="42"/>
        <v>4851.7697510535836</v>
      </c>
      <c r="I67" s="122">
        <f t="shared" si="42"/>
        <v>3239.312625741496</v>
      </c>
      <c r="J67" s="122">
        <f t="shared" si="42"/>
        <v>3854.7629987327959</v>
      </c>
      <c r="K67" s="122">
        <f t="shared" si="42"/>
        <v>3058.7681057216205</v>
      </c>
      <c r="L67" s="122">
        <f t="shared" si="42"/>
        <v>2482.8325005377401</v>
      </c>
      <c r="M67" s="122">
        <f t="shared" si="42"/>
        <v>3164.0328170879388</v>
      </c>
      <c r="N67" s="122">
        <f t="shared" si="42"/>
        <v>3448.135743564626</v>
      </c>
      <c r="O67" s="122">
        <f t="shared" si="42"/>
        <v>5301.9572026388732</v>
      </c>
      <c r="P67" s="122">
        <f t="shared" si="42"/>
        <v>4045.4049356665696</v>
      </c>
      <c r="Q67" s="122">
        <f t="shared" si="42"/>
        <v>4254.2389190704107</v>
      </c>
      <c r="R67" s="122">
        <f t="shared" si="42"/>
        <v>2954.4212710037573</v>
      </c>
      <c r="S67" s="118">
        <f>SUM(D67:R67)</f>
        <v>55835.955079227293</v>
      </c>
      <c r="U67" s="424" t="s">
        <v>252</v>
      </c>
      <c r="V67" s="424"/>
      <c r="W67" s="93">
        <v>4.8000000000000001E-2</v>
      </c>
      <c r="X67" s="122">
        <f>(X68+X69)*X70</f>
        <v>4783.1603083061918</v>
      </c>
      <c r="Y67" s="122">
        <f t="shared" ref="Y67:AL67" si="43">(Y68+Y69)*Y70</f>
        <v>4273.1494712714248</v>
      </c>
      <c r="Z67" s="122">
        <f t="shared" si="43"/>
        <v>4177.6911813425677</v>
      </c>
      <c r="AA67" s="122">
        <f t="shared" si="43"/>
        <v>2470.4281986605056</v>
      </c>
      <c r="AB67" s="122">
        <f t="shared" si="43"/>
        <v>4974.0722638530597</v>
      </c>
      <c r="AC67" s="122">
        <f t="shared" si="43"/>
        <v>3268.9004853304446</v>
      </c>
      <c r="AD67" s="122">
        <f t="shared" si="43"/>
        <v>4095.3476380650036</v>
      </c>
      <c r="AE67" s="122">
        <f t="shared" si="43"/>
        <v>2992.4456955647724</v>
      </c>
      <c r="AF67" s="122">
        <f t="shared" si="43"/>
        <v>2497.3645121639038</v>
      </c>
      <c r="AG67" s="122">
        <f t="shared" si="43"/>
        <v>3370.8014578631182</v>
      </c>
      <c r="AH67" s="122">
        <f t="shared" si="43"/>
        <v>3305.9355029634698</v>
      </c>
      <c r="AI67" s="122">
        <f t="shared" si="43"/>
        <v>5354.0074344071254</v>
      </c>
      <c r="AJ67" s="122">
        <f t="shared" si="43"/>
        <v>4178.0364125188744</v>
      </c>
      <c r="AK67" s="122">
        <f t="shared" si="43"/>
        <v>4396.8343398570742</v>
      </c>
      <c r="AL67" s="122">
        <f t="shared" si="43"/>
        <v>3107.831267608447</v>
      </c>
      <c r="AM67" s="118">
        <f>SUM(X67:AL67)</f>
        <v>57246.006169775974</v>
      </c>
      <c r="AO67" s="90"/>
      <c r="AP67" s="90"/>
      <c r="AQ67" s="90"/>
      <c r="AR67" s="90"/>
      <c r="AS67" s="90"/>
      <c r="AT67" s="90"/>
      <c r="AU67" s="90"/>
      <c r="AV67" s="90"/>
      <c r="AW67" s="90"/>
      <c r="AX67" s="90"/>
      <c r="AY67" s="90"/>
      <c r="AZ67" s="90"/>
      <c r="BA67" s="90"/>
      <c r="BB67" s="90"/>
      <c r="BC67" s="90"/>
      <c r="BD67" s="90"/>
      <c r="BE67" s="90"/>
    </row>
    <row r="68" spans="1:57" ht="16.5" customHeight="1">
      <c r="A68" s="424" t="s">
        <v>467</v>
      </c>
      <c r="B68" s="424"/>
      <c r="C68" s="93" t="s">
        <v>217</v>
      </c>
      <c r="D68" s="271">
        <v>2954</v>
      </c>
      <c r="E68" s="271">
        <v>2633</v>
      </c>
      <c r="F68" s="271">
        <v>2509</v>
      </c>
      <c r="G68" s="271">
        <v>2199</v>
      </c>
      <c r="H68" s="271">
        <v>5686</v>
      </c>
      <c r="I68" s="271">
        <v>4482</v>
      </c>
      <c r="J68" s="271">
        <v>5787</v>
      </c>
      <c r="K68" s="271">
        <v>4652</v>
      </c>
      <c r="L68" s="271">
        <v>2264</v>
      </c>
      <c r="M68" s="271">
        <v>2332</v>
      </c>
      <c r="N68" s="271">
        <v>3304</v>
      </c>
      <c r="O68" s="271">
        <v>4679</v>
      </c>
      <c r="P68" s="271">
        <v>4178</v>
      </c>
      <c r="Q68" s="271">
        <v>5402</v>
      </c>
      <c r="R68" s="271">
        <v>3123</v>
      </c>
      <c r="S68" s="118">
        <f>SUM(D68:R68)</f>
        <v>56184</v>
      </c>
      <c r="U68" s="424" t="s">
        <v>467</v>
      </c>
      <c r="V68" s="424"/>
      <c r="W68" s="93" t="s">
        <v>217</v>
      </c>
      <c r="X68" s="271">
        <v>3140</v>
      </c>
      <c r="Y68" s="271">
        <v>2772</v>
      </c>
      <c r="Z68" s="271">
        <v>2590</v>
      </c>
      <c r="AA68" s="271">
        <v>2218</v>
      </c>
      <c r="AB68" s="271">
        <v>5797</v>
      </c>
      <c r="AC68" s="271">
        <v>4532</v>
      </c>
      <c r="AD68" s="271">
        <v>5988</v>
      </c>
      <c r="AE68" s="271">
        <v>4783</v>
      </c>
      <c r="AF68" s="271">
        <v>2310</v>
      </c>
      <c r="AG68" s="271">
        <v>2370</v>
      </c>
      <c r="AH68" s="271">
        <v>3277</v>
      </c>
      <c r="AI68" s="271">
        <v>4668</v>
      </c>
      <c r="AJ68" s="271">
        <v>4349</v>
      </c>
      <c r="AK68" s="271">
        <v>5534</v>
      </c>
      <c r="AL68" s="271">
        <v>3257</v>
      </c>
      <c r="AM68" s="118">
        <f>SUM(X68:AL68)</f>
        <v>57585</v>
      </c>
      <c r="AO68" s="90"/>
      <c r="AP68" s="90"/>
      <c r="AQ68" s="90"/>
      <c r="AR68" s="90"/>
      <c r="AS68" s="90"/>
      <c r="AT68" s="90"/>
      <c r="AU68" s="90"/>
      <c r="AV68" s="90"/>
      <c r="AW68" s="90"/>
      <c r="AX68" s="90"/>
      <c r="AY68" s="90"/>
      <c r="AZ68" s="90"/>
      <c r="BA68" s="90"/>
      <c r="BB68" s="90"/>
      <c r="BC68" s="90"/>
      <c r="BD68" s="90"/>
      <c r="BE68" s="90"/>
    </row>
    <row r="69" spans="1:57" ht="16.5" customHeight="1">
      <c r="A69" s="424" t="s">
        <v>468</v>
      </c>
      <c r="B69" s="424"/>
      <c r="C69" s="93" t="s">
        <v>217</v>
      </c>
      <c r="D69" s="271">
        <v>19</v>
      </c>
      <c r="E69" s="271">
        <v>6</v>
      </c>
      <c r="F69" s="271">
        <v>-13</v>
      </c>
      <c r="G69" s="271">
        <v>-26</v>
      </c>
      <c r="H69" s="271">
        <v>19</v>
      </c>
      <c r="I69" s="271">
        <v>-9</v>
      </c>
      <c r="J69" s="271">
        <v>-2</v>
      </c>
      <c r="K69" s="271">
        <v>16</v>
      </c>
      <c r="L69" s="271">
        <v>7</v>
      </c>
      <c r="M69" s="271">
        <v>-1</v>
      </c>
      <c r="N69" s="271">
        <v>-10</v>
      </c>
      <c r="O69" s="271">
        <v>11</v>
      </c>
      <c r="P69" s="271">
        <v>4</v>
      </c>
      <c r="Q69" s="271">
        <v>19</v>
      </c>
      <c r="R69" s="271">
        <v>2</v>
      </c>
      <c r="S69" s="118">
        <f>SUM(D69:R69)</f>
        <v>42</v>
      </c>
      <c r="U69" s="424" t="s">
        <v>468</v>
      </c>
      <c r="V69" s="424"/>
      <c r="W69" s="93" t="s">
        <v>217</v>
      </c>
      <c r="X69" s="271">
        <v>13</v>
      </c>
      <c r="Y69" s="271">
        <v>-3</v>
      </c>
      <c r="Z69" s="271">
        <v>-12</v>
      </c>
      <c r="AA69" s="271">
        <v>-27</v>
      </c>
      <c r="AB69" s="271">
        <v>15</v>
      </c>
      <c r="AC69" s="271">
        <v>-11</v>
      </c>
      <c r="AD69" s="271">
        <v>2</v>
      </c>
      <c r="AE69" s="271">
        <v>29</v>
      </c>
      <c r="AF69" s="271">
        <v>-6</v>
      </c>
      <c r="AG69" s="271">
        <v>9</v>
      </c>
      <c r="AH69" s="271">
        <v>-21</v>
      </c>
      <c r="AI69" s="271">
        <v>29</v>
      </c>
      <c r="AJ69" s="271">
        <v>-1</v>
      </c>
      <c r="AK69" s="271">
        <v>18</v>
      </c>
      <c r="AL69" s="271">
        <v>5</v>
      </c>
      <c r="AM69" s="118">
        <f>SUM(X69:AL69)</f>
        <v>39</v>
      </c>
      <c r="AO69" s="90"/>
      <c r="AP69" s="90"/>
      <c r="AQ69" s="90"/>
      <c r="AR69" s="90"/>
      <c r="AS69" s="90"/>
      <c r="AT69" s="90"/>
      <c r="AU69" s="90"/>
      <c r="AV69" s="90"/>
      <c r="AW69" s="90"/>
      <c r="AX69" s="90"/>
      <c r="AY69" s="90"/>
      <c r="AZ69" s="90"/>
      <c r="BA69" s="90"/>
      <c r="BB69" s="90"/>
      <c r="BC69" s="90"/>
      <c r="BD69" s="90"/>
      <c r="BE69" s="90"/>
    </row>
    <row r="70" spans="1:57" ht="16.5" customHeight="1">
      <c r="A70" s="424" t="s">
        <v>469</v>
      </c>
      <c r="B70" s="424"/>
      <c r="C70" s="93" t="s">
        <v>217</v>
      </c>
      <c r="D70" s="121">
        <f>'Tabell 4.2-4.4 DOK32022'!D30</f>
        <v>1.5253261361785513</v>
      </c>
      <c r="E70" s="121">
        <f>'Tabell 4.2-4.4 DOK32022'!E30</f>
        <v>1.5344345161756598</v>
      </c>
      <c r="F70" s="121">
        <f>'Tabell 4.2-4.4 DOK32022'!F30</f>
        <v>1.661313005931961</v>
      </c>
      <c r="G70" s="121">
        <f>'Tabell 4.2-4.4 DOK32022'!G30</f>
        <v>1.1272497259803504</v>
      </c>
      <c r="H70" s="121">
        <f>'Tabell 4.2-4.4 DOK32022'!H30</f>
        <v>0.85044167415487881</v>
      </c>
      <c r="I70" s="121">
        <f>'Tabell 4.2-4.4 DOK32022'!I30</f>
        <v>0.72419240459233092</v>
      </c>
      <c r="J70" s="121">
        <f>'Tabell 4.2-4.4 DOK32022'!J30</f>
        <v>0.66633759701517647</v>
      </c>
      <c r="K70" s="121">
        <f>'Tabell 4.2-4.4 DOK32022'!K30</f>
        <v>0.65526309034310637</v>
      </c>
      <c r="L70" s="121">
        <f>'Tabell 4.2-4.4 DOK32022'!L30</f>
        <v>1.093277190901691</v>
      </c>
      <c r="M70" s="121">
        <f>'Tabell 4.2-4.4 DOK32022'!M30</f>
        <v>1.3573714359021616</v>
      </c>
      <c r="N70" s="121">
        <f>'Tabell 4.2-4.4 DOK32022'!N30</f>
        <v>1.0467928790420844</v>
      </c>
      <c r="O70" s="121">
        <f>'Tabell 4.2-4.4 DOK32022'!O30</f>
        <v>1.1304812798803567</v>
      </c>
      <c r="P70" s="121">
        <f>'Tabell 4.2-4.4 DOK32022'!P30</f>
        <v>0.96733738299057137</v>
      </c>
      <c r="Q70" s="121">
        <f>'Tabell 4.2-4.4 DOK32022'!Q30</f>
        <v>0.78477013817937846</v>
      </c>
      <c r="R70" s="121">
        <f>'Tabell 4.2-4.4 DOK32022'!R30</f>
        <v>0.94541480672120237</v>
      </c>
      <c r="S70" s="116">
        <v>1</v>
      </c>
      <c r="U70" s="424" t="s">
        <v>469</v>
      </c>
      <c r="V70" s="424"/>
      <c r="W70" s="93" t="s">
        <v>217</v>
      </c>
      <c r="X70" s="121">
        <v>1.5170188101193123</v>
      </c>
      <c r="Y70" s="121">
        <v>1.5432103543775459</v>
      </c>
      <c r="Z70" s="121">
        <v>1.6205163620413372</v>
      </c>
      <c r="AA70" s="121">
        <v>1.1275345498222298</v>
      </c>
      <c r="AB70" s="121">
        <v>0.85582798758655532</v>
      </c>
      <c r="AC70" s="121">
        <v>0.72304810558072208</v>
      </c>
      <c r="AD70" s="121">
        <v>0.68369743540317252</v>
      </c>
      <c r="AE70" s="121">
        <v>0.62187150780647804</v>
      </c>
      <c r="AF70" s="121">
        <v>1.0839255695155832</v>
      </c>
      <c r="AG70" s="121">
        <v>1.4168984690471282</v>
      </c>
      <c r="AH70" s="121">
        <v>1.0153364566841123</v>
      </c>
      <c r="AI70" s="121">
        <v>1.1398780997247446</v>
      </c>
      <c r="AJ70" s="121">
        <v>0.96090993848180184</v>
      </c>
      <c r="AK70" s="121">
        <v>0.79193702086762863</v>
      </c>
      <c r="AL70" s="121">
        <v>0.95273797290265083</v>
      </c>
      <c r="AM70" s="116">
        <v>1</v>
      </c>
      <c r="AO70" s="90"/>
      <c r="AP70" s="90"/>
      <c r="AQ70" s="90"/>
      <c r="AR70" s="90"/>
      <c r="AS70" s="90"/>
      <c r="AT70" s="90"/>
      <c r="AU70" s="90"/>
      <c r="AV70" s="90"/>
      <c r="AW70" s="90"/>
      <c r="AX70" s="90"/>
      <c r="AY70" s="90"/>
      <c r="AZ70" s="90"/>
      <c r="BA70" s="90"/>
      <c r="BB70" s="90"/>
      <c r="BC70" s="90"/>
      <c r="BD70" s="90"/>
      <c r="BE70" s="90"/>
    </row>
    <row r="71" spans="1:57" ht="16.5" customHeight="1">
      <c r="A71" s="424" t="s">
        <v>253</v>
      </c>
      <c r="B71" s="424"/>
      <c r="C71" s="93">
        <v>3.7999999999999999E-2</v>
      </c>
      <c r="D71" s="271">
        <f>D72+D73</f>
        <v>1768</v>
      </c>
      <c r="E71" s="271">
        <f t="shared" ref="E71:R71" si="44">E72+E73</f>
        <v>1614</v>
      </c>
      <c r="F71" s="271">
        <f t="shared" si="44"/>
        <v>1563</v>
      </c>
      <c r="G71" s="271">
        <f t="shared" si="44"/>
        <v>1423</v>
      </c>
      <c r="H71" s="271">
        <f t="shared" si="44"/>
        <v>2890</v>
      </c>
      <c r="I71" s="271">
        <f t="shared" si="44"/>
        <v>1773</v>
      </c>
      <c r="J71" s="271">
        <f t="shared" si="44"/>
        <v>2095</v>
      </c>
      <c r="K71" s="271">
        <f t="shared" si="44"/>
        <v>1811</v>
      </c>
      <c r="L71" s="271">
        <f t="shared" si="44"/>
        <v>1112</v>
      </c>
      <c r="M71" s="271">
        <f t="shared" si="44"/>
        <v>1221</v>
      </c>
      <c r="N71" s="271">
        <f t="shared" si="44"/>
        <v>1396</v>
      </c>
      <c r="O71" s="271">
        <f t="shared" si="44"/>
        <v>2249</v>
      </c>
      <c r="P71" s="271">
        <f t="shared" si="44"/>
        <v>2045</v>
      </c>
      <c r="Q71" s="271">
        <f t="shared" si="44"/>
        <v>2177</v>
      </c>
      <c r="R71" s="271">
        <f t="shared" si="44"/>
        <v>1325</v>
      </c>
      <c r="S71" s="118">
        <f>SUM(D71:R71)</f>
        <v>26462</v>
      </c>
      <c r="U71" s="424" t="s">
        <v>253</v>
      </c>
      <c r="V71" s="424"/>
      <c r="W71" s="93">
        <v>3.7999999999999999E-2</v>
      </c>
      <c r="X71" s="271">
        <f>X72+X73</f>
        <v>1909</v>
      </c>
      <c r="Y71" s="271">
        <f t="shared" ref="Y71:AL71" si="45">Y72+Y73</f>
        <v>1689</v>
      </c>
      <c r="Z71" s="271">
        <f t="shared" si="45"/>
        <v>1629</v>
      </c>
      <c r="AA71" s="271">
        <f t="shared" si="45"/>
        <v>1438</v>
      </c>
      <c r="AB71" s="271">
        <f t="shared" si="45"/>
        <v>2956</v>
      </c>
      <c r="AC71" s="271">
        <f t="shared" si="45"/>
        <v>1778</v>
      </c>
      <c r="AD71" s="271">
        <f t="shared" si="45"/>
        <v>2201</v>
      </c>
      <c r="AE71" s="271">
        <f t="shared" si="45"/>
        <v>1877</v>
      </c>
      <c r="AF71" s="271">
        <f t="shared" si="45"/>
        <v>1124</v>
      </c>
      <c r="AG71" s="271">
        <f t="shared" si="45"/>
        <v>1261</v>
      </c>
      <c r="AH71" s="271">
        <f t="shared" si="45"/>
        <v>1399</v>
      </c>
      <c r="AI71" s="271">
        <f t="shared" si="45"/>
        <v>2300</v>
      </c>
      <c r="AJ71" s="271">
        <f t="shared" si="45"/>
        <v>2136</v>
      </c>
      <c r="AK71" s="271">
        <f t="shared" si="45"/>
        <v>2261</v>
      </c>
      <c r="AL71" s="271">
        <f t="shared" si="45"/>
        <v>1382</v>
      </c>
      <c r="AM71" s="118">
        <f>SUM(X71:AL71)</f>
        <v>27340</v>
      </c>
      <c r="AO71" s="90"/>
      <c r="AP71" s="90"/>
      <c r="AQ71" s="90"/>
      <c r="AR71" s="90"/>
      <c r="AS71" s="90"/>
      <c r="AT71" s="90"/>
      <c r="AU71" s="90"/>
      <c r="AV71" s="90"/>
      <c r="AW71" s="90"/>
      <c r="AX71" s="90"/>
      <c r="AY71" s="90"/>
      <c r="AZ71" s="90"/>
      <c r="BA71" s="90"/>
      <c r="BB71" s="90"/>
      <c r="BC71" s="90"/>
      <c r="BD71" s="90"/>
      <c r="BE71" s="90"/>
    </row>
    <row r="72" spans="1:57" ht="16.5" customHeight="1">
      <c r="A72" s="424" t="s">
        <v>470</v>
      </c>
      <c r="B72" s="424"/>
      <c r="C72" s="93" t="s">
        <v>217</v>
      </c>
      <c r="D72" s="271">
        <v>1749</v>
      </c>
      <c r="E72" s="271">
        <v>1608</v>
      </c>
      <c r="F72" s="271">
        <v>1576</v>
      </c>
      <c r="G72" s="271">
        <v>1449</v>
      </c>
      <c r="H72" s="271">
        <v>2871</v>
      </c>
      <c r="I72" s="271">
        <v>1782</v>
      </c>
      <c r="J72" s="271">
        <v>2097</v>
      </c>
      <c r="K72" s="271">
        <v>1795</v>
      </c>
      <c r="L72" s="271">
        <v>1105</v>
      </c>
      <c r="M72" s="271">
        <v>1222</v>
      </c>
      <c r="N72" s="271">
        <v>1406</v>
      </c>
      <c r="O72" s="271">
        <v>2238</v>
      </c>
      <c r="P72" s="271">
        <v>2041</v>
      </c>
      <c r="Q72" s="271">
        <v>2158</v>
      </c>
      <c r="R72" s="271">
        <v>1323</v>
      </c>
      <c r="S72" s="118">
        <f>SUM(D72:R72)</f>
        <v>26420</v>
      </c>
      <c r="U72" s="424" t="s">
        <v>470</v>
      </c>
      <c r="V72" s="424"/>
      <c r="W72" s="93" t="s">
        <v>217</v>
      </c>
      <c r="X72" s="271">
        <v>1896</v>
      </c>
      <c r="Y72" s="271">
        <v>1692</v>
      </c>
      <c r="Z72" s="271">
        <v>1641</v>
      </c>
      <c r="AA72" s="271">
        <v>1465</v>
      </c>
      <c r="AB72" s="271">
        <v>2941</v>
      </c>
      <c r="AC72" s="271">
        <v>1789</v>
      </c>
      <c r="AD72" s="271">
        <v>2199</v>
      </c>
      <c r="AE72" s="271">
        <v>1848</v>
      </c>
      <c r="AF72" s="271">
        <v>1130</v>
      </c>
      <c r="AG72" s="271">
        <v>1252</v>
      </c>
      <c r="AH72" s="271">
        <v>1420</v>
      </c>
      <c r="AI72" s="271">
        <v>2271</v>
      </c>
      <c r="AJ72" s="271">
        <v>2137</v>
      </c>
      <c r="AK72" s="271">
        <v>2243</v>
      </c>
      <c r="AL72" s="271">
        <v>1377</v>
      </c>
      <c r="AM72" s="118">
        <f>SUM(X72:AL72)</f>
        <v>27301</v>
      </c>
      <c r="AO72" s="90"/>
      <c r="AP72" s="90"/>
      <c r="AQ72" s="90"/>
      <c r="AR72" s="90"/>
      <c r="AS72" s="90"/>
      <c r="AT72" s="90"/>
      <c r="AU72" s="90"/>
      <c r="AV72" s="90"/>
      <c r="AW72" s="90"/>
      <c r="AX72" s="90"/>
      <c r="AY72" s="90"/>
      <c r="AZ72" s="90"/>
      <c r="BA72" s="90"/>
      <c r="BB72" s="90"/>
      <c r="BC72" s="90"/>
      <c r="BD72" s="90"/>
      <c r="BE72" s="90"/>
    </row>
    <row r="73" spans="1:57" ht="16.5" customHeight="1">
      <c r="A73" s="424" t="s">
        <v>471</v>
      </c>
      <c r="B73" s="424"/>
      <c r="C73" s="93" t="s">
        <v>217</v>
      </c>
      <c r="D73" s="271">
        <v>19</v>
      </c>
      <c r="E73" s="271">
        <v>6</v>
      </c>
      <c r="F73" s="271">
        <v>-13</v>
      </c>
      <c r="G73" s="271">
        <v>-26</v>
      </c>
      <c r="H73" s="271">
        <v>19</v>
      </c>
      <c r="I73" s="271">
        <v>-9</v>
      </c>
      <c r="J73" s="271">
        <v>-2</v>
      </c>
      <c r="K73" s="271">
        <v>16</v>
      </c>
      <c r="L73" s="271">
        <v>7</v>
      </c>
      <c r="M73" s="271">
        <v>-1</v>
      </c>
      <c r="N73" s="271">
        <v>-10</v>
      </c>
      <c r="O73" s="271">
        <v>11</v>
      </c>
      <c r="P73" s="271">
        <v>4</v>
      </c>
      <c r="Q73" s="271">
        <v>19</v>
      </c>
      <c r="R73" s="271">
        <v>2</v>
      </c>
      <c r="S73" s="118">
        <f>S69</f>
        <v>42</v>
      </c>
      <c r="U73" s="424" t="s">
        <v>471</v>
      </c>
      <c r="V73" s="424"/>
      <c r="W73" s="93" t="s">
        <v>217</v>
      </c>
      <c r="X73" s="271">
        <v>13</v>
      </c>
      <c r="Y73" s="271">
        <v>-3</v>
      </c>
      <c r="Z73" s="271">
        <v>-12</v>
      </c>
      <c r="AA73" s="271">
        <v>-27</v>
      </c>
      <c r="AB73" s="271">
        <v>15</v>
      </c>
      <c r="AC73" s="271">
        <v>-11</v>
      </c>
      <c r="AD73" s="271">
        <v>2</v>
      </c>
      <c r="AE73" s="271">
        <v>29</v>
      </c>
      <c r="AF73" s="271">
        <v>-6</v>
      </c>
      <c r="AG73" s="271">
        <v>9</v>
      </c>
      <c r="AH73" s="271">
        <v>-21</v>
      </c>
      <c r="AI73" s="271">
        <v>29</v>
      </c>
      <c r="AJ73" s="271">
        <v>-1</v>
      </c>
      <c r="AK73" s="271">
        <v>18</v>
      </c>
      <c r="AL73" s="271">
        <v>5</v>
      </c>
      <c r="AM73" s="118">
        <f>AM69</f>
        <v>39</v>
      </c>
      <c r="AO73" s="90"/>
      <c r="AP73" s="90"/>
      <c r="AQ73" s="90"/>
      <c r="AR73" s="90"/>
      <c r="AS73" s="90"/>
      <c r="AT73" s="90"/>
      <c r="AU73" s="90"/>
      <c r="AV73" s="90"/>
      <c r="AW73" s="90"/>
      <c r="AX73" s="90"/>
      <c r="AY73" s="90"/>
      <c r="AZ73" s="90"/>
      <c r="BA73" s="90"/>
      <c r="BB73" s="90"/>
      <c r="BC73" s="90"/>
      <c r="BD73" s="90"/>
      <c r="BE73" s="90"/>
    </row>
    <row r="74" spans="1:57" ht="16.5" customHeight="1">
      <c r="A74" s="424" t="s">
        <v>254</v>
      </c>
      <c r="B74" s="424"/>
      <c r="C74" s="93">
        <v>0.127</v>
      </c>
      <c r="D74" s="271">
        <f>D75+D76</f>
        <v>597</v>
      </c>
      <c r="E74" s="271">
        <f t="shared" ref="E74:R74" si="46">E75+E76</f>
        <v>527</v>
      </c>
      <c r="F74" s="271">
        <f t="shared" si="46"/>
        <v>508</v>
      </c>
      <c r="G74" s="271">
        <f t="shared" si="46"/>
        <v>585</v>
      </c>
      <c r="H74" s="271">
        <f t="shared" si="46"/>
        <v>1732</v>
      </c>
      <c r="I74" s="271">
        <f t="shared" si="46"/>
        <v>1338</v>
      </c>
      <c r="J74" s="271">
        <f t="shared" si="46"/>
        <v>1731</v>
      </c>
      <c r="K74" s="271">
        <f t="shared" si="46"/>
        <v>1497</v>
      </c>
      <c r="L74" s="271">
        <f t="shared" si="46"/>
        <v>766</v>
      </c>
      <c r="M74" s="271">
        <f t="shared" si="46"/>
        <v>767</v>
      </c>
      <c r="N74" s="271">
        <f t="shared" si="46"/>
        <v>1019</v>
      </c>
      <c r="O74" s="271">
        <f t="shared" si="46"/>
        <v>1291</v>
      </c>
      <c r="P74" s="271">
        <f t="shared" si="46"/>
        <v>1980</v>
      </c>
      <c r="Q74" s="271">
        <f t="shared" si="46"/>
        <v>1845</v>
      </c>
      <c r="R74" s="271">
        <f t="shared" si="46"/>
        <v>588</v>
      </c>
      <c r="S74" s="118">
        <f t="shared" ref="S74:S87" si="47">SUM(D74:R74)</f>
        <v>16771</v>
      </c>
      <c r="U74" s="424" t="s">
        <v>254</v>
      </c>
      <c r="V74" s="424"/>
      <c r="W74" s="93">
        <v>0.127</v>
      </c>
      <c r="X74" s="271">
        <f>X75+X76</f>
        <v>577</v>
      </c>
      <c r="Y74" s="271">
        <f t="shared" ref="Y74:AL74" si="48">Y75+Y76</f>
        <v>521</v>
      </c>
      <c r="Z74" s="271">
        <f t="shared" si="48"/>
        <v>496</v>
      </c>
      <c r="AA74" s="271">
        <f t="shared" si="48"/>
        <v>577</v>
      </c>
      <c r="AB74" s="271">
        <f t="shared" si="48"/>
        <v>1790</v>
      </c>
      <c r="AC74" s="271">
        <f t="shared" si="48"/>
        <v>1396</v>
      </c>
      <c r="AD74" s="271">
        <f t="shared" si="48"/>
        <v>1776</v>
      </c>
      <c r="AE74" s="271">
        <f t="shared" si="48"/>
        <v>1512</v>
      </c>
      <c r="AF74" s="271">
        <f t="shared" si="48"/>
        <v>753</v>
      </c>
      <c r="AG74" s="271">
        <f t="shared" si="48"/>
        <v>755</v>
      </c>
      <c r="AH74" s="271">
        <f t="shared" si="48"/>
        <v>1025</v>
      </c>
      <c r="AI74" s="271">
        <f t="shared" si="48"/>
        <v>1357</v>
      </c>
      <c r="AJ74" s="271">
        <f t="shared" si="48"/>
        <v>1881</v>
      </c>
      <c r="AK74" s="271">
        <f t="shared" si="48"/>
        <v>1789</v>
      </c>
      <c r="AL74" s="271">
        <f t="shared" si="48"/>
        <v>597</v>
      </c>
      <c r="AM74" s="118">
        <f t="shared" ref="AM74:AM84" si="49">SUM(X74:AL74)</f>
        <v>16802</v>
      </c>
      <c r="AO74" s="90"/>
      <c r="AP74" s="90"/>
      <c r="AQ74" s="90"/>
      <c r="AR74" s="90"/>
      <c r="AS74" s="90"/>
      <c r="AT74" s="90"/>
      <c r="AU74" s="90"/>
      <c r="AV74" s="90"/>
      <c r="AW74" s="90"/>
      <c r="AX74" s="90"/>
      <c r="AY74" s="90"/>
      <c r="AZ74" s="90"/>
      <c r="BA74" s="90"/>
      <c r="BB74" s="90"/>
      <c r="BC74" s="90"/>
      <c r="BD74" s="90"/>
      <c r="BE74" s="90"/>
    </row>
    <row r="75" spans="1:57" ht="16.5" customHeight="1">
      <c r="A75" s="424" t="s">
        <v>472</v>
      </c>
      <c r="B75" s="424"/>
      <c r="C75" s="93" t="s">
        <v>217</v>
      </c>
      <c r="D75" s="271">
        <v>570</v>
      </c>
      <c r="E75" s="271">
        <v>529</v>
      </c>
      <c r="F75" s="271">
        <v>519</v>
      </c>
      <c r="G75" s="271">
        <v>615</v>
      </c>
      <c r="H75" s="271">
        <v>1727</v>
      </c>
      <c r="I75" s="271">
        <v>1358</v>
      </c>
      <c r="J75" s="271">
        <v>1722</v>
      </c>
      <c r="K75" s="271">
        <v>1490</v>
      </c>
      <c r="L75" s="271">
        <v>742</v>
      </c>
      <c r="M75" s="271">
        <v>807</v>
      </c>
      <c r="N75" s="271">
        <v>1026</v>
      </c>
      <c r="O75" s="271">
        <v>1294</v>
      </c>
      <c r="P75" s="271">
        <v>1949</v>
      </c>
      <c r="Q75" s="271">
        <v>1816</v>
      </c>
      <c r="R75" s="271">
        <v>591</v>
      </c>
      <c r="S75" s="118">
        <f t="shared" si="47"/>
        <v>16755</v>
      </c>
      <c r="U75" s="424" t="s">
        <v>472</v>
      </c>
      <c r="V75" s="424"/>
      <c r="W75" s="93" t="s">
        <v>217</v>
      </c>
      <c r="X75" s="271">
        <v>560</v>
      </c>
      <c r="Y75" s="271">
        <v>529</v>
      </c>
      <c r="Z75" s="271">
        <v>531</v>
      </c>
      <c r="AA75" s="271">
        <v>612</v>
      </c>
      <c r="AB75" s="271">
        <v>1771</v>
      </c>
      <c r="AC75" s="271">
        <v>1398</v>
      </c>
      <c r="AD75" s="271">
        <v>1779</v>
      </c>
      <c r="AE75" s="271">
        <v>1484</v>
      </c>
      <c r="AF75" s="271">
        <v>737</v>
      </c>
      <c r="AG75" s="271">
        <v>780</v>
      </c>
      <c r="AH75" s="271">
        <v>1035</v>
      </c>
      <c r="AI75" s="271">
        <v>1345</v>
      </c>
      <c r="AJ75" s="271">
        <v>1854</v>
      </c>
      <c r="AK75" s="271">
        <v>1769</v>
      </c>
      <c r="AL75" s="271">
        <v>602</v>
      </c>
      <c r="AM75" s="118">
        <f t="shared" si="49"/>
        <v>16786</v>
      </c>
      <c r="AO75" s="90"/>
      <c r="AP75" s="90"/>
      <c r="AQ75" s="90"/>
      <c r="AR75" s="90"/>
      <c r="AS75" s="90"/>
      <c r="AT75" s="90"/>
      <c r="AU75" s="90"/>
      <c r="AV75" s="90"/>
      <c r="AW75" s="90"/>
      <c r="AX75" s="90"/>
      <c r="AY75" s="90"/>
      <c r="AZ75" s="90"/>
      <c r="BA75" s="90"/>
      <c r="BB75" s="90"/>
      <c r="BC75" s="90"/>
      <c r="BD75" s="90"/>
      <c r="BE75" s="90"/>
    </row>
    <row r="76" spans="1:57" ht="16.5" customHeight="1">
      <c r="A76" s="424" t="s">
        <v>473</v>
      </c>
      <c r="B76" s="424"/>
      <c r="C76" s="93" t="s">
        <v>217</v>
      </c>
      <c r="D76" s="271">
        <v>27</v>
      </c>
      <c r="E76" s="271">
        <v>-2</v>
      </c>
      <c r="F76" s="271">
        <v>-11</v>
      </c>
      <c r="G76" s="271">
        <v>-30</v>
      </c>
      <c r="H76" s="271">
        <v>5</v>
      </c>
      <c r="I76" s="271">
        <v>-20</v>
      </c>
      <c r="J76" s="271">
        <v>9</v>
      </c>
      <c r="K76" s="271">
        <v>7</v>
      </c>
      <c r="L76" s="271">
        <v>24</v>
      </c>
      <c r="M76" s="271">
        <v>-40</v>
      </c>
      <c r="N76" s="271">
        <v>-7</v>
      </c>
      <c r="O76" s="271">
        <v>-3</v>
      </c>
      <c r="P76" s="271">
        <v>31</v>
      </c>
      <c r="Q76" s="271">
        <v>29</v>
      </c>
      <c r="R76" s="271">
        <v>-3</v>
      </c>
      <c r="S76" s="118">
        <f t="shared" si="47"/>
        <v>16</v>
      </c>
      <c r="U76" s="424" t="s">
        <v>473</v>
      </c>
      <c r="V76" s="424"/>
      <c r="W76" s="93" t="s">
        <v>217</v>
      </c>
      <c r="X76" s="271">
        <v>17</v>
      </c>
      <c r="Y76" s="271">
        <v>-8</v>
      </c>
      <c r="Z76" s="271">
        <v>-35</v>
      </c>
      <c r="AA76" s="271">
        <v>-35</v>
      </c>
      <c r="AB76" s="271">
        <v>19</v>
      </c>
      <c r="AC76" s="271">
        <v>-2</v>
      </c>
      <c r="AD76" s="271">
        <v>-3</v>
      </c>
      <c r="AE76" s="271">
        <v>28</v>
      </c>
      <c r="AF76" s="271">
        <v>16</v>
      </c>
      <c r="AG76" s="271">
        <v>-25</v>
      </c>
      <c r="AH76" s="271">
        <v>-10</v>
      </c>
      <c r="AI76" s="271">
        <v>12</v>
      </c>
      <c r="AJ76" s="271">
        <v>27</v>
      </c>
      <c r="AK76" s="271">
        <v>20</v>
      </c>
      <c r="AL76" s="271">
        <v>-5</v>
      </c>
      <c r="AM76" s="118">
        <f t="shared" si="49"/>
        <v>16</v>
      </c>
      <c r="AO76" s="90"/>
      <c r="AP76" s="90"/>
      <c r="AQ76" s="90"/>
      <c r="AR76" s="90"/>
      <c r="AS76" s="90"/>
      <c r="AT76" s="90"/>
      <c r="AU76" s="90"/>
      <c r="AV76" s="90"/>
      <c r="AW76" s="90"/>
      <c r="AX76" s="90"/>
      <c r="AY76" s="90"/>
      <c r="AZ76" s="90"/>
      <c r="BA76" s="90"/>
      <c r="BB76" s="90"/>
      <c r="BC76" s="90"/>
      <c r="BD76" s="90"/>
      <c r="BE76" s="90"/>
    </row>
    <row r="77" spans="1:57" ht="16.5" customHeight="1">
      <c r="A77" s="424" t="s">
        <v>255</v>
      </c>
      <c r="B77" s="424"/>
      <c r="C77" s="93">
        <v>7.0000000000000007E-2</v>
      </c>
      <c r="D77" s="122">
        <f>D78+D79</f>
        <v>425</v>
      </c>
      <c r="E77" s="122">
        <f t="shared" ref="E77:R77" si="50">E78+E79</f>
        <v>373</v>
      </c>
      <c r="F77" s="122">
        <f t="shared" si="50"/>
        <v>408</v>
      </c>
      <c r="G77" s="122">
        <f t="shared" si="50"/>
        <v>402</v>
      </c>
      <c r="H77" s="122">
        <f t="shared" si="50"/>
        <v>1082</v>
      </c>
      <c r="I77" s="122">
        <f t="shared" si="50"/>
        <v>747</v>
      </c>
      <c r="J77" s="122">
        <f t="shared" si="50"/>
        <v>944</v>
      </c>
      <c r="K77" s="122">
        <f t="shared" si="50"/>
        <v>839</v>
      </c>
      <c r="L77" s="122">
        <f t="shared" si="50"/>
        <v>511</v>
      </c>
      <c r="M77" s="122">
        <f t="shared" si="50"/>
        <v>531</v>
      </c>
      <c r="N77" s="122">
        <f t="shared" si="50"/>
        <v>585</v>
      </c>
      <c r="O77" s="122">
        <f t="shared" si="50"/>
        <v>824</v>
      </c>
      <c r="P77" s="122">
        <f t="shared" si="50"/>
        <v>1264</v>
      </c>
      <c r="Q77" s="122">
        <f t="shared" si="50"/>
        <v>1058</v>
      </c>
      <c r="R77" s="122">
        <f t="shared" si="50"/>
        <v>339</v>
      </c>
      <c r="S77" s="118">
        <f t="shared" si="47"/>
        <v>10332</v>
      </c>
      <c r="U77" s="424" t="s">
        <v>255</v>
      </c>
      <c r="V77" s="424"/>
      <c r="W77" s="93">
        <v>7.0000000000000007E-2</v>
      </c>
      <c r="X77" s="122">
        <f>X78+X79</f>
        <v>403</v>
      </c>
      <c r="Y77" s="122">
        <f t="shared" ref="Y77:AL77" si="51">Y78+Y79</f>
        <v>372</v>
      </c>
      <c r="Z77" s="122">
        <f t="shared" si="51"/>
        <v>388</v>
      </c>
      <c r="AA77" s="122">
        <f t="shared" si="51"/>
        <v>399</v>
      </c>
      <c r="AB77" s="122">
        <f t="shared" si="51"/>
        <v>1112</v>
      </c>
      <c r="AC77" s="122">
        <f t="shared" si="51"/>
        <v>768</v>
      </c>
      <c r="AD77" s="122">
        <f t="shared" si="51"/>
        <v>932</v>
      </c>
      <c r="AE77" s="122">
        <f t="shared" si="51"/>
        <v>847</v>
      </c>
      <c r="AF77" s="122">
        <f t="shared" si="51"/>
        <v>482</v>
      </c>
      <c r="AG77" s="122">
        <f t="shared" si="51"/>
        <v>512</v>
      </c>
      <c r="AH77" s="122">
        <f t="shared" si="51"/>
        <v>593</v>
      </c>
      <c r="AI77" s="122">
        <f t="shared" si="51"/>
        <v>863</v>
      </c>
      <c r="AJ77" s="122">
        <f t="shared" si="51"/>
        <v>1206</v>
      </c>
      <c r="AK77" s="122">
        <f t="shared" si="51"/>
        <v>1011</v>
      </c>
      <c r="AL77" s="122">
        <f t="shared" si="51"/>
        <v>349</v>
      </c>
      <c r="AM77" s="118">
        <f t="shared" si="49"/>
        <v>10237</v>
      </c>
      <c r="AO77" s="90"/>
      <c r="AP77" s="90"/>
      <c r="AQ77" s="90"/>
      <c r="AR77" s="90"/>
      <c r="AS77" s="90"/>
      <c r="AT77" s="90"/>
      <c r="AU77" s="90"/>
      <c r="AV77" s="90"/>
      <c r="AW77" s="90"/>
      <c r="AX77" s="90"/>
      <c r="AY77" s="90"/>
      <c r="AZ77" s="90"/>
      <c r="BA77" s="90"/>
      <c r="BB77" s="90"/>
      <c r="BC77" s="90"/>
      <c r="BD77" s="90"/>
      <c r="BE77" s="90"/>
    </row>
    <row r="78" spans="1:57" ht="16.5" customHeight="1">
      <c r="A78" s="424" t="s">
        <v>474</v>
      </c>
      <c r="B78" s="424"/>
      <c r="C78" s="93" t="s">
        <v>217</v>
      </c>
      <c r="D78" s="122">
        <v>398</v>
      </c>
      <c r="E78" s="122">
        <v>375</v>
      </c>
      <c r="F78" s="122">
        <v>419</v>
      </c>
      <c r="G78" s="122">
        <v>432</v>
      </c>
      <c r="H78" s="122">
        <v>1077</v>
      </c>
      <c r="I78" s="122">
        <v>767</v>
      </c>
      <c r="J78" s="122">
        <v>935</v>
      </c>
      <c r="K78" s="122">
        <v>832</v>
      </c>
      <c r="L78" s="122">
        <v>487</v>
      </c>
      <c r="M78" s="122">
        <v>571</v>
      </c>
      <c r="N78" s="122">
        <v>592</v>
      </c>
      <c r="O78" s="122">
        <v>827</v>
      </c>
      <c r="P78" s="122">
        <v>1233</v>
      </c>
      <c r="Q78" s="122">
        <v>1029</v>
      </c>
      <c r="R78" s="122">
        <v>342</v>
      </c>
      <c r="S78" s="118">
        <f t="shared" si="47"/>
        <v>10316</v>
      </c>
      <c r="U78" s="424" t="s">
        <v>474</v>
      </c>
      <c r="V78" s="424"/>
      <c r="W78" s="93" t="s">
        <v>217</v>
      </c>
      <c r="X78" s="122">
        <v>386</v>
      </c>
      <c r="Y78" s="122">
        <v>380</v>
      </c>
      <c r="Z78" s="122">
        <v>423</v>
      </c>
      <c r="AA78" s="122">
        <v>434</v>
      </c>
      <c r="AB78" s="122">
        <v>1093</v>
      </c>
      <c r="AC78" s="122">
        <v>770</v>
      </c>
      <c r="AD78" s="122">
        <v>935</v>
      </c>
      <c r="AE78" s="122">
        <v>819</v>
      </c>
      <c r="AF78" s="122">
        <v>466</v>
      </c>
      <c r="AG78" s="122">
        <v>537</v>
      </c>
      <c r="AH78" s="122">
        <v>603</v>
      </c>
      <c r="AI78" s="122">
        <v>851</v>
      </c>
      <c r="AJ78" s="122">
        <v>1179</v>
      </c>
      <c r="AK78" s="122">
        <v>991</v>
      </c>
      <c r="AL78" s="122">
        <v>354</v>
      </c>
      <c r="AM78" s="118">
        <f t="shared" si="49"/>
        <v>10221</v>
      </c>
      <c r="AO78" s="90"/>
      <c r="AP78" s="90"/>
      <c r="AQ78" s="90"/>
      <c r="AR78" s="90"/>
      <c r="AS78" s="90"/>
      <c r="AT78" s="90"/>
      <c r="AU78" s="90"/>
      <c r="AV78" s="90"/>
      <c r="AW78" s="90"/>
      <c r="AX78" s="90"/>
      <c r="AY78" s="90"/>
      <c r="AZ78" s="90"/>
      <c r="BA78" s="90"/>
      <c r="BB78" s="90"/>
      <c r="BC78" s="90"/>
      <c r="BD78" s="90"/>
      <c r="BE78" s="90"/>
    </row>
    <row r="79" spans="1:57" ht="16.5" customHeight="1">
      <c r="A79" s="424" t="s">
        <v>475</v>
      </c>
      <c r="B79" s="424"/>
      <c r="C79" s="93" t="s">
        <v>217</v>
      </c>
      <c r="D79" s="271">
        <v>27</v>
      </c>
      <c r="E79" s="271">
        <v>-2</v>
      </c>
      <c r="F79" s="271">
        <v>-11</v>
      </c>
      <c r="G79" s="271">
        <v>-30</v>
      </c>
      <c r="H79" s="271">
        <v>5</v>
      </c>
      <c r="I79" s="271">
        <v>-20</v>
      </c>
      <c r="J79" s="271">
        <v>9</v>
      </c>
      <c r="K79" s="271">
        <v>7</v>
      </c>
      <c r="L79" s="271">
        <v>24</v>
      </c>
      <c r="M79" s="271">
        <v>-40</v>
      </c>
      <c r="N79" s="271">
        <v>-7</v>
      </c>
      <c r="O79" s="271">
        <v>-3</v>
      </c>
      <c r="P79" s="271">
        <v>31</v>
      </c>
      <c r="Q79" s="271">
        <v>29</v>
      </c>
      <c r="R79" s="271">
        <v>-3</v>
      </c>
      <c r="S79" s="118">
        <f t="shared" si="47"/>
        <v>16</v>
      </c>
      <c r="U79" s="424" t="s">
        <v>475</v>
      </c>
      <c r="V79" s="424"/>
      <c r="W79" s="93" t="s">
        <v>217</v>
      </c>
      <c r="X79" s="271">
        <v>17</v>
      </c>
      <c r="Y79" s="271">
        <v>-8</v>
      </c>
      <c r="Z79" s="271">
        <v>-35</v>
      </c>
      <c r="AA79" s="271">
        <v>-35</v>
      </c>
      <c r="AB79" s="271">
        <v>19</v>
      </c>
      <c r="AC79" s="271">
        <v>-2</v>
      </c>
      <c r="AD79" s="271">
        <v>-3</v>
      </c>
      <c r="AE79" s="271">
        <v>28</v>
      </c>
      <c r="AF79" s="271">
        <v>16</v>
      </c>
      <c r="AG79" s="271">
        <v>-25</v>
      </c>
      <c r="AH79" s="271">
        <v>-10</v>
      </c>
      <c r="AI79" s="271">
        <v>12</v>
      </c>
      <c r="AJ79" s="271">
        <v>27</v>
      </c>
      <c r="AK79" s="271">
        <v>20</v>
      </c>
      <c r="AL79" s="271">
        <v>-5</v>
      </c>
      <c r="AM79" s="118">
        <f t="shared" si="49"/>
        <v>16</v>
      </c>
      <c r="AO79" s="90"/>
      <c r="AP79" s="90"/>
      <c r="AQ79" s="90"/>
      <c r="AR79" s="90"/>
      <c r="AS79" s="90"/>
      <c r="AT79" s="90"/>
      <c r="AU79" s="90"/>
      <c r="AV79" s="90"/>
      <c r="AW79" s="90"/>
      <c r="AX79" s="90"/>
      <c r="AY79" s="90"/>
      <c r="AZ79" s="90"/>
      <c r="BA79" s="90"/>
      <c r="BB79" s="90"/>
      <c r="BC79" s="90"/>
      <c r="BD79" s="90"/>
      <c r="BE79" s="90"/>
    </row>
    <row r="80" spans="1:57" ht="16.5" customHeight="1">
      <c r="A80" s="424" t="s">
        <v>256</v>
      </c>
      <c r="B80" s="424"/>
      <c r="C80" s="93">
        <v>0.16</v>
      </c>
      <c r="D80" s="271">
        <f>D81+D82</f>
        <v>178</v>
      </c>
      <c r="E80" s="271">
        <f t="shared" ref="E80:R80" si="52">E81+E82</f>
        <v>149</v>
      </c>
      <c r="F80" s="271">
        <f t="shared" si="52"/>
        <v>151</v>
      </c>
      <c r="G80" s="271">
        <f t="shared" si="52"/>
        <v>159</v>
      </c>
      <c r="H80" s="271">
        <f t="shared" si="52"/>
        <v>468</v>
      </c>
      <c r="I80" s="271">
        <f t="shared" si="52"/>
        <v>404</v>
      </c>
      <c r="J80" s="271">
        <f t="shared" si="52"/>
        <v>518</v>
      </c>
      <c r="K80" s="271">
        <f t="shared" si="52"/>
        <v>464</v>
      </c>
      <c r="L80" s="271">
        <f t="shared" si="52"/>
        <v>267</v>
      </c>
      <c r="M80" s="271">
        <f t="shared" si="52"/>
        <v>205</v>
      </c>
      <c r="N80" s="271">
        <f t="shared" si="52"/>
        <v>186</v>
      </c>
      <c r="O80" s="271">
        <f t="shared" si="52"/>
        <v>338</v>
      </c>
      <c r="P80" s="271">
        <f t="shared" si="52"/>
        <v>654</v>
      </c>
      <c r="Q80" s="271">
        <f t="shared" si="52"/>
        <v>641</v>
      </c>
      <c r="R80" s="271">
        <f t="shared" si="52"/>
        <v>136</v>
      </c>
      <c r="S80" s="118">
        <f t="shared" si="47"/>
        <v>4918</v>
      </c>
      <c r="U80" s="424" t="s">
        <v>256</v>
      </c>
      <c r="V80" s="424"/>
      <c r="W80" s="93">
        <v>0.16</v>
      </c>
      <c r="X80" s="271">
        <f>X81+X82</f>
        <v>167</v>
      </c>
      <c r="Y80" s="271">
        <f t="shared" ref="Y80:AL80" si="53">Y81+Y82</f>
        <v>154</v>
      </c>
      <c r="Z80" s="271">
        <f t="shared" si="53"/>
        <v>130</v>
      </c>
      <c r="AA80" s="271">
        <f t="shared" si="53"/>
        <v>147</v>
      </c>
      <c r="AB80" s="271">
        <f t="shared" si="53"/>
        <v>454</v>
      </c>
      <c r="AC80" s="271">
        <f t="shared" si="53"/>
        <v>385</v>
      </c>
      <c r="AD80" s="271">
        <f t="shared" si="53"/>
        <v>535</v>
      </c>
      <c r="AE80" s="271">
        <f t="shared" si="53"/>
        <v>487</v>
      </c>
      <c r="AF80" s="271">
        <f t="shared" si="53"/>
        <v>273</v>
      </c>
      <c r="AG80" s="271">
        <f t="shared" si="53"/>
        <v>196</v>
      </c>
      <c r="AH80" s="271">
        <f t="shared" si="53"/>
        <v>195</v>
      </c>
      <c r="AI80" s="271">
        <f t="shared" si="53"/>
        <v>340</v>
      </c>
      <c r="AJ80" s="271">
        <f t="shared" si="53"/>
        <v>645</v>
      </c>
      <c r="AK80" s="271">
        <f t="shared" si="53"/>
        <v>619</v>
      </c>
      <c r="AL80" s="271">
        <f t="shared" si="53"/>
        <v>137</v>
      </c>
      <c r="AM80" s="118">
        <f t="shared" si="49"/>
        <v>4864</v>
      </c>
      <c r="AO80" s="90"/>
      <c r="AP80" s="90"/>
      <c r="AQ80" s="90"/>
      <c r="AR80" s="90"/>
      <c r="AS80" s="90"/>
      <c r="AT80" s="90"/>
      <c r="AU80" s="90"/>
      <c r="AV80" s="90"/>
      <c r="AW80" s="90"/>
      <c r="AX80" s="90"/>
      <c r="AY80" s="90"/>
      <c r="AZ80" s="90"/>
      <c r="BA80" s="90"/>
      <c r="BB80" s="90"/>
      <c r="BC80" s="90"/>
      <c r="BD80" s="90"/>
      <c r="BE80" s="90"/>
    </row>
    <row r="81" spans="1:57" ht="16.5" customHeight="1">
      <c r="A81" s="424" t="s">
        <v>307</v>
      </c>
      <c r="B81" s="424"/>
      <c r="C81" s="93" t="s">
        <v>217</v>
      </c>
      <c r="D81" s="271">
        <v>154</v>
      </c>
      <c r="E81" s="271">
        <v>164</v>
      </c>
      <c r="F81" s="271">
        <v>169</v>
      </c>
      <c r="G81" s="271">
        <v>193</v>
      </c>
      <c r="H81" s="271">
        <v>451</v>
      </c>
      <c r="I81" s="271">
        <v>437</v>
      </c>
      <c r="J81" s="271">
        <v>509</v>
      </c>
      <c r="K81" s="271">
        <v>466</v>
      </c>
      <c r="L81" s="271">
        <v>237</v>
      </c>
      <c r="M81" s="271">
        <v>237</v>
      </c>
      <c r="N81" s="271">
        <v>207</v>
      </c>
      <c r="O81" s="271">
        <v>338</v>
      </c>
      <c r="P81" s="271">
        <v>614</v>
      </c>
      <c r="Q81" s="271">
        <v>593</v>
      </c>
      <c r="R81" s="271">
        <v>141</v>
      </c>
      <c r="S81" s="118">
        <f t="shared" si="47"/>
        <v>4910</v>
      </c>
      <c r="U81" s="424" t="s">
        <v>307</v>
      </c>
      <c r="V81" s="424"/>
      <c r="W81" s="93" t="s">
        <v>217</v>
      </c>
      <c r="X81" s="271">
        <v>153</v>
      </c>
      <c r="Y81" s="271">
        <v>163</v>
      </c>
      <c r="Z81" s="271">
        <v>156</v>
      </c>
      <c r="AA81" s="271">
        <v>190</v>
      </c>
      <c r="AB81" s="271">
        <v>420</v>
      </c>
      <c r="AC81" s="271">
        <v>409</v>
      </c>
      <c r="AD81" s="271">
        <v>533</v>
      </c>
      <c r="AE81" s="271">
        <v>471</v>
      </c>
      <c r="AF81" s="271">
        <v>256</v>
      </c>
      <c r="AG81" s="271">
        <v>223</v>
      </c>
      <c r="AH81" s="271">
        <v>223</v>
      </c>
      <c r="AI81" s="271">
        <v>330</v>
      </c>
      <c r="AJ81" s="271">
        <v>609</v>
      </c>
      <c r="AK81" s="271">
        <v>584</v>
      </c>
      <c r="AL81" s="271">
        <v>142</v>
      </c>
      <c r="AM81" s="118">
        <f t="shared" si="49"/>
        <v>4862</v>
      </c>
      <c r="AO81" s="90"/>
      <c r="AP81" s="90"/>
      <c r="AQ81" s="90"/>
      <c r="AR81" s="90"/>
      <c r="AS81" s="90"/>
      <c r="AT81" s="90"/>
      <c r="AU81" s="90"/>
      <c r="AV81" s="90"/>
      <c r="AW81" s="90"/>
      <c r="AX81" s="90"/>
      <c r="AY81" s="90"/>
      <c r="AZ81" s="90"/>
      <c r="BA81" s="90"/>
      <c r="BB81" s="90"/>
      <c r="BC81" s="90"/>
      <c r="BD81" s="90"/>
      <c r="BE81" s="90"/>
    </row>
    <row r="82" spans="1:57" ht="16.5" customHeight="1">
      <c r="A82" s="424" t="s">
        <v>476</v>
      </c>
      <c r="B82" s="424"/>
      <c r="C82" s="93" t="s">
        <v>217</v>
      </c>
      <c r="D82" s="271">
        <v>24</v>
      </c>
      <c r="E82" s="271">
        <v>-15</v>
      </c>
      <c r="F82" s="271">
        <v>-18</v>
      </c>
      <c r="G82" s="271">
        <v>-34</v>
      </c>
      <c r="H82" s="271">
        <v>17</v>
      </c>
      <c r="I82" s="271">
        <v>-33</v>
      </c>
      <c r="J82" s="271">
        <v>9</v>
      </c>
      <c r="K82" s="271">
        <v>-2</v>
      </c>
      <c r="L82" s="271">
        <v>30</v>
      </c>
      <c r="M82" s="271">
        <v>-32</v>
      </c>
      <c r="N82" s="271">
        <v>-21</v>
      </c>
      <c r="O82" s="271">
        <v>0</v>
      </c>
      <c r="P82" s="271">
        <v>40</v>
      </c>
      <c r="Q82" s="271">
        <v>48</v>
      </c>
      <c r="R82" s="271">
        <v>-5</v>
      </c>
      <c r="S82" s="118">
        <f t="shared" si="47"/>
        <v>8</v>
      </c>
      <c r="U82" s="424" t="s">
        <v>476</v>
      </c>
      <c r="V82" s="424"/>
      <c r="W82" s="93" t="s">
        <v>217</v>
      </c>
      <c r="X82" s="271">
        <v>14</v>
      </c>
      <c r="Y82" s="271">
        <v>-9</v>
      </c>
      <c r="Z82" s="271">
        <v>-26</v>
      </c>
      <c r="AA82" s="271">
        <v>-43</v>
      </c>
      <c r="AB82" s="271">
        <v>34</v>
      </c>
      <c r="AC82" s="271">
        <v>-24</v>
      </c>
      <c r="AD82" s="271">
        <v>2</v>
      </c>
      <c r="AE82" s="271">
        <v>16</v>
      </c>
      <c r="AF82" s="271">
        <v>17</v>
      </c>
      <c r="AG82" s="271">
        <v>-27</v>
      </c>
      <c r="AH82" s="271">
        <v>-28</v>
      </c>
      <c r="AI82" s="271">
        <v>10</v>
      </c>
      <c r="AJ82" s="271">
        <v>36</v>
      </c>
      <c r="AK82" s="271">
        <v>35</v>
      </c>
      <c r="AL82" s="271">
        <v>-5</v>
      </c>
      <c r="AM82" s="118">
        <f t="shared" si="49"/>
        <v>2</v>
      </c>
      <c r="AO82" s="90"/>
      <c r="AP82" s="90"/>
      <c r="AQ82" s="90"/>
      <c r="AR82" s="90"/>
      <c r="AS82" s="90"/>
      <c r="AT82" s="90"/>
      <c r="AU82" s="90"/>
      <c r="AV82" s="90"/>
      <c r="AW82" s="90"/>
      <c r="AX82" s="90"/>
      <c r="AY82" s="90"/>
      <c r="AZ82" s="90"/>
      <c r="BA82" s="90"/>
      <c r="BB82" s="90"/>
      <c r="BC82" s="90"/>
      <c r="BD82" s="90"/>
      <c r="BE82" s="90"/>
    </row>
    <row r="83" spans="1:57" ht="16.5" customHeight="1">
      <c r="A83" s="424" t="s">
        <v>257</v>
      </c>
      <c r="B83" s="424"/>
      <c r="C83" s="93">
        <v>6.7000000000000004E-2</v>
      </c>
      <c r="D83" s="267">
        <v>897</v>
      </c>
      <c r="E83" s="267">
        <v>786</v>
      </c>
      <c r="F83" s="267">
        <v>747</v>
      </c>
      <c r="G83" s="267">
        <v>342</v>
      </c>
      <c r="H83" s="267">
        <v>545</v>
      </c>
      <c r="I83" s="267">
        <v>320</v>
      </c>
      <c r="J83" s="267">
        <v>420</v>
      </c>
      <c r="K83" s="267">
        <v>608</v>
      </c>
      <c r="L83" s="267">
        <v>772</v>
      </c>
      <c r="M83" s="267">
        <v>1150</v>
      </c>
      <c r="N83" s="267">
        <v>1480</v>
      </c>
      <c r="O83" s="267">
        <v>1889</v>
      </c>
      <c r="P83" s="267">
        <v>1575</v>
      </c>
      <c r="Q83" s="267">
        <v>1022</v>
      </c>
      <c r="R83" s="268">
        <v>971</v>
      </c>
      <c r="S83" s="118">
        <f>SUM(D83:R83)</f>
        <v>13524</v>
      </c>
      <c r="U83" s="424" t="s">
        <v>257</v>
      </c>
      <c r="V83" s="424"/>
      <c r="W83" s="93">
        <v>6.7000000000000004E-2</v>
      </c>
      <c r="X83" s="267">
        <v>912</v>
      </c>
      <c r="Y83" s="267">
        <v>812</v>
      </c>
      <c r="Z83" s="267">
        <v>720</v>
      </c>
      <c r="AA83" s="267">
        <v>344</v>
      </c>
      <c r="AB83" s="267">
        <v>540</v>
      </c>
      <c r="AC83" s="267">
        <v>322</v>
      </c>
      <c r="AD83" s="267">
        <v>429</v>
      </c>
      <c r="AE83" s="267">
        <v>588</v>
      </c>
      <c r="AF83" s="267">
        <v>770</v>
      </c>
      <c r="AG83" s="267">
        <v>1127</v>
      </c>
      <c r="AH83" s="267">
        <v>1484</v>
      </c>
      <c r="AI83" s="267">
        <v>1883</v>
      </c>
      <c r="AJ83" s="267">
        <v>1534</v>
      </c>
      <c r="AK83" s="267">
        <v>1029</v>
      </c>
      <c r="AL83" s="268">
        <v>996</v>
      </c>
      <c r="AM83" s="118">
        <f t="shared" si="49"/>
        <v>13490</v>
      </c>
      <c r="AO83" s="90"/>
      <c r="AP83" s="90"/>
      <c r="AQ83" s="90"/>
      <c r="AR83" s="90"/>
      <c r="AS83" s="90"/>
      <c r="AT83" s="90"/>
      <c r="AU83" s="90"/>
      <c r="AV83" s="90"/>
      <c r="AW83" s="90"/>
      <c r="AX83" s="90"/>
      <c r="AY83" s="90"/>
      <c r="AZ83" s="90"/>
      <c r="BA83" s="90"/>
      <c r="BB83" s="90"/>
      <c r="BC83" s="90"/>
      <c r="BD83" s="90"/>
      <c r="BE83" s="90"/>
    </row>
    <row r="84" spans="1:57" ht="16.5" customHeight="1">
      <c r="A84" s="424" t="s">
        <v>309</v>
      </c>
      <c r="B84" s="424"/>
      <c r="C84" s="93">
        <v>0.01</v>
      </c>
      <c r="D84" s="271">
        <v>98</v>
      </c>
      <c r="E84" s="271">
        <v>78</v>
      </c>
      <c r="F84" s="271">
        <v>74</v>
      </c>
      <c r="G84" s="271">
        <v>75</v>
      </c>
      <c r="H84" s="271">
        <v>175</v>
      </c>
      <c r="I84" s="271">
        <v>131</v>
      </c>
      <c r="J84" s="271">
        <v>145</v>
      </c>
      <c r="K84" s="271">
        <v>116</v>
      </c>
      <c r="L84" s="271">
        <v>75</v>
      </c>
      <c r="M84" s="271">
        <v>96</v>
      </c>
      <c r="N84" s="271">
        <v>115</v>
      </c>
      <c r="O84" s="271">
        <v>153</v>
      </c>
      <c r="P84" s="271">
        <v>154</v>
      </c>
      <c r="Q84" s="271">
        <v>160</v>
      </c>
      <c r="R84" s="271">
        <v>100</v>
      </c>
      <c r="S84" s="118">
        <f t="shared" si="47"/>
        <v>1745</v>
      </c>
      <c r="U84" s="424" t="s">
        <v>309</v>
      </c>
      <c r="V84" s="424"/>
      <c r="W84" s="93">
        <v>0.01</v>
      </c>
      <c r="X84" s="271">
        <v>95</v>
      </c>
      <c r="Y84" s="271">
        <v>82</v>
      </c>
      <c r="Z84" s="271">
        <v>81</v>
      </c>
      <c r="AA84" s="271">
        <v>78</v>
      </c>
      <c r="AB84" s="271">
        <v>187</v>
      </c>
      <c r="AC84" s="271">
        <v>128</v>
      </c>
      <c r="AD84" s="271">
        <v>154</v>
      </c>
      <c r="AE84" s="271">
        <v>129</v>
      </c>
      <c r="AF84" s="271">
        <v>77</v>
      </c>
      <c r="AG84" s="271">
        <v>99</v>
      </c>
      <c r="AH84" s="271">
        <v>123</v>
      </c>
      <c r="AI84" s="271">
        <v>157</v>
      </c>
      <c r="AJ84" s="271">
        <v>159</v>
      </c>
      <c r="AK84" s="271">
        <v>167</v>
      </c>
      <c r="AL84" s="271">
        <v>104</v>
      </c>
      <c r="AM84" s="118">
        <f t="shared" si="49"/>
        <v>1820</v>
      </c>
      <c r="AO84" s="90"/>
      <c r="AP84" s="90"/>
      <c r="AQ84" s="90"/>
      <c r="AR84" s="90"/>
      <c r="AS84" s="90"/>
      <c r="AT84" s="90"/>
      <c r="AU84" s="90"/>
      <c r="AV84" s="90"/>
      <c r="AW84" s="90"/>
      <c r="AX84" s="90"/>
      <c r="AY84" s="90"/>
      <c r="AZ84" s="90"/>
      <c r="BA84" s="90"/>
      <c r="BB84" s="90"/>
      <c r="BC84" s="90"/>
      <c r="BD84" s="90"/>
      <c r="BE84" s="90"/>
    </row>
    <row r="85" spans="1:57" ht="16.5" customHeight="1">
      <c r="A85" s="424" t="s">
        <v>310</v>
      </c>
      <c r="B85" s="424"/>
      <c r="C85" s="93">
        <v>0.01</v>
      </c>
      <c r="D85" s="271">
        <v>1101</v>
      </c>
      <c r="E85" s="271">
        <v>967</v>
      </c>
      <c r="F85" s="271">
        <v>979</v>
      </c>
      <c r="G85" s="271">
        <v>958</v>
      </c>
      <c r="H85" s="271">
        <v>2591</v>
      </c>
      <c r="I85" s="271">
        <v>2017</v>
      </c>
      <c r="J85" s="271">
        <v>2435</v>
      </c>
      <c r="K85" s="271">
        <v>2045</v>
      </c>
      <c r="L85" s="271">
        <v>1065</v>
      </c>
      <c r="M85" s="271">
        <v>1131</v>
      </c>
      <c r="N85" s="271">
        <v>1511</v>
      </c>
      <c r="O85" s="271">
        <v>2038</v>
      </c>
      <c r="P85" s="271">
        <v>2461</v>
      </c>
      <c r="Q85" s="271">
        <v>2572</v>
      </c>
      <c r="R85" s="271">
        <v>1070</v>
      </c>
      <c r="S85" s="118">
        <f>SUM(D85:R85)</f>
        <v>24941</v>
      </c>
      <c r="U85" s="424" t="s">
        <v>310</v>
      </c>
      <c r="V85" s="424"/>
      <c r="W85" s="93">
        <v>0.01</v>
      </c>
      <c r="X85" s="271">
        <v>1114</v>
      </c>
      <c r="Y85" s="271">
        <v>997</v>
      </c>
      <c r="Z85" s="271">
        <v>997</v>
      </c>
      <c r="AA85" s="271">
        <v>976</v>
      </c>
      <c r="AB85" s="271">
        <v>2623</v>
      </c>
      <c r="AC85" s="271">
        <v>2028</v>
      </c>
      <c r="AD85" s="271">
        <v>2470</v>
      </c>
      <c r="AE85" s="271">
        <v>2077</v>
      </c>
      <c r="AF85" s="271">
        <v>1082</v>
      </c>
      <c r="AG85" s="271">
        <v>1130</v>
      </c>
      <c r="AH85" s="271">
        <v>1510</v>
      </c>
      <c r="AI85" s="271">
        <v>2025</v>
      </c>
      <c r="AJ85" s="271">
        <v>2424</v>
      </c>
      <c r="AK85" s="271">
        <v>2606</v>
      </c>
      <c r="AL85" s="271">
        <v>1102</v>
      </c>
      <c r="AM85" s="118">
        <f>SUM(X85:AL85)</f>
        <v>25161</v>
      </c>
      <c r="AO85" s="90"/>
      <c r="AP85" s="90"/>
      <c r="AQ85" s="90"/>
      <c r="AR85" s="90"/>
      <c r="AS85" s="90"/>
      <c r="AT85" s="90"/>
      <c r="AU85" s="90"/>
      <c r="AV85" s="90"/>
      <c r="AW85" s="90"/>
      <c r="AX85" s="90"/>
      <c r="AY85" s="90"/>
      <c r="AZ85" s="90"/>
      <c r="BA85" s="90"/>
      <c r="BB85" s="90"/>
      <c r="BC85" s="90"/>
      <c r="BD85" s="90"/>
      <c r="BE85" s="90"/>
    </row>
    <row r="86" spans="1:57" ht="16.5" customHeight="1">
      <c r="A86" s="424" t="s">
        <v>311</v>
      </c>
      <c r="B86" s="424"/>
      <c r="C86" s="99">
        <v>0.01</v>
      </c>
      <c r="D86" s="271">
        <v>135</v>
      </c>
      <c r="E86" s="271">
        <v>154</v>
      </c>
      <c r="F86" s="271">
        <v>138</v>
      </c>
      <c r="G86" s="271">
        <v>125</v>
      </c>
      <c r="H86" s="271">
        <v>252</v>
      </c>
      <c r="I86" s="271">
        <v>173</v>
      </c>
      <c r="J86" s="271">
        <v>243</v>
      </c>
      <c r="K86" s="271">
        <v>184</v>
      </c>
      <c r="L86" s="271">
        <v>96</v>
      </c>
      <c r="M86" s="271">
        <v>130</v>
      </c>
      <c r="N86" s="271">
        <v>187</v>
      </c>
      <c r="O86" s="271">
        <v>262</v>
      </c>
      <c r="P86" s="271">
        <v>200</v>
      </c>
      <c r="Q86" s="271">
        <v>218</v>
      </c>
      <c r="R86" s="271">
        <v>158</v>
      </c>
      <c r="S86" s="118">
        <f>SUM(D86:R86)</f>
        <v>2655</v>
      </c>
      <c r="U86" s="424" t="s">
        <v>311</v>
      </c>
      <c r="V86" s="424"/>
      <c r="W86" s="99">
        <v>0.01</v>
      </c>
      <c r="X86" s="271">
        <v>139</v>
      </c>
      <c r="Y86" s="271">
        <v>164</v>
      </c>
      <c r="Z86" s="271">
        <v>142</v>
      </c>
      <c r="AA86" s="271">
        <v>127</v>
      </c>
      <c r="AB86" s="271">
        <v>265</v>
      </c>
      <c r="AC86" s="271">
        <v>173</v>
      </c>
      <c r="AD86" s="271">
        <v>254</v>
      </c>
      <c r="AE86" s="271">
        <v>192</v>
      </c>
      <c r="AF86" s="271">
        <v>103</v>
      </c>
      <c r="AG86" s="271">
        <v>128</v>
      </c>
      <c r="AH86" s="271">
        <v>185</v>
      </c>
      <c r="AI86" s="271">
        <v>264</v>
      </c>
      <c r="AJ86" s="271">
        <v>199</v>
      </c>
      <c r="AK86" s="271">
        <v>215</v>
      </c>
      <c r="AL86" s="271">
        <v>160</v>
      </c>
      <c r="AM86" s="118">
        <f>SUM(X86:AL86)</f>
        <v>2710</v>
      </c>
      <c r="AO86" s="90"/>
      <c r="AP86" s="90"/>
      <c r="AQ86" s="90"/>
      <c r="AR86" s="90"/>
      <c r="AS86" s="90"/>
      <c r="AT86" s="90"/>
      <c r="AU86" s="90"/>
      <c r="AV86" s="90"/>
      <c r="AW86" s="90"/>
      <c r="AX86" s="90"/>
      <c r="AY86" s="90"/>
      <c r="AZ86" s="90"/>
      <c r="BA86" s="90"/>
      <c r="BB86" s="90"/>
      <c r="BC86" s="90"/>
      <c r="BD86" s="90"/>
      <c r="BE86" s="90"/>
    </row>
    <row r="87" spans="1:57" ht="16.5" customHeight="1" thickBot="1">
      <c r="A87" s="374" t="str">
        <f>'Tabell 3.1 DOK32022'!A68</f>
        <v>Fordelingsnøkkel FO3</v>
      </c>
      <c r="B87" s="374"/>
      <c r="C87" s="309" t="s">
        <v>217</v>
      </c>
      <c r="D87" s="307">
        <f>(D59/$S$59*$C$59+D60/$S$60*$C$60+D61/$S$61*$C$61+D62/$S$62*$C$62+D65/$S$65*$C$65+D66/$S$66*$C$66+D67/$S$67*$C$67+D71/$S$71*$C$71+D74/$S$74*$C$74+D77/$S$77*$C$77+D80/$S$80*$C$80+D83/$S$83*$C$83+D84/$S$84*$C$84+D85/$S$85*$C$85+D86/$S$86*$C$86)*100</f>
        <v>6.5476367029409772</v>
      </c>
      <c r="E87" s="307">
        <f t="shared" ref="E87:R87" si="54">(E59/$S$59*$C$59+E60/$S$60*$C$60+E61/$S$61*$C$61+E62/$S$62*$C$62+E65/$S$65*$C$65+E66/$S$66*$C$66+E67/$S$67*$C$67+E71/$S$71*$C$71+E74/$S$74*$C$74+E77/$S$77*$C$77+E80/$S$80*$C$80+E83/$S$83*$C$83+E84/$S$84*$C$84+E85/$S$85*$C$85+E86/$S$86*$C$86)*100</f>
        <v>5.5530268365861684</v>
      </c>
      <c r="F87" s="307">
        <f t="shared" si="54"/>
        <v>4.9382101016321061</v>
      </c>
      <c r="G87" s="307">
        <f t="shared" si="54"/>
        <v>3.8632277551465402</v>
      </c>
      <c r="H87" s="307">
        <f t="shared" si="54"/>
        <v>7.6871533733261872</v>
      </c>
      <c r="I87" s="307">
        <f t="shared" si="54"/>
        <v>5.7967757365257588</v>
      </c>
      <c r="J87" s="307">
        <f t="shared" si="54"/>
        <v>7.4575640693517142</v>
      </c>
      <c r="K87" s="307">
        <f t="shared" si="54"/>
        <v>7.2502436864858968</v>
      </c>
      <c r="L87" s="307">
        <f t="shared" si="54"/>
        <v>5.0774546146857062</v>
      </c>
      <c r="M87" s="307">
        <f t="shared" si="54"/>
        <v>5.6270469308114537</v>
      </c>
      <c r="N87" s="307">
        <f t="shared" si="54"/>
        <v>6.3669374564043455</v>
      </c>
      <c r="O87" s="307">
        <f t="shared" si="54"/>
        <v>9.1539067432425387</v>
      </c>
      <c r="P87" s="307">
        <f t="shared" si="54"/>
        <v>9.7366448437131528</v>
      </c>
      <c r="Q87" s="307">
        <f t="shared" si="54"/>
        <v>8.7637534841394213</v>
      </c>
      <c r="R87" s="307">
        <f t="shared" si="54"/>
        <v>6.1804176650080418</v>
      </c>
      <c r="S87" s="307">
        <f t="shared" si="47"/>
        <v>100</v>
      </c>
      <c r="U87" s="374" t="str">
        <f>'Tabell 3.1 DOK32022'!A68</f>
        <v>Fordelingsnøkkel FO3</v>
      </c>
      <c r="V87" s="374"/>
      <c r="W87" s="309" t="s">
        <v>217</v>
      </c>
      <c r="X87" s="307">
        <f t="shared" ref="X87:AL87" si="55">(X59/$AM$59*$W$59+X60/$AM$60*$W$60+X61/$AM$61*$W$61+X62/$AM$62*$W$62+X65/$AM$65*$W$65+X66/$AM$66*$W$66+X67/$AM$67*$W$67+X71/$AM$71*$W$71+X74/$AM$74*$W$74+X77/$AM$77*$W$77+X80/$AM$80*$W$80+X83/$AM$83*$W$83+X84/$AM$84*$W$84+X85/$AM$85*$W$85+X86/$AM$86*$W$86)*100</f>
        <v>6.4488920372619374</v>
      </c>
      <c r="Y87" s="307">
        <f t="shared" si="55"/>
        <v>5.6406342264434972</v>
      </c>
      <c r="Z87" s="307">
        <f t="shared" si="55"/>
        <v>4.9413311451129038</v>
      </c>
      <c r="AA87" s="307">
        <f t="shared" si="55"/>
        <v>3.7562295386142606</v>
      </c>
      <c r="AB87" s="307">
        <f t="shared" si="55"/>
        <v>7.7407859247296846</v>
      </c>
      <c r="AC87" s="307">
        <f t="shared" si="55"/>
        <v>5.6991442838794377</v>
      </c>
      <c r="AD87" s="307">
        <f t="shared" si="55"/>
        <v>7.5335520403279483</v>
      </c>
      <c r="AE87" s="307">
        <f t="shared" si="55"/>
        <v>7.2806300892871088</v>
      </c>
      <c r="AF87" s="307">
        <f t="shared" si="55"/>
        <v>5.0787831197534956</v>
      </c>
      <c r="AG87" s="307">
        <f t="shared" si="55"/>
        <v>5.5950106527875176</v>
      </c>
      <c r="AH87" s="307">
        <f t="shared" si="55"/>
        <v>6.4351912011398573</v>
      </c>
      <c r="AI87" s="307">
        <f t="shared" si="55"/>
        <v>9.205331946836246</v>
      </c>
      <c r="AJ87" s="307">
        <f t="shared" si="55"/>
        <v>9.5931241174365898</v>
      </c>
      <c r="AK87" s="307">
        <f t="shared" si="55"/>
        <v>8.7642376366881987</v>
      </c>
      <c r="AL87" s="307">
        <f t="shared" si="55"/>
        <v>6.2871220397013179</v>
      </c>
      <c r="AM87" s="307">
        <f t="shared" ref="AM87" si="56">SUM(X87:AL87)</f>
        <v>99.999999999999986</v>
      </c>
      <c r="AO87" s="90"/>
      <c r="AP87" s="90"/>
      <c r="AQ87" s="90"/>
      <c r="AR87" s="90"/>
      <c r="AS87" s="90"/>
      <c r="AT87" s="90"/>
      <c r="AU87" s="90"/>
      <c r="AV87" s="90"/>
      <c r="AW87" s="90"/>
      <c r="AX87" s="90"/>
      <c r="AY87" s="90"/>
      <c r="AZ87" s="90"/>
      <c r="BA87" s="90"/>
      <c r="BB87" s="90"/>
      <c r="BC87" s="90"/>
      <c r="BD87" s="90"/>
      <c r="BE87" s="90"/>
    </row>
    <row r="88" spans="1:57" ht="16.5" customHeight="1" thickBot="1">
      <c r="A88" s="418"/>
      <c r="B88" s="418"/>
      <c r="C88" s="85"/>
      <c r="D88" s="18"/>
      <c r="E88" s="18"/>
      <c r="F88" s="18"/>
      <c r="G88" s="18"/>
      <c r="H88" s="18"/>
      <c r="I88" s="18"/>
      <c r="J88" s="18"/>
      <c r="K88" s="18"/>
      <c r="L88" s="18"/>
      <c r="M88" s="18"/>
      <c r="N88" s="18"/>
      <c r="O88" s="18"/>
      <c r="P88" s="18"/>
      <c r="Q88" s="18"/>
      <c r="R88" s="18"/>
      <c r="S88" s="18"/>
      <c r="U88" s="418"/>
      <c r="V88" s="418"/>
      <c r="W88" s="85"/>
      <c r="X88" s="18"/>
      <c r="Y88" s="18"/>
      <c r="Z88" s="18"/>
      <c r="AA88" s="18"/>
      <c r="AB88" s="18"/>
      <c r="AC88" s="18"/>
      <c r="AD88" s="18"/>
      <c r="AE88" s="18"/>
      <c r="AF88" s="18"/>
      <c r="AG88" s="18"/>
      <c r="AH88" s="18"/>
      <c r="AI88" s="18"/>
      <c r="AJ88" s="18"/>
      <c r="AK88" s="18"/>
      <c r="AL88" s="18"/>
      <c r="AM88" s="18"/>
      <c r="AO88" s="90"/>
      <c r="AP88" s="90"/>
      <c r="AQ88" s="90"/>
      <c r="AR88" s="90"/>
      <c r="AS88" s="90"/>
      <c r="AT88" s="90"/>
      <c r="AU88" s="90"/>
      <c r="AV88" s="90"/>
      <c r="AW88" s="90"/>
      <c r="AX88" s="90"/>
      <c r="AY88" s="90"/>
      <c r="AZ88" s="90"/>
      <c r="BA88" s="90"/>
      <c r="BB88" s="90"/>
      <c r="BC88" s="90"/>
      <c r="BD88" s="90"/>
      <c r="BE88" s="90"/>
    </row>
    <row r="89" spans="1:57" ht="16.5" customHeight="1">
      <c r="A89" s="377" t="str">
        <f>'Tabell 2.3'!A73</f>
        <v>FO4A Sosiale tjenester</v>
      </c>
      <c r="B89" s="377"/>
      <c r="C89" s="228"/>
      <c r="D89" s="229"/>
      <c r="E89" s="229"/>
      <c r="F89" s="229"/>
      <c r="G89" s="229"/>
      <c r="H89" s="229"/>
      <c r="I89" s="229"/>
      <c r="J89" s="229"/>
      <c r="K89" s="229"/>
      <c r="L89" s="229"/>
      <c r="M89" s="229"/>
      <c r="N89" s="229"/>
      <c r="O89" s="229"/>
      <c r="P89" s="229"/>
      <c r="Q89" s="229"/>
      <c r="R89" s="229"/>
      <c r="S89" s="229"/>
      <c r="U89" s="377" t="str">
        <f>'Tabell 2.3'!A73</f>
        <v>FO4A Sosiale tjenester</v>
      </c>
      <c r="V89" s="377"/>
      <c r="W89" s="228"/>
      <c r="X89" s="229"/>
      <c r="Y89" s="229"/>
      <c r="Z89" s="229"/>
      <c r="AA89" s="229"/>
      <c r="AB89" s="229"/>
      <c r="AC89" s="229"/>
      <c r="AD89" s="229"/>
      <c r="AE89" s="229"/>
      <c r="AF89" s="229"/>
      <c r="AG89" s="229"/>
      <c r="AH89" s="229"/>
      <c r="AI89" s="229"/>
      <c r="AJ89" s="229"/>
      <c r="AK89" s="229"/>
      <c r="AL89" s="229"/>
      <c r="AM89" s="229"/>
      <c r="AO89" s="90"/>
      <c r="AP89" s="90"/>
      <c r="AQ89" s="90"/>
      <c r="AR89" s="90"/>
      <c r="AS89" s="90"/>
      <c r="AT89" s="90"/>
      <c r="AU89" s="90"/>
      <c r="AV89" s="90"/>
      <c r="AW89" s="90"/>
      <c r="AX89" s="90"/>
      <c r="AY89" s="90"/>
      <c r="AZ89" s="90"/>
      <c r="BA89" s="90"/>
      <c r="BB89" s="90"/>
      <c r="BC89" s="90"/>
      <c r="BD89" s="90"/>
      <c r="BE89" s="90"/>
    </row>
    <row r="90" spans="1:57" ht="16.5" customHeight="1">
      <c r="A90" s="435" t="s">
        <v>264</v>
      </c>
      <c r="B90" s="435"/>
      <c r="C90" s="93">
        <v>0.22</v>
      </c>
      <c r="D90" s="274">
        <v>2958</v>
      </c>
      <c r="E90" s="274">
        <v>2452</v>
      </c>
      <c r="F90" s="274">
        <v>1600</v>
      </c>
      <c r="G90" s="274">
        <v>1223</v>
      </c>
      <c r="H90" s="274">
        <v>1453</v>
      </c>
      <c r="I90" s="274">
        <v>418</v>
      </c>
      <c r="J90" s="274">
        <v>635</v>
      </c>
      <c r="K90" s="274">
        <v>831</v>
      </c>
      <c r="L90" s="274">
        <v>1428</v>
      </c>
      <c r="M90" s="274">
        <v>1383</v>
      </c>
      <c r="N90" s="274">
        <v>1975</v>
      </c>
      <c r="O90" s="274">
        <v>2212</v>
      </c>
      <c r="P90" s="274">
        <v>1119</v>
      </c>
      <c r="Q90" s="274">
        <v>853</v>
      </c>
      <c r="R90" s="274">
        <v>1947</v>
      </c>
      <c r="S90" s="117">
        <f>SUM(D90:R90)</f>
        <v>22487</v>
      </c>
      <c r="U90" s="435" t="s">
        <v>264</v>
      </c>
      <c r="V90" s="435"/>
      <c r="W90" s="93">
        <v>0.22</v>
      </c>
      <c r="X90" s="274">
        <v>2882</v>
      </c>
      <c r="Y90" s="274">
        <v>2477</v>
      </c>
      <c r="Z90" s="274">
        <v>1597</v>
      </c>
      <c r="AA90" s="274">
        <v>1182</v>
      </c>
      <c r="AB90" s="274">
        <v>1399</v>
      </c>
      <c r="AC90" s="274">
        <v>455</v>
      </c>
      <c r="AD90" s="274">
        <v>603</v>
      </c>
      <c r="AE90" s="274">
        <v>825</v>
      </c>
      <c r="AF90" s="274">
        <v>1475</v>
      </c>
      <c r="AG90" s="274">
        <v>1346</v>
      </c>
      <c r="AH90" s="274">
        <v>2016</v>
      </c>
      <c r="AI90" s="274">
        <v>2232</v>
      </c>
      <c r="AJ90" s="274">
        <v>1057</v>
      </c>
      <c r="AK90" s="274">
        <v>835</v>
      </c>
      <c r="AL90" s="274">
        <v>1988</v>
      </c>
      <c r="AM90" s="117">
        <f>SUM(X90:AL90)</f>
        <v>22369</v>
      </c>
      <c r="AO90" s="90"/>
      <c r="AP90" s="90"/>
      <c r="AQ90" s="90"/>
      <c r="AR90" s="90"/>
      <c r="AS90" s="90"/>
      <c r="AT90" s="90"/>
      <c r="AU90" s="90"/>
      <c r="AV90" s="90"/>
      <c r="AW90" s="90"/>
      <c r="AX90" s="90"/>
      <c r="AY90" s="90"/>
      <c r="AZ90" s="90"/>
      <c r="BA90" s="90"/>
      <c r="BB90" s="90"/>
      <c r="BC90" s="90"/>
      <c r="BD90" s="90"/>
      <c r="BE90" s="90"/>
    </row>
    <row r="91" spans="1:57" ht="16.5" customHeight="1">
      <c r="A91" s="435" t="s">
        <v>265</v>
      </c>
      <c r="B91" s="435"/>
      <c r="C91" s="93">
        <v>0.18</v>
      </c>
      <c r="D91" s="274">
        <v>3344</v>
      </c>
      <c r="E91" s="274">
        <v>2010</v>
      </c>
      <c r="F91" s="274">
        <v>1311</v>
      </c>
      <c r="G91" s="274">
        <v>779</v>
      </c>
      <c r="H91" s="274">
        <v>942</v>
      </c>
      <c r="I91" s="274">
        <v>370</v>
      </c>
      <c r="J91" s="274">
        <v>483</v>
      </c>
      <c r="K91" s="274">
        <v>743</v>
      </c>
      <c r="L91" s="274">
        <v>1975</v>
      </c>
      <c r="M91" s="274">
        <v>1745</v>
      </c>
      <c r="N91" s="274">
        <v>3228</v>
      </c>
      <c r="O91" s="274">
        <v>3149</v>
      </c>
      <c r="P91" s="274">
        <v>1426</v>
      </c>
      <c r="Q91" s="274">
        <v>741</v>
      </c>
      <c r="R91" s="274">
        <v>3453</v>
      </c>
      <c r="S91" s="117">
        <f t="shared" ref="S91:S98" si="57">SUM(D91:R91)</f>
        <v>25699</v>
      </c>
      <c r="U91" s="435" t="s">
        <v>265</v>
      </c>
      <c r="V91" s="435"/>
      <c r="W91" s="93">
        <v>0.18</v>
      </c>
      <c r="X91" s="274">
        <v>3168</v>
      </c>
      <c r="Y91" s="274">
        <v>1989</v>
      </c>
      <c r="Z91" s="274">
        <v>1304</v>
      </c>
      <c r="AA91" s="274">
        <v>720</v>
      </c>
      <c r="AB91" s="274">
        <v>814</v>
      </c>
      <c r="AC91" s="274">
        <v>382</v>
      </c>
      <c r="AD91" s="274">
        <v>453</v>
      </c>
      <c r="AE91" s="274">
        <v>682</v>
      </c>
      <c r="AF91" s="274">
        <v>1817</v>
      </c>
      <c r="AG91" s="274">
        <v>1690</v>
      </c>
      <c r="AH91" s="274">
        <v>3236</v>
      </c>
      <c r="AI91" s="274">
        <v>3273</v>
      </c>
      <c r="AJ91" s="274">
        <v>1272</v>
      </c>
      <c r="AK91" s="274">
        <v>706</v>
      </c>
      <c r="AL91" s="274">
        <v>3448</v>
      </c>
      <c r="AM91" s="117">
        <f t="shared" ref="AM91:AM94" si="58">SUM(X91:AL91)</f>
        <v>24954</v>
      </c>
      <c r="AO91" s="90"/>
      <c r="AP91" s="90"/>
      <c r="AQ91" s="90"/>
      <c r="AR91" s="90"/>
      <c r="AS91" s="90"/>
      <c r="AT91" s="90"/>
      <c r="AU91" s="90"/>
      <c r="AV91" s="90"/>
      <c r="AW91" s="90"/>
      <c r="AX91" s="90"/>
      <c r="AY91" s="90"/>
      <c r="AZ91" s="90"/>
      <c r="BA91" s="90"/>
      <c r="BB91" s="90"/>
      <c r="BC91" s="90"/>
      <c r="BD91" s="90"/>
      <c r="BE91" s="90"/>
    </row>
    <row r="92" spans="1:57" ht="16.5" customHeight="1">
      <c r="A92" s="435" t="s">
        <v>266</v>
      </c>
      <c r="B92" s="435"/>
      <c r="C92" s="93">
        <v>0.18</v>
      </c>
      <c r="D92" s="274">
        <v>10845</v>
      </c>
      <c r="E92" s="274">
        <v>9488</v>
      </c>
      <c r="F92" s="274">
        <v>5250</v>
      </c>
      <c r="G92" s="274">
        <v>4410</v>
      </c>
      <c r="H92" s="274">
        <v>6004</v>
      </c>
      <c r="I92" s="274">
        <v>2560</v>
      </c>
      <c r="J92" s="274">
        <v>3058</v>
      </c>
      <c r="K92" s="274">
        <v>4212</v>
      </c>
      <c r="L92" s="274">
        <v>6794</v>
      </c>
      <c r="M92" s="274">
        <v>7007</v>
      </c>
      <c r="N92" s="274">
        <v>9229</v>
      </c>
      <c r="O92" s="274">
        <v>12841</v>
      </c>
      <c r="P92" s="274">
        <v>5739</v>
      </c>
      <c r="Q92" s="274">
        <v>3478</v>
      </c>
      <c r="R92" s="274">
        <v>9548</v>
      </c>
      <c r="S92" s="117">
        <f t="shared" si="57"/>
        <v>100463</v>
      </c>
      <c r="U92" s="435" t="s">
        <v>266</v>
      </c>
      <c r="V92" s="435"/>
      <c r="W92" s="93">
        <v>0.18</v>
      </c>
      <c r="X92" s="274">
        <v>10594</v>
      </c>
      <c r="Y92" s="274">
        <v>9567</v>
      </c>
      <c r="Z92" s="274">
        <v>5337</v>
      </c>
      <c r="AA92" s="274">
        <v>4526</v>
      </c>
      <c r="AB92" s="274">
        <v>5915</v>
      </c>
      <c r="AC92" s="274">
        <v>2618</v>
      </c>
      <c r="AD92" s="274">
        <v>2980</v>
      </c>
      <c r="AE92" s="274">
        <v>4243</v>
      </c>
      <c r="AF92" s="274">
        <v>6915</v>
      </c>
      <c r="AG92" s="274">
        <v>7026</v>
      </c>
      <c r="AH92" s="274">
        <v>9327</v>
      </c>
      <c r="AI92" s="274">
        <v>12776</v>
      </c>
      <c r="AJ92" s="274">
        <v>5781</v>
      </c>
      <c r="AK92" s="274">
        <v>3507</v>
      </c>
      <c r="AL92" s="274">
        <v>9526</v>
      </c>
      <c r="AM92" s="117">
        <f t="shared" si="58"/>
        <v>100638</v>
      </c>
      <c r="AO92" s="90"/>
      <c r="AP92" s="90"/>
      <c r="AQ92" s="90"/>
      <c r="AR92" s="90"/>
      <c r="AS92" s="90"/>
      <c r="AT92" s="90"/>
      <c r="AU92" s="90"/>
      <c r="AV92" s="90"/>
      <c r="AW92" s="90"/>
      <c r="AX92" s="90"/>
      <c r="AY92" s="90"/>
      <c r="AZ92" s="90"/>
      <c r="BA92" s="90"/>
      <c r="BB92" s="90"/>
      <c r="BC92" s="90"/>
      <c r="BD92" s="90"/>
      <c r="BE92" s="90"/>
    </row>
    <row r="93" spans="1:57" ht="16.5" customHeight="1">
      <c r="A93" s="424" t="s">
        <v>267</v>
      </c>
      <c r="B93" s="424"/>
      <c r="C93" s="93">
        <v>0.04</v>
      </c>
      <c r="D93" s="274">
        <v>1073</v>
      </c>
      <c r="E93" s="274">
        <v>786</v>
      </c>
      <c r="F93" s="274">
        <v>488</v>
      </c>
      <c r="G93" s="274">
        <v>333</v>
      </c>
      <c r="H93" s="274">
        <v>477</v>
      </c>
      <c r="I93" s="274">
        <v>185</v>
      </c>
      <c r="J93" s="274">
        <v>255</v>
      </c>
      <c r="K93" s="274">
        <v>341</v>
      </c>
      <c r="L93" s="274">
        <v>672</v>
      </c>
      <c r="M93" s="274">
        <v>535</v>
      </c>
      <c r="N93" s="274">
        <v>856</v>
      </c>
      <c r="O93" s="274">
        <v>931</v>
      </c>
      <c r="P93" s="274">
        <v>498</v>
      </c>
      <c r="Q93" s="274">
        <v>355</v>
      </c>
      <c r="R93" s="274">
        <v>995</v>
      </c>
      <c r="S93" s="117">
        <f t="shared" si="57"/>
        <v>8780</v>
      </c>
      <c r="U93" s="424" t="s">
        <v>267</v>
      </c>
      <c r="V93" s="424"/>
      <c r="W93" s="93">
        <v>0.04</v>
      </c>
      <c r="X93" s="274">
        <v>998</v>
      </c>
      <c r="Y93" s="274">
        <v>768</v>
      </c>
      <c r="Z93" s="274">
        <v>462</v>
      </c>
      <c r="AA93" s="274">
        <v>304</v>
      </c>
      <c r="AB93" s="274">
        <v>413</v>
      </c>
      <c r="AC93" s="274">
        <v>188</v>
      </c>
      <c r="AD93" s="274">
        <v>237</v>
      </c>
      <c r="AE93" s="274">
        <v>311</v>
      </c>
      <c r="AF93" s="274">
        <v>617</v>
      </c>
      <c r="AG93" s="274">
        <v>535</v>
      </c>
      <c r="AH93" s="274">
        <v>864</v>
      </c>
      <c r="AI93" s="274">
        <v>966</v>
      </c>
      <c r="AJ93" s="274">
        <v>467</v>
      </c>
      <c r="AK93" s="274">
        <v>315</v>
      </c>
      <c r="AL93" s="274">
        <v>1001</v>
      </c>
      <c r="AM93" s="117">
        <f t="shared" si="58"/>
        <v>8446</v>
      </c>
      <c r="AO93" s="90"/>
      <c r="AP93" s="90"/>
      <c r="AQ93" s="90"/>
      <c r="AR93" s="90"/>
      <c r="AS93" s="90"/>
      <c r="AT93" s="90"/>
      <c r="AU93" s="90"/>
      <c r="AV93" s="90"/>
      <c r="AW93" s="90"/>
      <c r="AX93" s="90"/>
      <c r="AY93" s="90"/>
      <c r="AZ93" s="90"/>
      <c r="BA93" s="90"/>
      <c r="BB93" s="90"/>
      <c r="BC93" s="90"/>
      <c r="BD93" s="90"/>
      <c r="BE93" s="90"/>
    </row>
    <row r="94" spans="1:57" ht="16.5" customHeight="1">
      <c r="A94" s="435" t="s">
        <v>268</v>
      </c>
      <c r="B94" s="435"/>
      <c r="C94" s="93">
        <v>0.02</v>
      </c>
      <c r="D94" s="274">
        <v>1918</v>
      </c>
      <c r="E94" s="274">
        <v>1515</v>
      </c>
      <c r="F94" s="274">
        <v>2182</v>
      </c>
      <c r="G94" s="274">
        <v>477</v>
      </c>
      <c r="H94" s="274">
        <v>665</v>
      </c>
      <c r="I94" s="274">
        <v>313</v>
      </c>
      <c r="J94" s="274">
        <v>603</v>
      </c>
      <c r="K94" s="274">
        <v>507</v>
      </c>
      <c r="L94" s="274">
        <v>487</v>
      </c>
      <c r="M94" s="274">
        <v>658</v>
      </c>
      <c r="N94" s="274">
        <v>603</v>
      </c>
      <c r="O94" s="274">
        <v>861</v>
      </c>
      <c r="P94" s="274">
        <v>898</v>
      </c>
      <c r="Q94" s="274">
        <v>518</v>
      </c>
      <c r="R94" s="274">
        <v>593</v>
      </c>
      <c r="S94" s="117">
        <f t="shared" si="57"/>
        <v>12798</v>
      </c>
      <c r="U94" s="435" t="s">
        <v>268</v>
      </c>
      <c r="V94" s="435"/>
      <c r="W94" s="93">
        <v>0.02</v>
      </c>
      <c r="X94" s="274">
        <v>1888</v>
      </c>
      <c r="Y94" s="274">
        <v>1503</v>
      </c>
      <c r="Z94" s="274">
        <v>2176</v>
      </c>
      <c r="AA94" s="274">
        <v>476</v>
      </c>
      <c r="AB94" s="274">
        <v>672</v>
      </c>
      <c r="AC94" s="274">
        <v>344</v>
      </c>
      <c r="AD94" s="274">
        <v>606</v>
      </c>
      <c r="AE94" s="274">
        <v>508</v>
      </c>
      <c r="AF94" s="274">
        <v>488</v>
      </c>
      <c r="AG94" s="274">
        <v>633</v>
      </c>
      <c r="AH94" s="274">
        <v>605</v>
      </c>
      <c r="AI94" s="274">
        <v>869</v>
      </c>
      <c r="AJ94" s="274">
        <v>900</v>
      </c>
      <c r="AK94" s="274">
        <v>521</v>
      </c>
      <c r="AL94" s="274">
        <v>595</v>
      </c>
      <c r="AM94" s="117">
        <f t="shared" si="58"/>
        <v>12784</v>
      </c>
      <c r="AO94" s="90"/>
      <c r="AP94" s="90"/>
      <c r="AQ94" s="90"/>
      <c r="AR94" s="90"/>
      <c r="AS94" s="90"/>
      <c r="AT94" s="90"/>
      <c r="AU94" s="90"/>
      <c r="AV94" s="90"/>
      <c r="AW94" s="90"/>
      <c r="AX94" s="90"/>
      <c r="AY94" s="90"/>
      <c r="AZ94" s="90"/>
      <c r="BA94" s="90"/>
      <c r="BB94" s="90"/>
      <c r="BC94" s="90"/>
      <c r="BD94" s="90"/>
      <c r="BE94" s="90"/>
    </row>
    <row r="95" spans="1:57" ht="16.5" customHeight="1">
      <c r="A95" s="424" t="s">
        <v>454</v>
      </c>
      <c r="B95" s="424"/>
      <c r="C95" s="93">
        <v>0.15</v>
      </c>
      <c r="D95" s="274">
        <v>272</v>
      </c>
      <c r="E95" s="274">
        <v>285</v>
      </c>
      <c r="F95" s="274">
        <v>181</v>
      </c>
      <c r="G95" s="274">
        <v>157</v>
      </c>
      <c r="H95" s="274">
        <v>195</v>
      </c>
      <c r="I95" s="274">
        <v>112</v>
      </c>
      <c r="J95" s="274">
        <v>178</v>
      </c>
      <c r="K95" s="274">
        <v>194</v>
      </c>
      <c r="L95" s="274">
        <v>135</v>
      </c>
      <c r="M95" s="274">
        <v>102</v>
      </c>
      <c r="N95" s="274">
        <v>122</v>
      </c>
      <c r="O95" s="274">
        <v>190</v>
      </c>
      <c r="P95" s="274">
        <v>157</v>
      </c>
      <c r="Q95" s="274">
        <v>148</v>
      </c>
      <c r="R95" s="274">
        <v>169</v>
      </c>
      <c r="S95" s="117">
        <f t="shared" si="57"/>
        <v>2597</v>
      </c>
      <c r="U95" s="424" t="s">
        <v>454</v>
      </c>
      <c r="V95" s="424"/>
      <c r="W95" s="93">
        <v>0.15</v>
      </c>
      <c r="X95" s="274">
        <v>188</v>
      </c>
      <c r="Y95" s="274">
        <v>199</v>
      </c>
      <c r="Z95" s="274">
        <v>124</v>
      </c>
      <c r="AA95" s="274">
        <v>99</v>
      </c>
      <c r="AB95" s="274">
        <v>117</v>
      </c>
      <c r="AC95" s="274">
        <v>76</v>
      </c>
      <c r="AD95" s="274">
        <v>119</v>
      </c>
      <c r="AE95" s="274">
        <v>135</v>
      </c>
      <c r="AF95" s="274">
        <v>91</v>
      </c>
      <c r="AG95" s="274">
        <v>66</v>
      </c>
      <c r="AH95" s="274">
        <v>81</v>
      </c>
      <c r="AI95" s="274">
        <v>118</v>
      </c>
      <c r="AJ95" s="274">
        <v>110</v>
      </c>
      <c r="AK95" s="274">
        <v>94</v>
      </c>
      <c r="AL95" s="274">
        <v>114</v>
      </c>
      <c r="AM95" s="117">
        <f>SUM(X95:AL95)</f>
        <v>1731</v>
      </c>
      <c r="AO95" s="90"/>
      <c r="AP95" s="90"/>
      <c r="AQ95" s="90"/>
      <c r="AR95" s="90"/>
      <c r="AS95" s="90"/>
      <c r="AT95" s="90"/>
      <c r="AU95" s="90"/>
      <c r="AV95" s="90"/>
      <c r="AW95" s="90"/>
      <c r="AX95" s="90"/>
      <c r="AY95" s="90"/>
      <c r="AZ95" s="90"/>
      <c r="BA95" s="90"/>
      <c r="BB95" s="90"/>
      <c r="BC95" s="90"/>
      <c r="BD95" s="90"/>
      <c r="BE95" s="90"/>
    </row>
    <row r="96" spans="1:57" ht="16.5" customHeight="1">
      <c r="A96" s="424" t="s">
        <v>280</v>
      </c>
      <c r="B96" s="424"/>
      <c r="C96" s="93">
        <v>0.06</v>
      </c>
      <c r="D96" s="274">
        <v>2843</v>
      </c>
      <c r="E96" s="274">
        <v>3019</v>
      </c>
      <c r="F96" s="274">
        <v>1638</v>
      </c>
      <c r="G96" s="274">
        <v>1715</v>
      </c>
      <c r="H96" s="274">
        <v>2066</v>
      </c>
      <c r="I96" s="274">
        <v>608</v>
      </c>
      <c r="J96" s="274">
        <v>793</v>
      </c>
      <c r="K96" s="274">
        <v>1057</v>
      </c>
      <c r="L96" s="274">
        <v>1394</v>
      </c>
      <c r="M96" s="274">
        <v>1398</v>
      </c>
      <c r="N96" s="274">
        <v>1783</v>
      </c>
      <c r="O96" s="274">
        <v>2489</v>
      </c>
      <c r="P96" s="274">
        <v>1315</v>
      </c>
      <c r="Q96" s="274">
        <v>1169</v>
      </c>
      <c r="R96" s="274">
        <v>1922</v>
      </c>
      <c r="S96" s="123">
        <f>SUM(D96:R96)</f>
        <v>25209</v>
      </c>
      <c r="U96" s="424" t="s">
        <v>280</v>
      </c>
      <c r="V96" s="424"/>
      <c r="W96" s="93">
        <v>0.06</v>
      </c>
      <c r="X96" s="274">
        <v>2730</v>
      </c>
      <c r="Y96" s="274">
        <v>2944</v>
      </c>
      <c r="Z96" s="274">
        <v>1653</v>
      </c>
      <c r="AA96" s="274">
        <v>1675</v>
      </c>
      <c r="AB96" s="274">
        <v>1975</v>
      </c>
      <c r="AC96" s="274">
        <v>597</v>
      </c>
      <c r="AD96" s="274">
        <v>797</v>
      </c>
      <c r="AE96" s="274">
        <v>1057</v>
      </c>
      <c r="AF96" s="274">
        <v>1423</v>
      </c>
      <c r="AG96" s="274">
        <v>1308</v>
      </c>
      <c r="AH96" s="274">
        <v>1757</v>
      </c>
      <c r="AI96" s="274">
        <v>2325</v>
      </c>
      <c r="AJ96" s="274">
        <v>1228</v>
      </c>
      <c r="AK96" s="274">
        <v>1147</v>
      </c>
      <c r="AL96" s="274">
        <v>1879</v>
      </c>
      <c r="AM96" s="123">
        <f>SUM(X96:AL96)</f>
        <v>24495</v>
      </c>
      <c r="AO96" s="90"/>
      <c r="AP96" s="90"/>
      <c r="AQ96" s="90"/>
      <c r="AR96" s="90"/>
      <c r="AS96" s="90"/>
      <c r="AT96" s="90"/>
      <c r="AU96" s="90"/>
      <c r="AV96" s="90"/>
      <c r="AW96" s="90"/>
      <c r="AX96" s="90"/>
      <c r="AY96" s="90"/>
      <c r="AZ96" s="90"/>
      <c r="BA96" s="90"/>
      <c r="BB96" s="90"/>
      <c r="BC96" s="90"/>
      <c r="BD96" s="90"/>
      <c r="BE96" s="90"/>
    </row>
    <row r="97" spans="1:57" ht="16.5" customHeight="1">
      <c r="A97" s="435" t="s">
        <v>281</v>
      </c>
      <c r="B97" s="435"/>
      <c r="C97" s="93">
        <v>0.11000000000000001</v>
      </c>
      <c r="D97" s="274">
        <v>299</v>
      </c>
      <c r="E97" s="274">
        <v>320</v>
      </c>
      <c r="F97" s="274">
        <v>148</v>
      </c>
      <c r="G97" s="274">
        <v>209</v>
      </c>
      <c r="H97" s="274">
        <v>301</v>
      </c>
      <c r="I97" s="274">
        <v>68</v>
      </c>
      <c r="J97" s="274">
        <v>92</v>
      </c>
      <c r="K97" s="274">
        <v>120</v>
      </c>
      <c r="L97" s="274">
        <v>136</v>
      </c>
      <c r="M97" s="274">
        <v>91</v>
      </c>
      <c r="N97" s="274">
        <v>118</v>
      </c>
      <c r="O97" s="274">
        <v>154</v>
      </c>
      <c r="P97" s="274">
        <v>114</v>
      </c>
      <c r="Q97" s="274">
        <v>133</v>
      </c>
      <c r="R97" s="274">
        <v>124</v>
      </c>
      <c r="S97" s="117">
        <f t="shared" si="57"/>
        <v>2427</v>
      </c>
      <c r="U97" s="435" t="s">
        <v>281</v>
      </c>
      <c r="V97" s="435"/>
      <c r="W97" s="93">
        <v>0.11000000000000001</v>
      </c>
      <c r="X97" s="274">
        <v>912</v>
      </c>
      <c r="Y97" s="274">
        <v>1064</v>
      </c>
      <c r="Z97" s="274">
        <v>561</v>
      </c>
      <c r="AA97" s="274">
        <v>800</v>
      </c>
      <c r="AB97" s="274">
        <v>930</v>
      </c>
      <c r="AC97" s="274">
        <v>199</v>
      </c>
      <c r="AD97" s="274">
        <v>266</v>
      </c>
      <c r="AE97" s="274">
        <v>474</v>
      </c>
      <c r="AF97" s="274">
        <v>325</v>
      </c>
      <c r="AG97" s="274">
        <v>233</v>
      </c>
      <c r="AH97" s="274">
        <v>269</v>
      </c>
      <c r="AI97" s="274">
        <v>403</v>
      </c>
      <c r="AJ97" s="274">
        <v>287</v>
      </c>
      <c r="AK97" s="274">
        <v>289</v>
      </c>
      <c r="AL97" s="274">
        <v>296</v>
      </c>
      <c r="AM97" s="117">
        <f t="shared" ref="AM97:AM98" si="59">SUM(X97:AL97)</f>
        <v>7308</v>
      </c>
      <c r="AO97" s="90"/>
      <c r="AP97" s="90"/>
      <c r="AQ97" s="90"/>
      <c r="AR97" s="90"/>
      <c r="AS97" s="90"/>
      <c r="AT97" s="90"/>
      <c r="AU97" s="90"/>
      <c r="AV97" s="90"/>
      <c r="AW97" s="90"/>
      <c r="AX97" s="90"/>
      <c r="AY97" s="90"/>
      <c r="AZ97" s="90"/>
      <c r="BA97" s="90"/>
      <c r="BB97" s="90"/>
      <c r="BC97" s="90"/>
      <c r="BD97" s="90"/>
      <c r="BE97" s="90"/>
    </row>
    <row r="98" spans="1:57" ht="16.5" customHeight="1">
      <c r="A98" s="435" t="s">
        <v>282</v>
      </c>
      <c r="B98" s="435"/>
      <c r="C98" s="124">
        <v>0.04</v>
      </c>
      <c r="D98" s="274">
        <v>123</v>
      </c>
      <c r="E98" s="274">
        <v>85</v>
      </c>
      <c r="F98" s="274">
        <v>59</v>
      </c>
      <c r="G98" s="274">
        <v>27</v>
      </c>
      <c r="H98" s="274">
        <v>34</v>
      </c>
      <c r="I98" s="274">
        <v>8</v>
      </c>
      <c r="J98" s="274">
        <v>18</v>
      </c>
      <c r="K98" s="274">
        <v>24</v>
      </c>
      <c r="L98" s="274">
        <v>57</v>
      </c>
      <c r="M98" s="274">
        <v>53</v>
      </c>
      <c r="N98" s="274">
        <v>69</v>
      </c>
      <c r="O98" s="274">
        <v>81</v>
      </c>
      <c r="P98" s="274">
        <v>44</v>
      </c>
      <c r="Q98" s="274">
        <v>26</v>
      </c>
      <c r="R98" s="274">
        <v>121</v>
      </c>
      <c r="S98" s="117">
        <f t="shared" si="57"/>
        <v>829</v>
      </c>
      <c r="U98" s="435" t="s">
        <v>282</v>
      </c>
      <c r="V98" s="435"/>
      <c r="W98" s="124">
        <v>0.04</v>
      </c>
      <c r="X98" s="274">
        <v>116</v>
      </c>
      <c r="Y98" s="274">
        <v>76</v>
      </c>
      <c r="Z98" s="274">
        <v>63</v>
      </c>
      <c r="AA98" s="274">
        <v>22</v>
      </c>
      <c r="AB98" s="274">
        <v>38</v>
      </c>
      <c r="AC98" s="274">
        <v>10</v>
      </c>
      <c r="AD98" s="274">
        <v>19</v>
      </c>
      <c r="AE98" s="274">
        <v>22</v>
      </c>
      <c r="AF98" s="274">
        <v>57</v>
      </c>
      <c r="AG98" s="274">
        <v>44</v>
      </c>
      <c r="AH98" s="274">
        <v>80</v>
      </c>
      <c r="AI98" s="274">
        <v>91</v>
      </c>
      <c r="AJ98" s="274">
        <v>39</v>
      </c>
      <c r="AK98" s="274">
        <v>21</v>
      </c>
      <c r="AL98" s="274">
        <v>124</v>
      </c>
      <c r="AM98" s="117">
        <f t="shared" si="59"/>
        <v>822</v>
      </c>
      <c r="AO98" s="90"/>
      <c r="AP98" s="90"/>
      <c r="AQ98" s="90"/>
      <c r="AR98" s="90"/>
      <c r="AS98" s="90"/>
      <c r="AT98" s="90"/>
      <c r="AU98" s="90"/>
      <c r="AV98" s="90"/>
      <c r="AW98" s="90"/>
      <c r="AX98" s="90"/>
      <c r="AY98" s="90"/>
      <c r="AZ98" s="90"/>
      <c r="BA98" s="90"/>
      <c r="BB98" s="90"/>
      <c r="BC98" s="90"/>
      <c r="BD98" s="90"/>
      <c r="BE98" s="90"/>
    </row>
    <row r="99" spans="1:57" ht="16.5" customHeight="1" thickBot="1">
      <c r="A99" s="409" t="str">
        <f>'Tabell 3.1 DOK32022'!A83</f>
        <v>Fordelingsnøkkel FO4A</v>
      </c>
      <c r="B99" s="409"/>
      <c r="C99" s="230" t="s">
        <v>217</v>
      </c>
      <c r="D99" s="231">
        <f>(D90/$S$90*$C$90+D91/$S$91*$C$91+D92/$S$92*$C$92+D93/$S$93*$C$93+D94/$S$94*$C$94+D95/$S$95*$C$95+D96/$S$96*$C$96+D97/$S$97*$C$97+D98/$S$98*$C$98)*100</f>
        <v>12.164170785865975</v>
      </c>
      <c r="E99" s="231">
        <f>(E90/$S$90*$C$90+E91/$S$91*$C$91+E92/$S$92*$C$92+E93/$S$93*$C$93+E94/$S$94*$C$94+E95/$S$95*$C$95+E96/$S$96*$C$96+E97/$S$97*$C$97+E98/$S$98*$C$98)*100</f>
        <v>10.326711432253473</v>
      </c>
      <c r="F99" s="231">
        <f t="shared" ref="F99:R99" si="60">(F90/$S$90*$C$90+F91/$S$91*$C$91+F92/$S$92*$C$92+F93/$S$93*$C$93+F94/$S$94*$C$94+F95/$S$95*$C$95+F96/$S$96*$C$96+F97/$S$97*$C$97+F98/$S$98*$C$98)*100</f>
        <v>6.3783188954308772</v>
      </c>
      <c r="G99" s="231">
        <f t="shared" si="60"/>
        <v>5.1510713972153175</v>
      </c>
      <c r="H99" s="231">
        <f t="shared" si="60"/>
        <v>6.6246160171721069</v>
      </c>
      <c r="I99" s="231">
        <f t="shared" si="60"/>
        <v>2.3983847650453542</v>
      </c>
      <c r="J99" s="231">
        <f t="shared" si="60"/>
        <v>3.4385375276282395</v>
      </c>
      <c r="K99" s="231">
        <f t="shared" si="60"/>
        <v>4.3544465300672988</v>
      </c>
      <c r="L99" s="231">
        <f t="shared" si="60"/>
        <v>6.3828972620933522</v>
      </c>
      <c r="M99" s="231">
        <f t="shared" si="60"/>
        <v>5.7673393481991981</v>
      </c>
      <c r="N99" s="231">
        <f t="shared" si="60"/>
        <v>8.3277255671659951</v>
      </c>
      <c r="O99" s="231">
        <f t="shared" si="60"/>
        <v>10.007772562648249</v>
      </c>
      <c r="P99" s="231">
        <f t="shared" si="60"/>
        <v>5.4378227141498652</v>
      </c>
      <c r="Q99" s="231">
        <f t="shared" si="60"/>
        <v>4.0806919144343095</v>
      </c>
      <c r="R99" s="231">
        <f t="shared" si="60"/>
        <v>9.159493280630393</v>
      </c>
      <c r="S99" s="231">
        <f t="shared" ref="S99" si="61">SUM(D99:R99)</f>
        <v>100</v>
      </c>
      <c r="U99" s="409" t="str">
        <f>'Tabell 3.1 DOK32022'!A83</f>
        <v>Fordelingsnøkkel FO4A</v>
      </c>
      <c r="V99" s="409"/>
      <c r="W99" s="230" t="s">
        <v>217</v>
      </c>
      <c r="X99" s="231">
        <f t="shared" ref="X99:AL99" si="62">(X90/$AM$90*$W$90+X91/$AM$91*$W$91+X92/$AM$92*$W$92+X93/$AM$93*$W$93+X94/$AM$94*$W$94+X95/$AM$95*$W$95+X96/$AM$96*$W$96+X97/$AM$97*$W$97+X98/$AM$98*$W$98)*100</f>
        <v>12.017516173616114</v>
      </c>
      <c r="Y99" s="231">
        <f t="shared" si="62"/>
        <v>10.59778799010258</v>
      </c>
      <c r="Z99" s="231">
        <f t="shared" si="62"/>
        <v>6.6554724941208381</v>
      </c>
      <c r="AA99" s="231">
        <f t="shared" si="62"/>
        <v>5.2892033618788536</v>
      </c>
      <c r="AB99" s="231">
        <f t="shared" si="62"/>
        <v>6.4041473044056234</v>
      </c>
      <c r="AC99" s="231">
        <f t="shared" si="62"/>
        <v>2.4871566954974442</v>
      </c>
      <c r="AD99" s="231">
        <f t="shared" si="62"/>
        <v>3.3791219971984177</v>
      </c>
      <c r="AE99" s="231">
        <f t="shared" si="62"/>
        <v>4.5382718324316995</v>
      </c>
      <c r="AF99" s="231">
        <f t="shared" si="62"/>
        <v>6.2703685013608412</v>
      </c>
      <c r="AG99" s="231">
        <f t="shared" si="62"/>
        <v>5.6090454050544931</v>
      </c>
      <c r="AH99" s="231">
        <f t="shared" si="62"/>
        <v>8.4154861547685105</v>
      </c>
      <c r="AI99" s="231">
        <f t="shared" si="62"/>
        <v>10.076084016268059</v>
      </c>
      <c r="AJ99" s="231">
        <f t="shared" si="62"/>
        <v>5.228821585958511</v>
      </c>
      <c r="AK99" s="231">
        <f t="shared" si="62"/>
        <v>3.8211379839434922</v>
      </c>
      <c r="AL99" s="231">
        <f t="shared" si="62"/>
        <v>9.2103785033945211</v>
      </c>
      <c r="AM99" s="231">
        <f t="shared" ref="AM99" si="63">SUM(X99:AL99)</f>
        <v>100</v>
      </c>
      <c r="AO99" s="90"/>
      <c r="AP99" s="90"/>
      <c r="AQ99" s="90"/>
      <c r="AR99" s="90"/>
      <c r="AS99" s="90"/>
      <c r="AT99" s="90"/>
      <c r="AU99" s="90"/>
      <c r="AV99" s="90"/>
      <c r="AW99" s="90"/>
      <c r="AX99" s="90"/>
      <c r="AY99" s="90"/>
      <c r="AZ99" s="90"/>
      <c r="BA99" s="90"/>
      <c r="BB99" s="90"/>
      <c r="BC99" s="90"/>
      <c r="BD99" s="90"/>
      <c r="BE99" s="90"/>
    </row>
    <row r="100" spans="1:57" ht="16.5" customHeight="1" thickBot="1">
      <c r="A100" s="440"/>
      <c r="B100" s="440"/>
      <c r="C100" s="100"/>
      <c r="D100" s="101"/>
      <c r="E100" s="101"/>
      <c r="F100" s="101"/>
      <c r="G100" s="101"/>
      <c r="H100" s="101"/>
      <c r="I100" s="101"/>
      <c r="J100" s="101"/>
      <c r="K100" s="101"/>
      <c r="L100" s="101"/>
      <c r="M100" s="101"/>
      <c r="N100" s="101"/>
      <c r="O100" s="101"/>
      <c r="P100" s="101"/>
      <c r="Q100" s="101"/>
      <c r="R100" s="101"/>
      <c r="S100" s="101"/>
      <c r="U100" s="440"/>
      <c r="V100" s="440"/>
      <c r="W100" s="100"/>
      <c r="X100" s="101"/>
      <c r="Y100" s="101"/>
      <c r="Z100" s="101"/>
      <c r="AA100" s="101"/>
      <c r="AB100" s="101"/>
      <c r="AC100" s="101"/>
      <c r="AD100" s="101"/>
      <c r="AE100" s="101"/>
      <c r="AF100" s="101"/>
      <c r="AG100" s="101"/>
      <c r="AH100" s="101"/>
      <c r="AI100" s="101"/>
      <c r="AJ100" s="101"/>
      <c r="AK100" s="101"/>
      <c r="AL100" s="101"/>
      <c r="AM100" s="101"/>
      <c r="AO100" s="90"/>
      <c r="AP100" s="90"/>
      <c r="AQ100" s="90"/>
      <c r="AR100" s="90"/>
      <c r="AS100" s="90"/>
      <c r="AT100" s="90"/>
      <c r="AU100" s="90"/>
      <c r="AV100" s="90"/>
      <c r="AW100" s="90"/>
      <c r="AX100" s="90"/>
      <c r="AY100" s="90"/>
      <c r="AZ100" s="90"/>
      <c r="BA100" s="90"/>
      <c r="BB100" s="90"/>
      <c r="BC100" s="90"/>
      <c r="BD100" s="90"/>
      <c r="BE100" s="90"/>
    </row>
    <row r="101" spans="1:57" ht="16.5" customHeight="1">
      <c r="A101" s="377" t="str">
        <f>'Tabell 3.1 DOK32022'!A85</f>
        <v>FO4B Kvalifiseringsprogram (KVP) og FO4C Økonomisk sosialhjelp</v>
      </c>
      <c r="B101" s="377"/>
      <c r="C101" s="228"/>
      <c r="D101" s="229"/>
      <c r="E101" s="229"/>
      <c r="F101" s="229"/>
      <c r="G101" s="229"/>
      <c r="H101" s="229"/>
      <c r="I101" s="229"/>
      <c r="J101" s="229"/>
      <c r="K101" s="229"/>
      <c r="L101" s="229"/>
      <c r="M101" s="229"/>
      <c r="N101" s="229"/>
      <c r="O101" s="229"/>
      <c r="P101" s="229"/>
      <c r="Q101" s="229"/>
      <c r="R101" s="229"/>
      <c r="S101" s="229"/>
      <c r="U101" s="377" t="str">
        <f>'Tabell 3.1 DOK32022'!A85</f>
        <v>FO4B Kvalifiseringsprogram (KVP) og FO4C Økonomisk sosialhjelp</v>
      </c>
      <c r="V101" s="377"/>
      <c r="W101" s="228"/>
      <c r="X101" s="229"/>
      <c r="Y101" s="229"/>
      <c r="Z101" s="229"/>
      <c r="AA101" s="229"/>
      <c r="AB101" s="229"/>
      <c r="AC101" s="229"/>
      <c r="AD101" s="229"/>
      <c r="AE101" s="229"/>
      <c r="AF101" s="229"/>
      <c r="AG101" s="229"/>
      <c r="AH101" s="229"/>
      <c r="AI101" s="229"/>
      <c r="AJ101" s="229"/>
      <c r="AK101" s="229"/>
      <c r="AL101" s="229"/>
      <c r="AM101" s="229"/>
      <c r="AO101" s="90"/>
      <c r="AP101" s="90"/>
      <c r="AQ101" s="90"/>
      <c r="AR101" s="90"/>
      <c r="AS101" s="90"/>
      <c r="AT101" s="90"/>
      <c r="AU101" s="90"/>
      <c r="AV101" s="90"/>
      <c r="AW101" s="90"/>
      <c r="AX101" s="90"/>
      <c r="AY101" s="90"/>
      <c r="AZ101" s="90"/>
      <c r="BA101" s="90"/>
      <c r="BB101" s="90"/>
      <c r="BC101" s="90"/>
      <c r="BD101" s="90"/>
      <c r="BE101" s="90"/>
    </row>
    <row r="102" spans="1:57" ht="16.5" customHeight="1">
      <c r="A102" s="435" t="s">
        <v>274</v>
      </c>
      <c r="B102" s="435"/>
      <c r="C102" s="93">
        <v>0.25</v>
      </c>
      <c r="D102" s="120">
        <f>D103*D104*D105</f>
        <v>41714.010820779717</v>
      </c>
      <c r="E102" s="120">
        <f t="shared" ref="E102:R102" si="64">E103*E104*E105</f>
        <v>49639.90178079663</v>
      </c>
      <c r="F102" s="120">
        <f t="shared" si="64"/>
        <v>31450.772457799925</v>
      </c>
      <c r="G102" s="120">
        <f t="shared" si="64"/>
        <v>33823.203424927036</v>
      </c>
      <c r="H102" s="120">
        <f t="shared" si="64"/>
        <v>30371.838415460756</v>
      </c>
      <c r="I102" s="120">
        <f t="shared" si="64"/>
        <v>3458.400538375402</v>
      </c>
      <c r="J102" s="120">
        <f t="shared" si="64"/>
        <v>3679.3971292953192</v>
      </c>
      <c r="K102" s="120">
        <f t="shared" si="64"/>
        <v>6538.9316536151964</v>
      </c>
      <c r="L102" s="120">
        <f t="shared" si="64"/>
        <v>13196.1927382953</v>
      </c>
      <c r="M102" s="120">
        <f t="shared" si="64"/>
        <v>12976.554510294915</v>
      </c>
      <c r="N102" s="120">
        <f t="shared" si="64"/>
        <v>14789.715499087377</v>
      </c>
      <c r="O102" s="120">
        <f t="shared" si="64"/>
        <v>20726.392294652433</v>
      </c>
      <c r="P102" s="120">
        <f t="shared" si="64"/>
        <v>7658.2307879227901</v>
      </c>
      <c r="Q102" s="120">
        <f t="shared" si="64"/>
        <v>5112.2866032457368</v>
      </c>
      <c r="R102" s="120">
        <f t="shared" si="64"/>
        <v>12056.05582680758</v>
      </c>
      <c r="S102" s="120">
        <f>SUM(D102:R102)</f>
        <v>287191.88448135607</v>
      </c>
      <c r="U102" s="435" t="s">
        <v>274</v>
      </c>
      <c r="V102" s="435"/>
      <c r="W102" s="93">
        <v>0.25</v>
      </c>
      <c r="X102" s="120">
        <f>X103*X104*X105</f>
        <v>43168.928407482737</v>
      </c>
      <c r="Y102" s="120">
        <f t="shared" ref="Y102:AL102" si="65">Y103*Y104*Y105</f>
        <v>50579.835822688059</v>
      </c>
      <c r="Z102" s="120">
        <f t="shared" si="65"/>
        <v>30699.362601816843</v>
      </c>
      <c r="AA102" s="120">
        <f t="shared" si="65"/>
        <v>32418.000481612875</v>
      </c>
      <c r="AB102" s="120">
        <f t="shared" si="65"/>
        <v>27267.833680417494</v>
      </c>
      <c r="AC102" s="120">
        <f t="shared" si="65"/>
        <v>3203.4166328348169</v>
      </c>
      <c r="AD102" s="120">
        <f t="shared" si="65"/>
        <v>3239.3462226344382</v>
      </c>
      <c r="AE102" s="120">
        <f t="shared" si="65"/>
        <v>6223.6570825435592</v>
      </c>
      <c r="AF102" s="120">
        <f t="shared" si="65"/>
        <v>12457.796741818873</v>
      </c>
      <c r="AG102" s="120">
        <f t="shared" si="65"/>
        <v>10133.713445599125</v>
      </c>
      <c r="AH102" s="120">
        <f t="shared" si="65"/>
        <v>12708.055988139902</v>
      </c>
      <c r="AI102" s="120">
        <f t="shared" si="65"/>
        <v>18628.355232943635</v>
      </c>
      <c r="AJ102" s="120">
        <f t="shared" si="65"/>
        <v>6496.0195763287411</v>
      </c>
      <c r="AK102" s="120">
        <f t="shared" si="65"/>
        <v>4447.4434295002038</v>
      </c>
      <c r="AL102" s="120">
        <f t="shared" si="65"/>
        <v>11070.636348106918</v>
      </c>
      <c r="AM102" s="120">
        <f>SUM(X102:AL102)</f>
        <v>272742.40169446822</v>
      </c>
      <c r="AO102" s="90"/>
      <c r="AP102" s="90"/>
      <c r="AQ102" s="90"/>
      <c r="AR102" s="90"/>
      <c r="AS102" s="90"/>
      <c r="AT102" s="90"/>
      <c r="AU102" s="90"/>
      <c r="AV102" s="90"/>
      <c r="AW102" s="90"/>
      <c r="AX102" s="90"/>
      <c r="AY102" s="90"/>
      <c r="AZ102" s="90"/>
      <c r="BA102" s="90"/>
      <c r="BB102" s="90"/>
      <c r="BC102" s="90"/>
      <c r="BD102" s="90"/>
      <c r="BE102" s="90"/>
    </row>
    <row r="103" spans="1:57" ht="16.5" customHeight="1">
      <c r="A103" s="435" t="s">
        <v>477</v>
      </c>
      <c r="B103" s="435"/>
      <c r="C103" s="93" t="s">
        <v>217</v>
      </c>
      <c r="D103" s="270">
        <v>29959</v>
      </c>
      <c r="E103" s="270">
        <v>35916</v>
      </c>
      <c r="F103" s="270">
        <v>26273</v>
      </c>
      <c r="G103" s="270">
        <v>24106</v>
      </c>
      <c r="H103" s="270">
        <v>29990</v>
      </c>
      <c r="I103" s="270">
        <v>10115</v>
      </c>
      <c r="J103" s="270">
        <v>14108</v>
      </c>
      <c r="K103" s="270">
        <v>18364</v>
      </c>
      <c r="L103" s="270">
        <v>11294</v>
      </c>
      <c r="M103" s="270">
        <v>8867</v>
      </c>
      <c r="N103" s="270">
        <v>8784</v>
      </c>
      <c r="O103" s="270">
        <v>15486</v>
      </c>
      <c r="P103" s="270">
        <v>15597</v>
      </c>
      <c r="Q103" s="270">
        <v>15581</v>
      </c>
      <c r="R103" s="270">
        <v>10313</v>
      </c>
      <c r="S103" s="120">
        <f t="shared" ref="S103" si="66">SUM(D103:R103)</f>
        <v>274753</v>
      </c>
      <c r="U103" s="435" t="s">
        <v>477</v>
      </c>
      <c r="V103" s="435"/>
      <c r="W103" s="93" t="s">
        <v>217</v>
      </c>
      <c r="X103" s="270">
        <v>29668</v>
      </c>
      <c r="Y103" s="270">
        <v>35723</v>
      </c>
      <c r="Z103" s="270">
        <v>25917</v>
      </c>
      <c r="AA103" s="270">
        <v>23306</v>
      </c>
      <c r="AB103" s="270">
        <v>27434</v>
      </c>
      <c r="AC103" s="270">
        <v>8743</v>
      </c>
      <c r="AD103" s="270">
        <v>12247</v>
      </c>
      <c r="AE103" s="270">
        <v>17096</v>
      </c>
      <c r="AF103" s="270">
        <v>11326</v>
      </c>
      <c r="AG103" s="270">
        <v>7671</v>
      </c>
      <c r="AH103" s="270">
        <v>7618</v>
      </c>
      <c r="AI103" s="270">
        <v>13587</v>
      </c>
      <c r="AJ103" s="270">
        <v>13777</v>
      </c>
      <c r="AK103" s="270">
        <v>13607</v>
      </c>
      <c r="AL103" s="270">
        <v>9243</v>
      </c>
      <c r="AM103" s="120">
        <f t="shared" ref="AM103" si="67">SUM(X103:AL103)</f>
        <v>256963</v>
      </c>
      <c r="AO103" s="90"/>
      <c r="AP103" s="90"/>
      <c r="AQ103" s="90"/>
      <c r="AR103" s="90"/>
      <c r="AS103" s="90"/>
      <c r="AT103" s="90"/>
      <c r="AU103" s="90"/>
      <c r="AV103" s="90"/>
      <c r="AW103" s="90"/>
      <c r="AX103" s="90"/>
      <c r="AY103" s="90"/>
      <c r="AZ103" s="90"/>
      <c r="BA103" s="90"/>
      <c r="BB103" s="90"/>
      <c r="BC103" s="90"/>
      <c r="BD103" s="90"/>
      <c r="BE103" s="90"/>
    </row>
    <row r="104" spans="1:57" ht="16.5" customHeight="1">
      <c r="A104" s="424" t="s">
        <v>478</v>
      </c>
      <c r="B104" s="424"/>
      <c r="C104" s="93" t="s">
        <v>217</v>
      </c>
      <c r="D104" s="275">
        <f>'Tabell 4.2-4.4 DOK32022'!D7</f>
        <v>1.1581224543053421</v>
      </c>
      <c r="E104" s="275">
        <f>'Tabell 4.2-4.4 DOK32022'!E7</f>
        <v>0.95694522975061058</v>
      </c>
      <c r="F104" s="275">
        <f>'Tabell 4.2-4.4 DOK32022'!F7</f>
        <v>0.86609962107667671</v>
      </c>
      <c r="G104" s="275">
        <f>'Tabell 4.2-4.4 DOK32022'!G7</f>
        <v>0.78063122644424277</v>
      </c>
      <c r="H104" s="275">
        <f>'Tabell 4.2-4.4 DOK32022'!H7</f>
        <v>0.70578164384596764</v>
      </c>
      <c r="I104" s="275">
        <f>'Tabell 4.2-4.4 DOK32022'!I7</f>
        <v>0.44664673979131025</v>
      </c>
      <c r="J104" s="275">
        <f>'Tabell 4.2-4.4 DOK32022'!J7</f>
        <v>0.3919568824609842</v>
      </c>
      <c r="K104" s="275">
        <f>'Tabell 4.2-4.4 DOK32022'!K7</f>
        <v>0.40367587605826122</v>
      </c>
      <c r="L104" s="275">
        <f>'Tabell 4.2-4.4 DOK32022'!L7</f>
        <v>1.2959912016961739</v>
      </c>
      <c r="M104" s="275">
        <f>'Tabell 4.2-4.4 DOK32022'!M7</f>
        <v>1.8346408808628203</v>
      </c>
      <c r="N104" s="275">
        <f>'Tabell 4.2-4.4 DOK32022'!N7</f>
        <v>2.2383011883858019</v>
      </c>
      <c r="O104" s="275">
        <f>'Tabell 4.2-4.4 DOK32022'!O7</f>
        <v>1.7758005117141387</v>
      </c>
      <c r="P104" s="275">
        <f>'Tabell 4.2-4.4 DOK32022'!P7</f>
        <v>0.82396667219931141</v>
      </c>
      <c r="Q104" s="275">
        <f>'Tabell 4.2-4.4 DOK32022'!Q7</f>
        <v>0.54198473849257256</v>
      </c>
      <c r="R104" s="275">
        <f>'Tabell 4.2-4.4 DOK32022'!R7</f>
        <v>1.7609741600847901</v>
      </c>
      <c r="S104" s="121">
        <v>1</v>
      </c>
      <c r="U104" s="424" t="s">
        <v>478</v>
      </c>
      <c r="V104" s="424"/>
      <c r="W104" s="93" t="s">
        <v>217</v>
      </c>
      <c r="X104" s="275">
        <v>1.1470703040033912</v>
      </c>
      <c r="Y104" s="275">
        <v>0.96362118010936326</v>
      </c>
      <c r="Z104" s="275">
        <v>0.86425334505847962</v>
      </c>
      <c r="AA104" s="275">
        <v>0.78794856199496055</v>
      </c>
      <c r="AB104" s="275">
        <v>0.71271995905297447</v>
      </c>
      <c r="AC104" s="275">
        <v>0.46227976113360708</v>
      </c>
      <c r="AD104" s="275">
        <v>0.39828613970644228</v>
      </c>
      <c r="AE104" s="275">
        <v>0.41547949163216169</v>
      </c>
      <c r="AF104" s="275">
        <v>1.2797032659109624</v>
      </c>
      <c r="AG104" s="275">
        <v>1.7792831127019104</v>
      </c>
      <c r="AH104" s="275">
        <v>2.2114181229836349</v>
      </c>
      <c r="AI104" s="275">
        <v>1.7995075772483369</v>
      </c>
      <c r="AJ104" s="275">
        <v>0.80326199925146913</v>
      </c>
      <c r="AK104" s="275">
        <v>0.5335735720344672</v>
      </c>
      <c r="AL104" s="275">
        <v>1.8025350859348199</v>
      </c>
      <c r="AM104" s="121">
        <v>1</v>
      </c>
      <c r="AO104" s="90"/>
      <c r="AP104" s="90"/>
      <c r="AQ104" s="90"/>
      <c r="AR104" s="90"/>
      <c r="AS104" s="90"/>
      <c r="AT104" s="90"/>
      <c r="AU104" s="90"/>
      <c r="AV104" s="90"/>
      <c r="AW104" s="90"/>
      <c r="AX104" s="90"/>
      <c r="AY104" s="90"/>
      <c r="AZ104" s="90"/>
      <c r="BA104" s="90"/>
      <c r="BB104" s="90"/>
      <c r="BC104" s="90"/>
      <c r="BD104" s="90"/>
      <c r="BE104" s="90"/>
    </row>
    <row r="105" spans="1:57" ht="16.5" customHeight="1">
      <c r="A105" s="435" t="s">
        <v>479</v>
      </c>
      <c r="B105" s="435"/>
      <c r="C105" s="93" t="s">
        <v>217</v>
      </c>
      <c r="D105" s="272">
        <f>'Tabell 4.2-4.4 DOK32022'!D16</f>
        <v>1.2022648621984424</v>
      </c>
      <c r="E105" s="272">
        <f>'Tabell 4.2-4.4 DOK32022'!E16</f>
        <v>1.4442948702573608</v>
      </c>
      <c r="F105" s="272">
        <f>'Tabell 4.2-4.4 DOK32022'!F16</f>
        <v>1.3821456210278327</v>
      </c>
      <c r="G105" s="272">
        <f>'Tabell 4.2-4.4 DOK32022'!G16</f>
        <v>1.7973955645959485</v>
      </c>
      <c r="H105" s="272">
        <f>'Tabell 4.2-4.4 DOK32022'!H16</f>
        <v>1.4349086577644063</v>
      </c>
      <c r="I105" s="272">
        <f>'Tabell 4.2-4.4 DOK32022'!I16</f>
        <v>0.76550006997875519</v>
      </c>
      <c r="J105" s="272">
        <f>'Tabell 4.2-4.4 DOK32022'!J16</f>
        <v>0.66538486710404765</v>
      </c>
      <c r="K105" s="272">
        <f>'Tabell 4.2-4.4 DOK32022'!K16</f>
        <v>0.88207744565217383</v>
      </c>
      <c r="L105" s="272">
        <f>'Tabell 4.2-4.4 DOK32022'!L16</f>
        <v>0.90156867443890787</v>
      </c>
      <c r="M105" s="272">
        <f>'Tabell 4.2-4.4 DOK32022'!M16</f>
        <v>0.79768535799673279</v>
      </c>
      <c r="N105" s="272">
        <f>'Tabell 4.2-4.4 DOK32022'!N16</f>
        <v>0.75222708614819578</v>
      </c>
      <c r="O105" s="272">
        <f>'Tabell 4.2-4.4 DOK32022'!O16</f>
        <v>0.75368571196857714</v>
      </c>
      <c r="P105" s="272">
        <f>'Tabell 4.2-4.4 DOK32022'!P16</f>
        <v>0.59590596430444687</v>
      </c>
      <c r="Q105" s="272">
        <f>'Tabell 4.2-4.4 DOK32022'!Q16</f>
        <v>0.60538660577146075</v>
      </c>
      <c r="R105" s="272">
        <f>'Tabell 4.2-4.4 DOK32022'!R16</f>
        <v>0.66384585710469279</v>
      </c>
      <c r="S105" s="125">
        <v>1</v>
      </c>
      <c r="U105" s="435" t="s">
        <v>479</v>
      </c>
      <c r="V105" s="435"/>
      <c r="W105" s="93" t="s">
        <v>217</v>
      </c>
      <c r="X105" s="272">
        <v>1.2685072718566373</v>
      </c>
      <c r="Y105" s="272">
        <v>1.4693428861045328</v>
      </c>
      <c r="Z105" s="272">
        <v>1.3705773821612839</v>
      </c>
      <c r="AA105" s="272">
        <v>1.7653085106962816</v>
      </c>
      <c r="AB105" s="272">
        <v>1.3945772656957793</v>
      </c>
      <c r="AC105" s="272">
        <v>0.79258904919577633</v>
      </c>
      <c r="AD105" s="272">
        <v>0.66409843520304923</v>
      </c>
      <c r="AE105" s="272">
        <v>0.87619658207505469</v>
      </c>
      <c r="AF105" s="272">
        <v>0.8595188491643736</v>
      </c>
      <c r="AG105" s="272">
        <v>0.7424574678039958</v>
      </c>
      <c r="AH105" s="272">
        <v>0.75434025946630101</v>
      </c>
      <c r="AI105" s="272">
        <v>0.76189874115726441</v>
      </c>
      <c r="AJ105" s="272">
        <v>0.58699640948717569</v>
      </c>
      <c r="AK105" s="272">
        <v>0.61256719768757695</v>
      </c>
      <c r="AL105" s="272">
        <v>0.6644708068282047</v>
      </c>
      <c r="AM105" s="125">
        <v>1</v>
      </c>
      <c r="AO105" s="90"/>
      <c r="AP105" s="90"/>
      <c r="AQ105" s="90"/>
      <c r="AR105" s="90"/>
      <c r="AS105" s="90"/>
      <c r="AT105" s="90"/>
      <c r="AU105" s="90"/>
      <c r="AV105" s="90"/>
      <c r="AW105" s="90"/>
      <c r="AX105" s="90"/>
      <c r="AY105" s="90"/>
      <c r="AZ105" s="90"/>
      <c r="BA105" s="90"/>
      <c r="BB105" s="90"/>
      <c r="BC105" s="90"/>
      <c r="BD105" s="90"/>
      <c r="BE105" s="90"/>
    </row>
    <row r="106" spans="1:57" ht="16.5" customHeight="1">
      <c r="A106" s="435" t="s">
        <v>275</v>
      </c>
      <c r="B106" s="435"/>
      <c r="C106" s="93">
        <v>0.12</v>
      </c>
      <c r="D106" s="274">
        <v>1417</v>
      </c>
      <c r="E106" s="274">
        <v>1238</v>
      </c>
      <c r="F106" s="274">
        <v>890</v>
      </c>
      <c r="G106" s="274">
        <v>706</v>
      </c>
      <c r="H106" s="274">
        <v>826</v>
      </c>
      <c r="I106" s="274">
        <v>232</v>
      </c>
      <c r="J106" s="274">
        <v>342</v>
      </c>
      <c r="K106" s="274">
        <v>482</v>
      </c>
      <c r="L106" s="274">
        <v>558</v>
      </c>
      <c r="M106" s="274">
        <v>500</v>
      </c>
      <c r="N106" s="274">
        <v>623</v>
      </c>
      <c r="O106" s="274">
        <v>760</v>
      </c>
      <c r="P106" s="274">
        <v>453</v>
      </c>
      <c r="Q106" s="274">
        <v>404</v>
      </c>
      <c r="R106" s="274">
        <v>678</v>
      </c>
      <c r="S106" s="117">
        <f t="shared" ref="S106:S110" si="68">SUM(D106:R106)</f>
        <v>10109</v>
      </c>
      <c r="U106" s="435" t="s">
        <v>275</v>
      </c>
      <c r="V106" s="435"/>
      <c r="W106" s="93">
        <v>0.12</v>
      </c>
      <c r="X106" s="274">
        <v>1419</v>
      </c>
      <c r="Y106" s="274">
        <v>1295</v>
      </c>
      <c r="Z106" s="274">
        <v>865</v>
      </c>
      <c r="AA106" s="274">
        <v>716</v>
      </c>
      <c r="AB106" s="274">
        <v>857</v>
      </c>
      <c r="AC106" s="274">
        <v>248</v>
      </c>
      <c r="AD106" s="274">
        <v>333</v>
      </c>
      <c r="AE106" s="274">
        <v>490</v>
      </c>
      <c r="AF106" s="274">
        <v>616</v>
      </c>
      <c r="AG106" s="274">
        <v>478</v>
      </c>
      <c r="AH106" s="274">
        <v>641</v>
      </c>
      <c r="AI106" s="274">
        <v>782</v>
      </c>
      <c r="AJ106" s="274">
        <v>444</v>
      </c>
      <c r="AK106" s="274">
        <v>396</v>
      </c>
      <c r="AL106" s="274">
        <v>705</v>
      </c>
      <c r="AM106" s="117">
        <f t="shared" ref="AM106:AM110" si="69">SUM(X106:AL106)</f>
        <v>10285</v>
      </c>
      <c r="AO106" s="90"/>
      <c r="AP106" s="90"/>
      <c r="AQ106" s="90"/>
      <c r="AR106" s="90"/>
      <c r="AS106" s="90"/>
      <c r="AT106" s="90"/>
      <c r="AU106" s="90"/>
      <c r="AV106" s="90"/>
      <c r="AW106" s="90"/>
      <c r="AX106" s="90"/>
      <c r="AY106" s="90"/>
      <c r="AZ106" s="90"/>
      <c r="BA106" s="90"/>
      <c r="BB106" s="90"/>
      <c r="BC106" s="90"/>
      <c r="BD106" s="90"/>
      <c r="BE106" s="90"/>
    </row>
    <row r="107" spans="1:57" ht="16.5" customHeight="1">
      <c r="A107" s="435" t="s">
        <v>276</v>
      </c>
      <c r="B107" s="435"/>
      <c r="C107" s="93">
        <v>0.25</v>
      </c>
      <c r="D107" s="123">
        <v>3344</v>
      </c>
      <c r="E107" s="123">
        <v>2010</v>
      </c>
      <c r="F107" s="123">
        <v>1311</v>
      </c>
      <c r="G107" s="123">
        <v>779</v>
      </c>
      <c r="H107" s="123">
        <v>942</v>
      </c>
      <c r="I107" s="123">
        <v>370</v>
      </c>
      <c r="J107" s="123">
        <v>483</v>
      </c>
      <c r="K107" s="123">
        <v>743</v>
      </c>
      <c r="L107" s="123">
        <v>1975</v>
      </c>
      <c r="M107" s="123">
        <v>1745</v>
      </c>
      <c r="N107" s="123">
        <v>3228</v>
      </c>
      <c r="O107" s="123">
        <v>3149</v>
      </c>
      <c r="P107" s="123">
        <v>1426</v>
      </c>
      <c r="Q107" s="123">
        <v>741</v>
      </c>
      <c r="R107" s="123">
        <v>3453</v>
      </c>
      <c r="S107" s="117">
        <f t="shared" si="68"/>
        <v>25699</v>
      </c>
      <c r="U107" s="435" t="s">
        <v>276</v>
      </c>
      <c r="V107" s="435"/>
      <c r="W107" s="93">
        <v>0.25</v>
      </c>
      <c r="X107" s="123">
        <v>3168</v>
      </c>
      <c r="Y107" s="123">
        <v>1989</v>
      </c>
      <c r="Z107" s="123">
        <v>1304</v>
      </c>
      <c r="AA107" s="123">
        <v>720</v>
      </c>
      <c r="AB107" s="123">
        <v>814</v>
      </c>
      <c r="AC107" s="123">
        <v>382</v>
      </c>
      <c r="AD107" s="123">
        <v>453</v>
      </c>
      <c r="AE107" s="123">
        <v>682</v>
      </c>
      <c r="AF107" s="123">
        <v>1817</v>
      </c>
      <c r="AG107" s="123">
        <v>1690</v>
      </c>
      <c r="AH107" s="123">
        <v>3236</v>
      </c>
      <c r="AI107" s="123">
        <v>3273</v>
      </c>
      <c r="AJ107" s="123">
        <v>1272</v>
      </c>
      <c r="AK107" s="123">
        <v>706</v>
      </c>
      <c r="AL107" s="123">
        <v>3448</v>
      </c>
      <c r="AM107" s="117">
        <f t="shared" si="69"/>
        <v>24954</v>
      </c>
      <c r="AO107" s="90"/>
      <c r="AP107" s="90"/>
      <c r="AQ107" s="90"/>
      <c r="AR107" s="90"/>
      <c r="AS107" s="90"/>
      <c r="AT107" s="90"/>
      <c r="AU107" s="90"/>
      <c r="AV107" s="90"/>
      <c r="AW107" s="90"/>
      <c r="AX107" s="90"/>
      <c r="AY107" s="90"/>
      <c r="AZ107" s="90"/>
      <c r="BA107" s="90"/>
      <c r="BB107" s="90"/>
      <c r="BC107" s="90"/>
      <c r="BD107" s="90"/>
      <c r="BE107" s="90"/>
    </row>
    <row r="108" spans="1:57" ht="16.5" customHeight="1">
      <c r="A108" s="435" t="s">
        <v>277</v>
      </c>
      <c r="B108" s="435"/>
      <c r="C108" s="93">
        <v>0.06</v>
      </c>
      <c r="D108" s="123">
        <v>10845</v>
      </c>
      <c r="E108" s="123">
        <v>9488</v>
      </c>
      <c r="F108" s="123">
        <v>5250</v>
      </c>
      <c r="G108" s="123">
        <v>4410</v>
      </c>
      <c r="H108" s="123">
        <v>6004</v>
      </c>
      <c r="I108" s="123">
        <v>2560</v>
      </c>
      <c r="J108" s="123">
        <v>3058</v>
      </c>
      <c r="K108" s="123">
        <v>4212</v>
      </c>
      <c r="L108" s="123">
        <v>6794</v>
      </c>
      <c r="M108" s="123">
        <v>7007</v>
      </c>
      <c r="N108" s="123">
        <v>9229</v>
      </c>
      <c r="O108" s="123">
        <v>12841</v>
      </c>
      <c r="P108" s="123">
        <v>5739</v>
      </c>
      <c r="Q108" s="123">
        <v>3478</v>
      </c>
      <c r="R108" s="123">
        <v>9548</v>
      </c>
      <c r="S108" s="117">
        <f t="shared" si="68"/>
        <v>100463</v>
      </c>
      <c r="U108" s="435" t="s">
        <v>277</v>
      </c>
      <c r="V108" s="435"/>
      <c r="W108" s="93">
        <v>0.06</v>
      </c>
      <c r="X108" s="123">
        <v>10594</v>
      </c>
      <c r="Y108" s="123">
        <v>9567</v>
      </c>
      <c r="Z108" s="123">
        <v>5337</v>
      </c>
      <c r="AA108" s="123">
        <v>4526</v>
      </c>
      <c r="AB108" s="123">
        <v>5915</v>
      </c>
      <c r="AC108" s="123">
        <v>2618</v>
      </c>
      <c r="AD108" s="123">
        <v>2980</v>
      </c>
      <c r="AE108" s="123">
        <v>4243</v>
      </c>
      <c r="AF108" s="123">
        <v>6915</v>
      </c>
      <c r="AG108" s="123">
        <v>7026</v>
      </c>
      <c r="AH108" s="123">
        <v>9327</v>
      </c>
      <c r="AI108" s="123">
        <v>12776</v>
      </c>
      <c r="AJ108" s="123">
        <v>5781</v>
      </c>
      <c r="AK108" s="123">
        <v>3507</v>
      </c>
      <c r="AL108" s="123">
        <v>9526</v>
      </c>
      <c r="AM108" s="117">
        <f t="shared" si="69"/>
        <v>100638</v>
      </c>
      <c r="AO108" s="90"/>
      <c r="AP108" s="90"/>
      <c r="AQ108" s="90"/>
      <c r="AR108" s="90"/>
      <c r="AS108" s="90"/>
      <c r="AT108" s="90"/>
      <c r="AU108" s="90"/>
      <c r="AV108" s="90"/>
      <c r="AW108" s="90"/>
      <c r="AX108" s="90"/>
      <c r="AY108" s="90"/>
      <c r="AZ108" s="90"/>
      <c r="BA108" s="90"/>
      <c r="BB108" s="90"/>
      <c r="BC108" s="90"/>
      <c r="BD108" s="90"/>
      <c r="BE108" s="90"/>
    </row>
    <row r="109" spans="1:57" ht="16.5" customHeight="1">
      <c r="A109" s="424" t="s">
        <v>278</v>
      </c>
      <c r="B109" s="424"/>
      <c r="C109" s="93">
        <v>0.08</v>
      </c>
      <c r="D109" s="123">
        <v>1073</v>
      </c>
      <c r="E109" s="123">
        <v>786</v>
      </c>
      <c r="F109" s="123">
        <v>488</v>
      </c>
      <c r="G109" s="123">
        <v>333</v>
      </c>
      <c r="H109" s="123">
        <v>477</v>
      </c>
      <c r="I109" s="123">
        <v>185</v>
      </c>
      <c r="J109" s="123">
        <v>255</v>
      </c>
      <c r="K109" s="123">
        <v>341</v>
      </c>
      <c r="L109" s="123">
        <v>672</v>
      </c>
      <c r="M109" s="123">
        <v>535</v>
      </c>
      <c r="N109" s="123">
        <v>856</v>
      </c>
      <c r="O109" s="123">
        <v>931</v>
      </c>
      <c r="P109" s="123">
        <v>498</v>
      </c>
      <c r="Q109" s="123">
        <v>355</v>
      </c>
      <c r="R109" s="123">
        <v>995</v>
      </c>
      <c r="S109" s="117">
        <f t="shared" si="68"/>
        <v>8780</v>
      </c>
      <c r="U109" s="424" t="s">
        <v>278</v>
      </c>
      <c r="V109" s="424"/>
      <c r="W109" s="93">
        <v>0.08</v>
      </c>
      <c r="X109" s="123">
        <v>998</v>
      </c>
      <c r="Y109" s="123">
        <v>768</v>
      </c>
      <c r="Z109" s="123">
        <v>462</v>
      </c>
      <c r="AA109" s="123">
        <v>304</v>
      </c>
      <c r="AB109" s="123">
        <v>413</v>
      </c>
      <c r="AC109" s="123">
        <v>188</v>
      </c>
      <c r="AD109" s="123">
        <v>237</v>
      </c>
      <c r="AE109" s="123">
        <v>311</v>
      </c>
      <c r="AF109" s="123">
        <v>617</v>
      </c>
      <c r="AG109" s="123">
        <v>535</v>
      </c>
      <c r="AH109" s="123">
        <v>864</v>
      </c>
      <c r="AI109" s="123">
        <v>966</v>
      </c>
      <c r="AJ109" s="123">
        <v>467</v>
      </c>
      <c r="AK109" s="123">
        <v>315</v>
      </c>
      <c r="AL109" s="123">
        <v>1001</v>
      </c>
      <c r="AM109" s="117">
        <f t="shared" si="69"/>
        <v>8446</v>
      </c>
      <c r="AO109" s="90"/>
      <c r="AP109" s="90"/>
      <c r="AQ109" s="90"/>
      <c r="AR109" s="90"/>
      <c r="AS109" s="90"/>
      <c r="AT109" s="90"/>
      <c r="AU109" s="90"/>
      <c r="AV109" s="90"/>
      <c r="AW109" s="90"/>
      <c r="AX109" s="90"/>
      <c r="AY109" s="90"/>
      <c r="AZ109" s="90"/>
      <c r="BA109" s="90"/>
      <c r="BB109" s="90"/>
      <c r="BC109" s="90"/>
      <c r="BD109" s="90"/>
      <c r="BE109" s="90"/>
    </row>
    <row r="110" spans="1:57" ht="16.5" customHeight="1">
      <c r="A110" s="435" t="s">
        <v>279</v>
      </c>
      <c r="B110" s="435"/>
      <c r="C110" s="93">
        <v>0.02</v>
      </c>
      <c r="D110" s="123">
        <v>1918</v>
      </c>
      <c r="E110" s="123">
        <v>1515</v>
      </c>
      <c r="F110" s="123">
        <v>2182</v>
      </c>
      <c r="G110" s="123">
        <v>477</v>
      </c>
      <c r="H110" s="123">
        <v>665</v>
      </c>
      <c r="I110" s="123">
        <v>313</v>
      </c>
      <c r="J110" s="123">
        <v>603</v>
      </c>
      <c r="K110" s="123">
        <v>507</v>
      </c>
      <c r="L110" s="123">
        <v>487</v>
      </c>
      <c r="M110" s="123">
        <v>658</v>
      </c>
      <c r="N110" s="123">
        <v>603</v>
      </c>
      <c r="O110" s="123">
        <v>861</v>
      </c>
      <c r="P110" s="123">
        <v>898</v>
      </c>
      <c r="Q110" s="123">
        <v>518</v>
      </c>
      <c r="R110" s="123">
        <v>593</v>
      </c>
      <c r="S110" s="117">
        <f t="shared" si="68"/>
        <v>12798</v>
      </c>
      <c r="U110" s="435" t="s">
        <v>279</v>
      </c>
      <c r="V110" s="435"/>
      <c r="W110" s="93">
        <v>0.02</v>
      </c>
      <c r="X110" s="123">
        <v>1888</v>
      </c>
      <c r="Y110" s="123">
        <v>1503</v>
      </c>
      <c r="Z110" s="123">
        <v>2176</v>
      </c>
      <c r="AA110" s="123">
        <v>476</v>
      </c>
      <c r="AB110" s="123">
        <v>672</v>
      </c>
      <c r="AC110" s="123">
        <v>344</v>
      </c>
      <c r="AD110" s="123">
        <v>606</v>
      </c>
      <c r="AE110" s="123">
        <v>508</v>
      </c>
      <c r="AF110" s="123">
        <v>488</v>
      </c>
      <c r="AG110" s="123">
        <v>633</v>
      </c>
      <c r="AH110" s="123">
        <v>605</v>
      </c>
      <c r="AI110" s="123">
        <v>869</v>
      </c>
      <c r="AJ110" s="123">
        <v>900</v>
      </c>
      <c r="AK110" s="123">
        <v>521</v>
      </c>
      <c r="AL110" s="123">
        <v>595</v>
      </c>
      <c r="AM110" s="117">
        <f t="shared" si="69"/>
        <v>12784</v>
      </c>
      <c r="AO110" s="90"/>
      <c r="AP110" s="90"/>
      <c r="AQ110" s="90"/>
      <c r="AR110" s="90"/>
      <c r="AS110" s="90"/>
      <c r="AT110" s="90"/>
      <c r="AU110" s="90"/>
      <c r="AV110" s="90"/>
      <c r="AW110" s="90"/>
      <c r="AX110" s="90"/>
      <c r="AY110" s="90"/>
      <c r="AZ110" s="90"/>
      <c r="BA110" s="90"/>
      <c r="BB110" s="90"/>
      <c r="BC110" s="90"/>
      <c r="BD110" s="90"/>
      <c r="BE110" s="90"/>
    </row>
    <row r="111" spans="1:57" ht="16.5" customHeight="1">
      <c r="A111" s="424" t="s">
        <v>280</v>
      </c>
      <c r="B111" s="424"/>
      <c r="C111" s="93">
        <v>0.05</v>
      </c>
      <c r="D111" s="123">
        <v>2843</v>
      </c>
      <c r="E111" s="123">
        <v>3019</v>
      </c>
      <c r="F111" s="123">
        <v>1638</v>
      </c>
      <c r="G111" s="123">
        <v>1715</v>
      </c>
      <c r="H111" s="123">
        <v>2066</v>
      </c>
      <c r="I111" s="123">
        <v>608</v>
      </c>
      <c r="J111" s="123">
        <v>793</v>
      </c>
      <c r="K111" s="123">
        <v>1057</v>
      </c>
      <c r="L111" s="123">
        <v>1394</v>
      </c>
      <c r="M111" s="123">
        <v>1398</v>
      </c>
      <c r="N111" s="123">
        <v>1783</v>
      </c>
      <c r="O111" s="123">
        <v>2489</v>
      </c>
      <c r="P111" s="123">
        <v>1315</v>
      </c>
      <c r="Q111" s="123">
        <v>1169</v>
      </c>
      <c r="R111" s="123">
        <v>1922</v>
      </c>
      <c r="S111" s="123">
        <f>SUM(D111:R111)</f>
        <v>25209</v>
      </c>
      <c r="U111" s="424" t="s">
        <v>280</v>
      </c>
      <c r="V111" s="424"/>
      <c r="W111" s="93">
        <v>0.05</v>
      </c>
      <c r="X111" s="123">
        <f>X96</f>
        <v>2730</v>
      </c>
      <c r="Y111" s="123">
        <f t="shared" ref="Y111:AL111" si="70">Y96</f>
        <v>2944</v>
      </c>
      <c r="Z111" s="123">
        <f t="shared" si="70"/>
        <v>1653</v>
      </c>
      <c r="AA111" s="123">
        <f t="shared" si="70"/>
        <v>1675</v>
      </c>
      <c r="AB111" s="123">
        <f t="shared" si="70"/>
        <v>1975</v>
      </c>
      <c r="AC111" s="123">
        <f t="shared" si="70"/>
        <v>597</v>
      </c>
      <c r="AD111" s="123">
        <f t="shared" si="70"/>
        <v>797</v>
      </c>
      <c r="AE111" s="123">
        <f t="shared" si="70"/>
        <v>1057</v>
      </c>
      <c r="AF111" s="123">
        <f t="shared" si="70"/>
        <v>1423</v>
      </c>
      <c r="AG111" s="123">
        <f t="shared" si="70"/>
        <v>1308</v>
      </c>
      <c r="AH111" s="123">
        <f t="shared" si="70"/>
        <v>1757</v>
      </c>
      <c r="AI111" s="123">
        <f t="shared" si="70"/>
        <v>2325</v>
      </c>
      <c r="AJ111" s="123">
        <f t="shared" si="70"/>
        <v>1228</v>
      </c>
      <c r="AK111" s="123">
        <f t="shared" si="70"/>
        <v>1147</v>
      </c>
      <c r="AL111" s="123">
        <f t="shared" si="70"/>
        <v>1879</v>
      </c>
      <c r="AM111" s="123">
        <f>SUM(X111:AL111)</f>
        <v>24495</v>
      </c>
      <c r="AO111" s="90"/>
      <c r="AP111" s="90"/>
      <c r="AQ111" s="90"/>
      <c r="AR111" s="90"/>
      <c r="AS111" s="90"/>
      <c r="AT111" s="90"/>
      <c r="AU111" s="90"/>
      <c r="AV111" s="90"/>
      <c r="AW111" s="90"/>
      <c r="AX111" s="90"/>
      <c r="AY111" s="90"/>
      <c r="AZ111" s="90"/>
      <c r="BA111" s="90"/>
      <c r="BB111" s="90"/>
      <c r="BC111" s="90"/>
      <c r="BD111" s="90"/>
      <c r="BE111" s="90"/>
    </row>
    <row r="112" spans="1:57" ht="16.5" customHeight="1">
      <c r="A112" s="435" t="s">
        <v>281</v>
      </c>
      <c r="B112" s="435"/>
      <c r="C112" s="93">
        <v>0.05</v>
      </c>
      <c r="D112" s="123">
        <v>299</v>
      </c>
      <c r="E112" s="123">
        <v>320</v>
      </c>
      <c r="F112" s="123">
        <v>148</v>
      </c>
      <c r="G112" s="123">
        <v>209</v>
      </c>
      <c r="H112" s="123">
        <v>301</v>
      </c>
      <c r="I112" s="123">
        <v>68</v>
      </c>
      <c r="J112" s="123">
        <v>92</v>
      </c>
      <c r="K112" s="123">
        <v>120</v>
      </c>
      <c r="L112" s="123">
        <v>136</v>
      </c>
      <c r="M112" s="123">
        <v>91</v>
      </c>
      <c r="N112" s="123">
        <v>118</v>
      </c>
      <c r="O112" s="123">
        <v>154</v>
      </c>
      <c r="P112" s="123">
        <v>114</v>
      </c>
      <c r="Q112" s="123">
        <v>133</v>
      </c>
      <c r="R112" s="123">
        <v>124</v>
      </c>
      <c r="S112" s="117">
        <f t="shared" ref="S112:S113" si="71">SUM(D112:R112)</f>
        <v>2427</v>
      </c>
      <c r="U112" s="435" t="s">
        <v>281</v>
      </c>
      <c r="V112" s="435"/>
      <c r="W112" s="93">
        <v>0.05</v>
      </c>
      <c r="X112" s="123">
        <v>912</v>
      </c>
      <c r="Y112" s="123">
        <v>1064</v>
      </c>
      <c r="Z112" s="123">
        <v>561</v>
      </c>
      <c r="AA112" s="123">
        <v>800</v>
      </c>
      <c r="AB112" s="123">
        <v>930</v>
      </c>
      <c r="AC112" s="123">
        <v>199</v>
      </c>
      <c r="AD112" s="123">
        <v>266</v>
      </c>
      <c r="AE112" s="123">
        <v>474</v>
      </c>
      <c r="AF112" s="123">
        <v>325</v>
      </c>
      <c r="AG112" s="123">
        <v>233</v>
      </c>
      <c r="AH112" s="123">
        <v>269</v>
      </c>
      <c r="AI112" s="123">
        <v>403</v>
      </c>
      <c r="AJ112" s="123">
        <v>287</v>
      </c>
      <c r="AK112" s="123">
        <v>289</v>
      </c>
      <c r="AL112" s="123">
        <v>296</v>
      </c>
      <c r="AM112" s="117">
        <f t="shared" ref="AM112:AM113" si="72">SUM(X112:AL112)</f>
        <v>7308</v>
      </c>
      <c r="AO112" s="90"/>
      <c r="AP112" s="90"/>
      <c r="AQ112" s="90"/>
      <c r="AR112" s="90"/>
      <c r="AS112" s="90"/>
      <c r="AT112" s="90"/>
      <c r="AU112" s="90"/>
      <c r="AV112" s="90"/>
      <c r="AW112" s="90"/>
      <c r="AX112" s="90"/>
      <c r="AY112" s="90"/>
      <c r="AZ112" s="90"/>
      <c r="BA112" s="90"/>
      <c r="BB112" s="90"/>
      <c r="BC112" s="90"/>
      <c r="BD112" s="90"/>
      <c r="BE112" s="90"/>
    </row>
    <row r="113" spans="1:57" ht="16.5" customHeight="1">
      <c r="A113" s="435" t="s">
        <v>282</v>
      </c>
      <c r="B113" s="435"/>
      <c r="C113" s="93">
        <v>0.12</v>
      </c>
      <c r="D113" s="123">
        <v>123</v>
      </c>
      <c r="E113" s="123">
        <v>85</v>
      </c>
      <c r="F113" s="123">
        <v>59</v>
      </c>
      <c r="G113" s="123">
        <v>27</v>
      </c>
      <c r="H113" s="123">
        <v>34</v>
      </c>
      <c r="I113" s="123">
        <v>8</v>
      </c>
      <c r="J113" s="123">
        <v>18</v>
      </c>
      <c r="K113" s="123">
        <v>24</v>
      </c>
      <c r="L113" s="123">
        <v>57</v>
      </c>
      <c r="M113" s="123">
        <v>53</v>
      </c>
      <c r="N113" s="123">
        <v>69</v>
      </c>
      <c r="O113" s="123">
        <v>81</v>
      </c>
      <c r="P113" s="123">
        <v>44</v>
      </c>
      <c r="Q113" s="123">
        <v>26</v>
      </c>
      <c r="R113" s="123">
        <v>121</v>
      </c>
      <c r="S113" s="117">
        <f t="shared" si="71"/>
        <v>829</v>
      </c>
      <c r="U113" s="435" t="s">
        <v>282</v>
      </c>
      <c r="V113" s="435"/>
      <c r="W113" s="93">
        <v>0.12</v>
      </c>
      <c r="X113" s="123">
        <v>116</v>
      </c>
      <c r="Y113" s="123">
        <v>76</v>
      </c>
      <c r="Z113" s="123">
        <v>63</v>
      </c>
      <c r="AA113" s="123">
        <v>22</v>
      </c>
      <c r="AB113" s="123">
        <v>38</v>
      </c>
      <c r="AC113" s="123">
        <v>10</v>
      </c>
      <c r="AD113" s="123">
        <v>19</v>
      </c>
      <c r="AE113" s="123">
        <v>22</v>
      </c>
      <c r="AF113" s="123">
        <v>57</v>
      </c>
      <c r="AG113" s="123">
        <v>44</v>
      </c>
      <c r="AH113" s="123">
        <v>80</v>
      </c>
      <c r="AI113" s="123">
        <v>91</v>
      </c>
      <c r="AJ113" s="123">
        <v>39</v>
      </c>
      <c r="AK113" s="123">
        <v>21</v>
      </c>
      <c r="AL113" s="123">
        <v>124</v>
      </c>
      <c r="AM113" s="117">
        <f t="shared" si="72"/>
        <v>822</v>
      </c>
      <c r="AO113" s="90"/>
      <c r="AP113" s="90"/>
      <c r="AQ113" s="90"/>
      <c r="AR113" s="90"/>
      <c r="AS113" s="90"/>
      <c r="AT113" s="90"/>
      <c r="AU113" s="90"/>
      <c r="AV113" s="90"/>
      <c r="AW113" s="90"/>
      <c r="AX113" s="90"/>
      <c r="AY113" s="90"/>
      <c r="AZ113" s="90"/>
      <c r="BA113" s="90"/>
      <c r="BB113" s="90"/>
      <c r="BC113" s="90"/>
      <c r="BD113" s="90"/>
      <c r="BE113" s="90"/>
    </row>
    <row r="114" spans="1:57" ht="16.5" customHeight="1" thickBot="1">
      <c r="A114" s="409" t="str">
        <f>'Tabell 3.1 DOK32022'!A95</f>
        <v xml:space="preserve">Fordelingsnøkkel FO4B </v>
      </c>
      <c r="B114" s="409"/>
      <c r="C114" s="230"/>
      <c r="D114" s="231">
        <f>(D102/$S$102*$C$102+D106/$S$106*$C$106+D107/$S$107*$C$107+D108/$S$108*$C$108+D109/$S$109*$C$109+D110/$S$110*$C$110+D111/$S$111*$C$111+D112/$S$112*$C$112+D113/$S$113*$C$113)*100</f>
        <v>13.451750343674512</v>
      </c>
      <c r="E114" s="231">
        <f t="shared" ref="E114:R114" si="73">(E102/$S$102*$C$102+E106/$S$106*$C$106+E107/$S$107*$C$107+E108/$S$108*$C$108+E109/$S$109*$C$109+E110/$S$110*$C$110+E111/$S$111*$C$111+E112/$S$112*$C$112+E113/$S$113*$C$113)*100</f>
        <v>11.754082256481063</v>
      </c>
      <c r="F114" s="231">
        <f t="shared" si="73"/>
        <v>7.6526237847035699</v>
      </c>
      <c r="G114" s="231">
        <f t="shared" si="73"/>
        <v>6.3430818775518709</v>
      </c>
      <c r="H114" s="231">
        <f t="shared" si="73"/>
        <v>6.9599204078025556</v>
      </c>
      <c r="I114" s="231">
        <f t="shared" si="73"/>
        <v>1.6832430593216812</v>
      </c>
      <c r="J114" s="231">
        <f t="shared" si="73"/>
        <v>2.312716853327125</v>
      </c>
      <c r="K114" s="231">
        <f t="shared" si="73"/>
        <v>3.3099321999732574</v>
      </c>
      <c r="L114" s="231">
        <f t="shared" si="73"/>
        <v>6.2083151284806899</v>
      </c>
      <c r="M114" s="231">
        <f t="shared" si="73"/>
        <v>5.66140211276179</v>
      </c>
      <c r="N114" s="231">
        <f t="shared" si="73"/>
        <v>8.1880926675403494</v>
      </c>
      <c r="O114" s="231">
        <f t="shared" si="73"/>
        <v>9.5029307867353783</v>
      </c>
      <c r="P114" s="231">
        <f t="shared" si="73"/>
        <v>4.6610350838968406</v>
      </c>
      <c r="Q114" s="231">
        <f t="shared" si="73"/>
        <v>3.1397917677266505</v>
      </c>
      <c r="R114" s="231">
        <f t="shared" si="73"/>
        <v>9.1710816700226729</v>
      </c>
      <c r="S114" s="231">
        <f t="shared" ref="S114" si="74">SUM(D114:R114)</f>
        <v>100</v>
      </c>
      <c r="U114" s="409" t="str">
        <f>'Tabell 3.1 DOK32022'!A95</f>
        <v xml:space="preserve">Fordelingsnøkkel FO4B </v>
      </c>
      <c r="V114" s="409"/>
      <c r="W114" s="230"/>
      <c r="X114" s="231">
        <f t="shared" ref="X114:AL114" si="75">(X102/$AM$102*$W$102+X106/$AM$106*$W$106+X107/$AM$107*$W$107+X108/$AM$108*$W$108+X109/$AM$109*$W$109+X110/$AM$110*$W$110+X111/$AM$111*$W$111+X112/$AM$112*$W$112+X113/$AM$113*$W$113)*100</f>
        <v>13.533327161921493</v>
      </c>
      <c r="Y114" s="231">
        <f t="shared" si="75"/>
        <v>12.111193484228625</v>
      </c>
      <c r="Z114" s="231">
        <f t="shared" si="75"/>
        <v>7.8667615278774861</v>
      </c>
      <c r="AA114" s="231">
        <f t="shared" si="75"/>
        <v>6.3708770387866736</v>
      </c>
      <c r="AB114" s="231">
        <f t="shared" si="75"/>
        <v>6.7579656886991</v>
      </c>
      <c r="AC114" s="231">
        <f t="shared" si="75"/>
        <v>1.7576609218882557</v>
      </c>
      <c r="AD114" s="231">
        <f t="shared" si="75"/>
        <v>2.2582939577998036</v>
      </c>
      <c r="AE114" s="231">
        <f t="shared" si="75"/>
        <v>3.3136798852877005</v>
      </c>
      <c r="AF114" s="231">
        <f t="shared" si="75"/>
        <v>6.098944477216131</v>
      </c>
      <c r="AG114" s="231">
        <f t="shared" si="75"/>
        <v>5.2731025966392249</v>
      </c>
      <c r="AH114" s="231">
        <f t="shared" si="75"/>
        <v>8.3343610996835817</v>
      </c>
      <c r="AI114" s="231">
        <f t="shared" si="75"/>
        <v>9.7903545462581452</v>
      </c>
      <c r="AJ114" s="231">
        <f t="shared" si="75"/>
        <v>4.3319844521318736</v>
      </c>
      <c r="AK114" s="231">
        <f t="shared" si="75"/>
        <v>2.904380751187877</v>
      </c>
      <c r="AL114" s="231">
        <f t="shared" si="75"/>
        <v>9.2971124103940284</v>
      </c>
      <c r="AM114" s="231">
        <f t="shared" ref="AM114" si="76">SUM(X114:AL114)</f>
        <v>99.999999999999972</v>
      </c>
      <c r="AO114" s="90"/>
      <c r="AP114" s="90"/>
      <c r="AQ114" s="90"/>
      <c r="AR114" s="90"/>
      <c r="AS114" s="90"/>
      <c r="AT114" s="90"/>
      <c r="AU114" s="90"/>
      <c r="AV114" s="90"/>
      <c r="AW114" s="90"/>
      <c r="AX114" s="90"/>
      <c r="AY114" s="90"/>
      <c r="AZ114" s="90"/>
      <c r="BA114" s="90"/>
      <c r="BB114" s="90"/>
      <c r="BC114" s="90"/>
      <c r="BD114" s="90"/>
      <c r="BE114" s="90"/>
    </row>
    <row r="115" spans="1:57" ht="16.5" customHeight="1">
      <c r="A115" s="441"/>
      <c r="B115" s="441"/>
      <c r="C115" s="85"/>
      <c r="D115" s="18"/>
      <c r="E115" s="18"/>
      <c r="F115" s="18"/>
      <c r="G115" s="18"/>
      <c r="H115" s="18"/>
      <c r="I115" s="18"/>
      <c r="J115" s="18"/>
      <c r="K115" s="18"/>
      <c r="L115" s="18"/>
      <c r="M115" s="18"/>
      <c r="N115" s="18"/>
      <c r="O115" s="18"/>
      <c r="P115" s="18"/>
      <c r="Q115" s="18"/>
      <c r="R115" s="18"/>
      <c r="S115" s="18"/>
      <c r="U115" s="441"/>
      <c r="V115" s="441"/>
      <c r="W115" s="85"/>
      <c r="X115" s="18"/>
      <c r="Y115" s="18"/>
      <c r="Z115" s="18"/>
      <c r="AA115" s="18"/>
      <c r="AB115" s="18"/>
      <c r="AC115" s="18"/>
      <c r="AD115" s="18"/>
      <c r="AE115" s="18"/>
      <c r="AF115" s="18"/>
      <c r="AG115" s="18"/>
      <c r="AH115" s="18"/>
      <c r="AI115" s="18"/>
      <c r="AJ115" s="18"/>
      <c r="AK115" s="18"/>
      <c r="AL115" s="18"/>
      <c r="AM115" s="18"/>
      <c r="AO115" s="90"/>
      <c r="AP115" s="90"/>
      <c r="AQ115" s="90"/>
      <c r="AR115" s="90"/>
      <c r="AS115" s="90"/>
      <c r="AT115" s="90"/>
      <c r="AU115" s="90"/>
      <c r="AV115" s="90"/>
      <c r="AW115" s="90"/>
      <c r="AX115" s="90"/>
      <c r="AY115" s="90"/>
      <c r="AZ115" s="90"/>
      <c r="BA115" s="90"/>
      <c r="BB115" s="90"/>
      <c r="BC115" s="90"/>
      <c r="BD115" s="90"/>
      <c r="BE115" s="90"/>
    </row>
    <row r="116" spans="1:57" ht="16.5" customHeight="1">
      <c r="A116" s="438" t="str">
        <f>'Tabell 3.1 DOK32022'!A97</f>
        <v xml:space="preserve">Fordelingsnøkkel FO4B </v>
      </c>
      <c r="B116" s="438"/>
      <c r="C116" s="95">
        <v>0.8</v>
      </c>
      <c r="D116" s="96">
        <f>D114</f>
        <v>13.451750343674512</v>
      </c>
      <c r="E116" s="96">
        <f t="shared" ref="E116:R116" si="77">E114</f>
        <v>11.754082256481063</v>
      </c>
      <c r="F116" s="96">
        <f t="shared" si="77"/>
        <v>7.6526237847035699</v>
      </c>
      <c r="G116" s="96">
        <f t="shared" si="77"/>
        <v>6.3430818775518709</v>
      </c>
      <c r="H116" s="96">
        <f t="shared" si="77"/>
        <v>6.9599204078025556</v>
      </c>
      <c r="I116" s="96">
        <f t="shared" si="77"/>
        <v>1.6832430593216812</v>
      </c>
      <c r="J116" s="96">
        <f t="shared" si="77"/>
        <v>2.312716853327125</v>
      </c>
      <c r="K116" s="96">
        <f t="shared" si="77"/>
        <v>3.3099321999732574</v>
      </c>
      <c r="L116" s="96">
        <f t="shared" si="77"/>
        <v>6.2083151284806899</v>
      </c>
      <c r="M116" s="96">
        <f t="shared" si="77"/>
        <v>5.66140211276179</v>
      </c>
      <c r="N116" s="96">
        <f t="shared" si="77"/>
        <v>8.1880926675403494</v>
      </c>
      <c r="O116" s="96">
        <f t="shared" si="77"/>
        <v>9.5029307867353783</v>
      </c>
      <c r="P116" s="96">
        <f t="shared" si="77"/>
        <v>4.6610350838968406</v>
      </c>
      <c r="Q116" s="96">
        <f t="shared" si="77"/>
        <v>3.1397917677266505</v>
      </c>
      <c r="R116" s="96">
        <f t="shared" si="77"/>
        <v>9.1710816700226729</v>
      </c>
      <c r="S116" s="96">
        <f>SUM(D116:R116)</f>
        <v>100</v>
      </c>
      <c r="U116" s="438" t="str">
        <f>'Tabell 3.1 DOK32022'!A97</f>
        <v xml:space="preserve">Fordelingsnøkkel FO4B </v>
      </c>
      <c r="V116" s="438"/>
      <c r="W116" s="95">
        <v>0.8</v>
      </c>
      <c r="X116" s="96">
        <f>X114</f>
        <v>13.533327161921493</v>
      </c>
      <c r="Y116" s="96">
        <f t="shared" ref="Y116:AL116" si="78">Y114</f>
        <v>12.111193484228625</v>
      </c>
      <c r="Z116" s="96">
        <f t="shared" si="78"/>
        <v>7.8667615278774861</v>
      </c>
      <c r="AA116" s="96">
        <f t="shared" si="78"/>
        <v>6.3708770387866736</v>
      </c>
      <c r="AB116" s="96">
        <f t="shared" si="78"/>
        <v>6.7579656886991</v>
      </c>
      <c r="AC116" s="96">
        <f t="shared" si="78"/>
        <v>1.7576609218882557</v>
      </c>
      <c r="AD116" s="96">
        <f t="shared" si="78"/>
        <v>2.2582939577998036</v>
      </c>
      <c r="AE116" s="96">
        <f t="shared" si="78"/>
        <v>3.3136798852877005</v>
      </c>
      <c r="AF116" s="96">
        <f t="shared" si="78"/>
        <v>6.098944477216131</v>
      </c>
      <c r="AG116" s="96">
        <f t="shared" si="78"/>
        <v>5.2731025966392249</v>
      </c>
      <c r="AH116" s="96">
        <f t="shared" si="78"/>
        <v>8.3343610996835817</v>
      </c>
      <c r="AI116" s="96">
        <f t="shared" si="78"/>
        <v>9.7903545462581452</v>
      </c>
      <c r="AJ116" s="96">
        <f t="shared" si="78"/>
        <v>4.3319844521318736</v>
      </c>
      <c r="AK116" s="96">
        <f t="shared" si="78"/>
        <v>2.904380751187877</v>
      </c>
      <c r="AL116" s="96">
        <f t="shared" si="78"/>
        <v>9.2971124103940284</v>
      </c>
      <c r="AM116" s="96">
        <f>SUM(X116:AL116)</f>
        <v>99.999999999999972</v>
      </c>
      <c r="AO116" s="90"/>
      <c r="AP116" s="90"/>
      <c r="AQ116" s="90"/>
      <c r="AR116" s="90"/>
      <c r="AS116" s="90"/>
      <c r="AT116" s="90"/>
      <c r="AU116" s="90"/>
      <c r="AV116" s="90"/>
      <c r="AW116" s="90"/>
      <c r="AX116" s="90"/>
      <c r="AY116" s="90"/>
      <c r="AZ116" s="90"/>
      <c r="BA116" s="90"/>
      <c r="BB116" s="90"/>
      <c r="BC116" s="90"/>
      <c r="BD116" s="90"/>
      <c r="BE116" s="90"/>
    </row>
    <row r="117" spans="1:57" ht="16.5" customHeight="1">
      <c r="A117" s="436" t="s">
        <v>480</v>
      </c>
      <c r="B117" s="436"/>
      <c r="C117" s="100">
        <v>0.2</v>
      </c>
      <c r="D117" s="126">
        <v>13.713906975640967</v>
      </c>
      <c r="E117" s="126">
        <v>12.130343464996487</v>
      </c>
      <c r="F117" s="126">
        <v>9.3600661930979978</v>
      </c>
      <c r="G117" s="126">
        <v>6.0081288465314353</v>
      </c>
      <c r="H117" s="126">
        <v>6.1458821843582729</v>
      </c>
      <c r="I117" s="126">
        <v>2.5450020020859072</v>
      </c>
      <c r="J117" s="126">
        <v>2.5563128262107666</v>
      </c>
      <c r="K117" s="126">
        <v>3.5986892507932549</v>
      </c>
      <c r="L117" s="126">
        <v>6.4724278163126163</v>
      </c>
      <c r="M117" s="126">
        <v>6.1114954590109383</v>
      </c>
      <c r="N117" s="126">
        <v>5.6612895226663493</v>
      </c>
      <c r="O117" s="126">
        <v>9.0023139532928891</v>
      </c>
      <c r="P117" s="126">
        <v>5.5036787536818226</v>
      </c>
      <c r="Q117" s="126">
        <v>2.798811907722158</v>
      </c>
      <c r="R117" s="126">
        <v>8.3916508435981463</v>
      </c>
      <c r="S117" s="127">
        <f>SUM(D117:R117)</f>
        <v>100</v>
      </c>
      <c r="U117" s="436" t="s">
        <v>480</v>
      </c>
      <c r="V117" s="436"/>
      <c r="W117" s="100">
        <v>0.2</v>
      </c>
      <c r="X117" s="126">
        <v>13.883154126251988</v>
      </c>
      <c r="Y117" s="126">
        <v>12.557505751579384</v>
      </c>
      <c r="Z117" s="126">
        <v>9.1242567874442493</v>
      </c>
      <c r="AA117" s="126">
        <v>6.2258876817878308</v>
      </c>
      <c r="AB117" s="126">
        <v>5.3647174344415154</v>
      </c>
      <c r="AC117" s="126">
        <v>2.5161940915404495</v>
      </c>
      <c r="AD117" s="126">
        <v>2.3864395260215883</v>
      </c>
      <c r="AE117" s="126">
        <v>3.6494182112911568</v>
      </c>
      <c r="AF117" s="126">
        <v>6.5997467761150963</v>
      </c>
      <c r="AG117" s="126">
        <v>6.0458685961357617</v>
      </c>
      <c r="AH117" s="126">
        <v>6.0635996837142558</v>
      </c>
      <c r="AI117" s="126">
        <v>9.0561089876246825</v>
      </c>
      <c r="AJ117" s="126">
        <v>5.1552735701606833</v>
      </c>
      <c r="AK117" s="126">
        <v>2.7386640701005645</v>
      </c>
      <c r="AL117" s="126">
        <v>8.6331647057908043</v>
      </c>
      <c r="AM117" s="127">
        <f>SUM(X117:AL117)</f>
        <v>100.00000000000003</v>
      </c>
      <c r="AO117" s="90"/>
      <c r="AP117" s="90"/>
      <c r="AQ117" s="90"/>
      <c r="AR117" s="90"/>
      <c r="AS117" s="90"/>
      <c r="AT117" s="90"/>
      <c r="AU117" s="90"/>
      <c r="AV117" s="90"/>
      <c r="AW117" s="90"/>
      <c r="AX117" s="90"/>
      <c r="AY117" s="90"/>
      <c r="AZ117" s="90"/>
      <c r="BA117" s="90"/>
      <c r="BB117" s="90"/>
      <c r="BC117" s="90"/>
      <c r="BD117" s="90"/>
      <c r="BE117" s="90"/>
    </row>
    <row r="118" spans="1:57" ht="16.5" customHeight="1" thickBot="1">
      <c r="A118" s="409" t="str">
        <f>'Tabell 3.1 DOK32022'!A99</f>
        <v xml:space="preserve">Fordelingsnøkkel FO4C </v>
      </c>
      <c r="B118" s="409"/>
      <c r="C118" s="230" t="s">
        <v>217</v>
      </c>
      <c r="D118" s="231">
        <f>SUMPRODUCT($C$116:$C$117,D116:D117)</f>
        <v>13.504181670067805</v>
      </c>
      <c r="E118" s="231">
        <f t="shared" ref="E118:R118" si="79">SUMPRODUCT($C$116:$C$117,E116:E117)</f>
        <v>11.829334498184148</v>
      </c>
      <c r="F118" s="231">
        <f t="shared" si="79"/>
        <v>7.994112266382456</v>
      </c>
      <c r="G118" s="231">
        <f t="shared" si="79"/>
        <v>6.2760912713477843</v>
      </c>
      <c r="H118" s="231">
        <f t="shared" si="79"/>
        <v>6.7971127631136987</v>
      </c>
      <c r="I118" s="231">
        <f t="shared" si="79"/>
        <v>1.8555948478745266</v>
      </c>
      <c r="J118" s="231">
        <f t="shared" si="79"/>
        <v>2.3614360479038532</v>
      </c>
      <c r="K118" s="231">
        <f t="shared" si="79"/>
        <v>3.3676836101372571</v>
      </c>
      <c r="L118" s="231">
        <f t="shared" si="79"/>
        <v>6.2611376660470759</v>
      </c>
      <c r="M118" s="231">
        <f t="shared" si="79"/>
        <v>5.7514207820116194</v>
      </c>
      <c r="N118" s="231">
        <f t="shared" si="79"/>
        <v>7.6827320385655495</v>
      </c>
      <c r="O118" s="231">
        <f t="shared" si="79"/>
        <v>9.4028074200468801</v>
      </c>
      <c r="P118" s="231">
        <f t="shared" si="79"/>
        <v>4.8295638178538374</v>
      </c>
      <c r="Q118" s="231">
        <f t="shared" si="79"/>
        <v>3.0715957957257523</v>
      </c>
      <c r="R118" s="231">
        <f t="shared" si="79"/>
        <v>9.0151955047377683</v>
      </c>
      <c r="S118" s="231">
        <f t="shared" ref="S118" si="80">SUM(D118:R118)</f>
        <v>100.00000000000003</v>
      </c>
      <c r="U118" s="409" t="str">
        <f>'Tabell 3.1 DOK32022'!A99</f>
        <v xml:space="preserve">Fordelingsnøkkel FO4C </v>
      </c>
      <c r="V118" s="409"/>
      <c r="W118" s="230" t="s">
        <v>217</v>
      </c>
      <c r="X118" s="231">
        <f t="shared" ref="X118:AL118" si="81">SUMPRODUCT($W$116:$W$117,X116:X117)</f>
        <v>13.603292554787593</v>
      </c>
      <c r="Y118" s="231">
        <f t="shared" si="81"/>
        <v>12.200455937698777</v>
      </c>
      <c r="Z118" s="231">
        <f t="shared" si="81"/>
        <v>8.1182605797908387</v>
      </c>
      <c r="AA118" s="231">
        <f t="shared" si="81"/>
        <v>6.3418791673869057</v>
      </c>
      <c r="AB118" s="231">
        <f t="shared" si="81"/>
        <v>6.4793160378475836</v>
      </c>
      <c r="AC118" s="231">
        <f t="shared" si="81"/>
        <v>1.9093675558186947</v>
      </c>
      <c r="AD118" s="231">
        <f t="shared" si="81"/>
        <v>2.2839230714441605</v>
      </c>
      <c r="AE118" s="231">
        <f t="shared" si="81"/>
        <v>3.3808275504883922</v>
      </c>
      <c r="AF118" s="231">
        <f t="shared" si="81"/>
        <v>6.1991049369959246</v>
      </c>
      <c r="AG118" s="231">
        <f t="shared" si="81"/>
        <v>5.4276557965385326</v>
      </c>
      <c r="AH118" s="231">
        <f t="shared" si="81"/>
        <v>7.8802088164897173</v>
      </c>
      <c r="AI118" s="231">
        <f t="shared" si="81"/>
        <v>9.6435054345314519</v>
      </c>
      <c r="AJ118" s="231">
        <f t="shared" si="81"/>
        <v>4.4966422757376359</v>
      </c>
      <c r="AK118" s="231">
        <f t="shared" si="81"/>
        <v>2.8712374149704147</v>
      </c>
      <c r="AL118" s="231">
        <f t="shared" si="81"/>
        <v>9.1643228694733843</v>
      </c>
      <c r="AM118" s="231">
        <f t="shared" ref="AM118" si="82">SUM(X118:AL118)</f>
        <v>99.999999999999986</v>
      </c>
      <c r="AO118" s="90"/>
      <c r="AP118" s="90"/>
      <c r="AQ118" s="90"/>
      <c r="AR118" s="90"/>
      <c r="AS118" s="90"/>
      <c r="AT118" s="90"/>
      <c r="AU118" s="90"/>
      <c r="AV118" s="90"/>
      <c r="AW118" s="90"/>
      <c r="AX118" s="90"/>
      <c r="AY118" s="90"/>
      <c r="AZ118" s="90"/>
      <c r="BA118" s="90"/>
      <c r="BB118" s="90"/>
      <c r="BC118" s="90"/>
      <c r="BD118" s="90"/>
      <c r="BE118" s="90"/>
    </row>
    <row r="119" spans="1:57" ht="16.5" customHeight="1">
      <c r="A119" s="18"/>
      <c r="B119" s="18"/>
      <c r="C119" s="18"/>
      <c r="D119" s="18"/>
      <c r="E119" s="18"/>
      <c r="F119" s="18"/>
      <c r="G119" s="18"/>
      <c r="H119" s="18"/>
      <c r="I119" s="18"/>
      <c r="J119" s="18"/>
      <c r="K119" s="18"/>
      <c r="L119" s="18"/>
      <c r="M119" s="18"/>
      <c r="N119" s="18"/>
      <c r="O119" s="18"/>
      <c r="P119" s="18"/>
      <c r="Q119" s="18"/>
      <c r="R119" s="18"/>
      <c r="S119" s="18"/>
    </row>
    <row r="120" spans="1:57">
      <c r="B120" s="128"/>
    </row>
    <row r="121" spans="1:57">
      <c r="B121" s="128"/>
      <c r="D121" s="246"/>
      <c r="E121" s="246"/>
      <c r="F121" s="246"/>
      <c r="G121" s="246"/>
      <c r="H121" s="246"/>
      <c r="I121" s="246"/>
      <c r="J121" s="246"/>
      <c r="K121" s="246"/>
      <c r="L121" s="246"/>
      <c r="M121" s="246"/>
      <c r="N121" s="246"/>
      <c r="O121" s="246"/>
      <c r="P121" s="246"/>
      <c r="Q121" s="246"/>
      <c r="R121" s="246"/>
    </row>
    <row r="122" spans="1:57">
      <c r="B122" s="128"/>
    </row>
    <row r="123" spans="1:57">
      <c r="B123" s="128"/>
    </row>
    <row r="124" spans="1:57">
      <c r="B124" s="128"/>
    </row>
    <row r="125" spans="1:57">
      <c r="B125" s="128"/>
    </row>
    <row r="126" spans="1:57">
      <c r="B126" s="128"/>
    </row>
    <row r="127" spans="1:57">
      <c r="B127" s="128"/>
    </row>
    <row r="128" spans="1:57">
      <c r="B128" s="128"/>
    </row>
    <row r="129" spans="2:2">
      <c r="B129" s="128"/>
    </row>
    <row r="130" spans="2:2">
      <c r="B130" s="128"/>
    </row>
    <row r="131" spans="2:2">
      <c r="B131" s="128"/>
    </row>
    <row r="132" spans="2:2">
      <c r="B132" s="128"/>
    </row>
    <row r="133" spans="2:2">
      <c r="B133" s="128"/>
    </row>
    <row r="134" spans="2:2">
      <c r="B134" s="128"/>
    </row>
    <row r="135" spans="2:2">
      <c r="B135" s="128"/>
    </row>
    <row r="136" spans="2:2">
      <c r="B136" s="128"/>
    </row>
    <row r="137" spans="2:2">
      <c r="B137" s="128"/>
    </row>
    <row r="138" spans="2:2">
      <c r="B138" s="128"/>
    </row>
    <row r="139" spans="2:2">
      <c r="B139" s="128"/>
    </row>
    <row r="140" spans="2:2">
      <c r="B140" s="128"/>
    </row>
    <row r="141" spans="2:2">
      <c r="B141" s="128"/>
    </row>
    <row r="142" spans="2:2">
      <c r="B142" s="128"/>
    </row>
    <row r="143" spans="2:2">
      <c r="B143" s="128"/>
    </row>
    <row r="144" spans="2:2">
      <c r="B144" s="128"/>
    </row>
    <row r="145" spans="2:2">
      <c r="B145" s="128"/>
    </row>
    <row r="146" spans="2:2">
      <c r="B146" s="128"/>
    </row>
    <row r="147" spans="2:2">
      <c r="B147" s="128"/>
    </row>
    <row r="148" spans="2:2">
      <c r="B148" s="128"/>
    </row>
    <row r="149" spans="2:2">
      <c r="B149" s="128"/>
    </row>
    <row r="150" spans="2:2">
      <c r="B150" s="128"/>
    </row>
    <row r="151" spans="2:2">
      <c r="B151" s="128"/>
    </row>
    <row r="152" spans="2:2">
      <c r="B152" s="128"/>
    </row>
    <row r="153" spans="2:2">
      <c r="B153" s="128"/>
    </row>
    <row r="154" spans="2:2">
      <c r="B154" s="128"/>
    </row>
  </sheetData>
  <mergeCells count="236">
    <mergeCell ref="U115:V115"/>
    <mergeCell ref="U116:V116"/>
    <mergeCell ref="U117:V117"/>
    <mergeCell ref="U118:V118"/>
    <mergeCell ref="U109:V109"/>
    <mergeCell ref="U110:V110"/>
    <mergeCell ref="U111:V111"/>
    <mergeCell ref="U112:V112"/>
    <mergeCell ref="U113:V113"/>
    <mergeCell ref="U114:V114"/>
    <mergeCell ref="U103:V103"/>
    <mergeCell ref="U104:V104"/>
    <mergeCell ref="U105:V105"/>
    <mergeCell ref="U106:V106"/>
    <mergeCell ref="U107:V107"/>
    <mergeCell ref="U108:V108"/>
    <mergeCell ref="U97:V97"/>
    <mergeCell ref="U98:V98"/>
    <mergeCell ref="U99:V99"/>
    <mergeCell ref="U100:V100"/>
    <mergeCell ref="U101:V101"/>
    <mergeCell ref="U102:V102"/>
    <mergeCell ref="U91:V91"/>
    <mergeCell ref="U92:V92"/>
    <mergeCell ref="U93:V93"/>
    <mergeCell ref="U94:V94"/>
    <mergeCell ref="U95:V95"/>
    <mergeCell ref="U96:V96"/>
    <mergeCell ref="U85:V85"/>
    <mergeCell ref="U86:V86"/>
    <mergeCell ref="U87:V87"/>
    <mergeCell ref="U88:V88"/>
    <mergeCell ref="U89:V89"/>
    <mergeCell ref="U90:V90"/>
    <mergeCell ref="U79:V79"/>
    <mergeCell ref="U80:V80"/>
    <mergeCell ref="U81:V81"/>
    <mergeCell ref="U82:V82"/>
    <mergeCell ref="U83:V83"/>
    <mergeCell ref="U84:V84"/>
    <mergeCell ref="U73:V73"/>
    <mergeCell ref="U74:V74"/>
    <mergeCell ref="U75:V75"/>
    <mergeCell ref="U76:V76"/>
    <mergeCell ref="U77:V77"/>
    <mergeCell ref="U78:V78"/>
    <mergeCell ref="U67:V67"/>
    <mergeCell ref="U68:V68"/>
    <mergeCell ref="U69:V69"/>
    <mergeCell ref="U70:V70"/>
    <mergeCell ref="U71:V71"/>
    <mergeCell ref="U72:V72"/>
    <mergeCell ref="U61:V61"/>
    <mergeCell ref="U62:V62"/>
    <mergeCell ref="U63:V63"/>
    <mergeCell ref="U64:V64"/>
    <mergeCell ref="U65:V65"/>
    <mergeCell ref="U66:V66"/>
    <mergeCell ref="U55:V55"/>
    <mergeCell ref="U56:V56"/>
    <mergeCell ref="U57:V57"/>
    <mergeCell ref="U58:V58"/>
    <mergeCell ref="U59:V59"/>
    <mergeCell ref="U60:V60"/>
    <mergeCell ref="U49:V49"/>
    <mergeCell ref="U50:V50"/>
    <mergeCell ref="U51:V51"/>
    <mergeCell ref="U52:V52"/>
    <mergeCell ref="U53:V53"/>
    <mergeCell ref="U54:V54"/>
    <mergeCell ref="U43:V43"/>
    <mergeCell ref="U44:V44"/>
    <mergeCell ref="U45:V45"/>
    <mergeCell ref="U46:V46"/>
    <mergeCell ref="U47:V47"/>
    <mergeCell ref="U48:V48"/>
    <mergeCell ref="U37:V37"/>
    <mergeCell ref="U38:V38"/>
    <mergeCell ref="U39:V39"/>
    <mergeCell ref="U40:V40"/>
    <mergeCell ref="U41:V41"/>
    <mergeCell ref="U42:V42"/>
    <mergeCell ref="U31:V31"/>
    <mergeCell ref="U32:V32"/>
    <mergeCell ref="U33:V33"/>
    <mergeCell ref="U34:V34"/>
    <mergeCell ref="U35:V35"/>
    <mergeCell ref="U36:V36"/>
    <mergeCell ref="U25:V25"/>
    <mergeCell ref="U26:V26"/>
    <mergeCell ref="U27:V27"/>
    <mergeCell ref="U28:V28"/>
    <mergeCell ref="U29:V29"/>
    <mergeCell ref="U30:V30"/>
    <mergeCell ref="U19:V19"/>
    <mergeCell ref="U20:V20"/>
    <mergeCell ref="U21:V21"/>
    <mergeCell ref="U22:V22"/>
    <mergeCell ref="U23:V23"/>
    <mergeCell ref="U24:V24"/>
    <mergeCell ref="U13:V13"/>
    <mergeCell ref="U14:V14"/>
    <mergeCell ref="U15:V15"/>
    <mergeCell ref="U16:V16"/>
    <mergeCell ref="U17:V17"/>
    <mergeCell ref="U18:V18"/>
    <mergeCell ref="U7:V7"/>
    <mergeCell ref="U8:V8"/>
    <mergeCell ref="U9:V9"/>
    <mergeCell ref="U10:V10"/>
    <mergeCell ref="U11:V11"/>
    <mergeCell ref="U12:V12"/>
    <mergeCell ref="A115:B115"/>
    <mergeCell ref="A116:B116"/>
    <mergeCell ref="A117:B117"/>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118:B118"/>
    <mergeCell ref="U1:V1"/>
    <mergeCell ref="U2:V2"/>
    <mergeCell ref="U3:V3"/>
    <mergeCell ref="U4:V4"/>
    <mergeCell ref="U5:V5"/>
    <mergeCell ref="U6:V6"/>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I33" sqref="I33:J37"/>
    </sheetView>
  </sheetViews>
  <sheetFormatPr defaultColWidth="11.42578125" defaultRowHeight="16.149999999999999"/>
  <cols>
    <col min="1" max="16384" width="11.42578125" style="2"/>
  </cols>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8274"/>
  </sheetPr>
  <dimension ref="A1:AJ32"/>
  <sheetViews>
    <sheetView topLeftCell="B1" zoomScale="70" zoomScaleNormal="70" workbookViewId="0">
      <selection activeCell="L5" sqref="L5"/>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21" ht="16.5" customHeight="1">
      <c r="A1" s="415" t="s">
        <v>8</v>
      </c>
      <c r="B1" s="415"/>
      <c r="C1" s="20"/>
      <c r="D1" s="18"/>
      <c r="E1" s="18"/>
      <c r="F1" s="18"/>
      <c r="G1" s="18"/>
      <c r="H1" s="18"/>
      <c r="I1" s="18"/>
      <c r="J1" s="18"/>
      <c r="K1" s="18"/>
      <c r="L1" s="18"/>
      <c r="M1" s="18"/>
      <c r="N1" s="18"/>
      <c r="O1" s="18"/>
      <c r="P1" s="18"/>
      <c r="Q1" s="18"/>
      <c r="R1" s="18"/>
      <c r="S1" s="18"/>
    </row>
    <row r="2" spans="1:21" ht="54.75" customHeight="1">
      <c r="A2" s="365"/>
      <c r="B2" s="365"/>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21" ht="16.5" customHeight="1">
      <c r="A3" s="419"/>
      <c r="B3" s="419"/>
      <c r="C3" s="18"/>
      <c r="D3" s="18"/>
      <c r="E3" s="18"/>
      <c r="F3" s="18"/>
      <c r="G3" s="18"/>
      <c r="H3" s="18"/>
      <c r="I3" s="18"/>
      <c r="J3" s="18"/>
      <c r="K3" s="18"/>
      <c r="L3" s="18"/>
      <c r="M3" s="18"/>
      <c r="N3" s="18"/>
      <c r="O3" s="18"/>
      <c r="P3" s="18"/>
      <c r="Q3" s="18"/>
      <c r="R3" s="18"/>
      <c r="S3" s="18"/>
    </row>
    <row r="4" spans="1:21" ht="16.5" customHeight="1">
      <c r="A4" s="420" t="s">
        <v>481</v>
      </c>
      <c r="B4" s="420"/>
      <c r="C4" s="18"/>
      <c r="D4" s="29">
        <v>1563</v>
      </c>
      <c r="E4" s="29">
        <v>1207</v>
      </c>
      <c r="F4" s="29">
        <v>758</v>
      </c>
      <c r="G4" s="29">
        <v>591</v>
      </c>
      <c r="H4" s="29">
        <v>725</v>
      </c>
      <c r="I4" s="29">
        <v>338</v>
      </c>
      <c r="J4" s="29">
        <v>465</v>
      </c>
      <c r="K4" s="29">
        <v>493</v>
      </c>
      <c r="L4" s="29">
        <v>1045</v>
      </c>
      <c r="M4" s="29">
        <v>1120</v>
      </c>
      <c r="N4" s="29">
        <v>1567</v>
      </c>
      <c r="O4" s="29">
        <v>1928</v>
      </c>
      <c r="P4" s="29">
        <v>1020</v>
      </c>
      <c r="Q4" s="29">
        <v>697</v>
      </c>
      <c r="R4" s="29">
        <v>1491</v>
      </c>
      <c r="S4" s="29">
        <f>SUM(D4:R4)</f>
        <v>15008</v>
      </c>
      <c r="U4" s="30"/>
    </row>
    <row r="5" spans="1:21" ht="16.5" customHeight="1">
      <c r="A5" s="442" t="s">
        <v>482</v>
      </c>
      <c r="B5" s="442"/>
      <c r="C5" s="129"/>
      <c r="D5" s="130">
        <v>8193</v>
      </c>
      <c r="E5" s="130">
        <v>7657</v>
      </c>
      <c r="F5" s="130">
        <v>5313</v>
      </c>
      <c r="G5" s="130">
        <v>4596</v>
      </c>
      <c r="H5" s="130">
        <v>6236</v>
      </c>
      <c r="I5" s="130">
        <v>4594</v>
      </c>
      <c r="J5" s="130">
        <v>7202</v>
      </c>
      <c r="K5" s="130">
        <v>7414</v>
      </c>
      <c r="L5" s="130">
        <v>4895</v>
      </c>
      <c r="M5" s="130">
        <v>3706</v>
      </c>
      <c r="N5" s="130">
        <v>4250</v>
      </c>
      <c r="O5" s="130">
        <v>6591</v>
      </c>
      <c r="P5" s="130">
        <v>7515</v>
      </c>
      <c r="Q5" s="130">
        <v>7807</v>
      </c>
      <c r="R5" s="130">
        <v>5140</v>
      </c>
      <c r="S5" s="130">
        <f>SUM(D5:R5)</f>
        <v>91109</v>
      </c>
      <c r="U5" s="30"/>
    </row>
    <row r="6" spans="1:21" ht="16.5" customHeight="1">
      <c r="A6" s="430" t="s">
        <v>483</v>
      </c>
      <c r="B6" s="430"/>
      <c r="C6" s="37"/>
      <c r="D6" s="131">
        <f>D4/D5</f>
        <v>0.19077261076528745</v>
      </c>
      <c r="E6" s="131">
        <f t="shared" ref="E6:S6" si="0">E4/E5</f>
        <v>0.15763353793914064</v>
      </c>
      <c r="F6" s="131">
        <f t="shared" si="0"/>
        <v>0.14266892527762093</v>
      </c>
      <c r="G6" s="131">
        <f t="shared" si="0"/>
        <v>0.12859007832898173</v>
      </c>
      <c r="H6" s="131">
        <f t="shared" si="0"/>
        <v>0.1162604233483002</v>
      </c>
      <c r="I6" s="131">
        <f t="shared" si="0"/>
        <v>7.357422725293862E-2</v>
      </c>
      <c r="J6" s="131">
        <f t="shared" si="0"/>
        <v>6.4565398500416551E-2</v>
      </c>
      <c r="K6" s="131">
        <f t="shared" si="0"/>
        <v>6.6495818721338015E-2</v>
      </c>
      <c r="L6" s="131">
        <f t="shared" si="0"/>
        <v>0.21348314606741572</v>
      </c>
      <c r="M6" s="131">
        <f t="shared" si="0"/>
        <v>0.30221262817053429</v>
      </c>
      <c r="N6" s="131">
        <f t="shared" si="0"/>
        <v>0.36870588235294116</v>
      </c>
      <c r="O6" s="131">
        <f t="shared" si="0"/>
        <v>0.29252010317099075</v>
      </c>
      <c r="P6" s="131">
        <f t="shared" si="0"/>
        <v>0.13572854291417166</v>
      </c>
      <c r="Q6" s="131">
        <f t="shared" si="0"/>
        <v>8.9278852312027673E-2</v>
      </c>
      <c r="R6" s="131">
        <f t="shared" si="0"/>
        <v>0.29007782101167318</v>
      </c>
      <c r="S6" s="131">
        <f t="shared" si="0"/>
        <v>0.16472576803608865</v>
      </c>
    </row>
    <row r="7" spans="1:21" ht="16.5" customHeight="1" thickBot="1">
      <c r="A7" s="443" t="s">
        <v>484</v>
      </c>
      <c r="B7" s="443"/>
      <c r="C7" s="32"/>
      <c r="D7" s="132">
        <f>D6/$S$6</f>
        <v>1.1581224543053421</v>
      </c>
      <c r="E7" s="132">
        <f t="shared" ref="E7:S7" si="1">E6/$S$6</f>
        <v>0.95694522975061058</v>
      </c>
      <c r="F7" s="132">
        <f t="shared" si="1"/>
        <v>0.86609962107667671</v>
      </c>
      <c r="G7" s="132">
        <f t="shared" si="1"/>
        <v>0.78063122644424277</v>
      </c>
      <c r="H7" s="132">
        <f t="shared" si="1"/>
        <v>0.70578164384596764</v>
      </c>
      <c r="I7" s="132">
        <f t="shared" si="1"/>
        <v>0.44664673979131025</v>
      </c>
      <c r="J7" s="132">
        <f t="shared" si="1"/>
        <v>0.3919568824609842</v>
      </c>
      <c r="K7" s="132">
        <f t="shared" si="1"/>
        <v>0.40367587605826122</v>
      </c>
      <c r="L7" s="132">
        <f t="shared" si="1"/>
        <v>1.2959912016961739</v>
      </c>
      <c r="M7" s="132">
        <f t="shared" si="1"/>
        <v>1.8346408808628203</v>
      </c>
      <c r="N7" s="132">
        <f t="shared" si="1"/>
        <v>2.2383011883858019</v>
      </c>
      <c r="O7" s="132">
        <f t="shared" si="1"/>
        <v>1.7758005117141387</v>
      </c>
      <c r="P7" s="132">
        <f t="shared" si="1"/>
        <v>0.82396667219931141</v>
      </c>
      <c r="Q7" s="132">
        <f t="shared" si="1"/>
        <v>0.54198473849257256</v>
      </c>
      <c r="R7" s="132">
        <f t="shared" si="1"/>
        <v>1.7609741600847901</v>
      </c>
      <c r="S7" s="132">
        <f t="shared" si="1"/>
        <v>1</v>
      </c>
    </row>
    <row r="8" spans="1:21" ht="16.5" customHeight="1">
      <c r="A8" s="441" t="s">
        <v>320</v>
      </c>
      <c r="B8" s="441"/>
      <c r="C8" s="18"/>
      <c r="D8" s="18"/>
      <c r="E8" s="18"/>
      <c r="F8" s="18"/>
      <c r="G8" s="18"/>
      <c r="H8" s="18"/>
      <c r="I8" s="18"/>
      <c r="J8" s="18"/>
      <c r="K8" s="18"/>
      <c r="L8" s="18"/>
      <c r="M8" s="18"/>
      <c r="N8" s="18"/>
      <c r="O8" s="18"/>
      <c r="P8" s="18"/>
      <c r="Q8" s="18"/>
      <c r="R8" s="18"/>
      <c r="S8" s="18"/>
    </row>
    <row r="9" spans="1:21" ht="16.5" customHeight="1">
      <c r="A9" s="420"/>
      <c r="B9" s="420"/>
      <c r="C9" s="18"/>
      <c r="D9" s="18"/>
      <c r="E9" s="18"/>
      <c r="F9" s="18"/>
      <c r="G9" s="18"/>
      <c r="H9" s="18"/>
      <c r="I9" s="18"/>
      <c r="J9" s="18"/>
      <c r="K9" s="18"/>
      <c r="L9" s="18"/>
      <c r="M9" s="18"/>
      <c r="N9" s="18"/>
      <c r="O9" s="18"/>
      <c r="P9" s="18"/>
      <c r="Q9" s="18"/>
      <c r="R9" s="18"/>
      <c r="S9" s="18"/>
    </row>
    <row r="10" spans="1:21" ht="16.5" customHeight="1">
      <c r="A10" s="415" t="s">
        <v>9</v>
      </c>
      <c r="B10" s="415"/>
      <c r="C10" s="20"/>
      <c r="D10" s="18"/>
      <c r="E10" s="18"/>
      <c r="F10" s="18"/>
      <c r="G10" s="18"/>
      <c r="H10" s="18"/>
      <c r="I10" s="18"/>
      <c r="J10" s="18"/>
      <c r="K10" s="18"/>
      <c r="L10" s="18"/>
      <c r="M10" s="18"/>
      <c r="N10" s="18"/>
      <c r="O10" s="18"/>
      <c r="P10" s="18"/>
      <c r="Q10" s="18"/>
      <c r="R10" s="18"/>
      <c r="S10" s="18"/>
    </row>
    <row r="11" spans="1:21" ht="54.75" customHeight="1">
      <c r="A11" s="365"/>
      <c r="B11" s="365"/>
      <c r="C11" s="50"/>
      <c r="D11" s="50" t="str">
        <f t="shared" ref="D11:S11" si="2">D2</f>
        <v xml:space="preserve">1. 
Gamle Oslo </v>
      </c>
      <c r="E11" s="50" t="str">
        <f t="shared" si="2"/>
        <v>2. 
Grünerløkka</v>
      </c>
      <c r="F11" s="50" t="str">
        <f t="shared" si="2"/>
        <v>3. 
Sagene</v>
      </c>
      <c r="G11" s="50" t="str">
        <f t="shared" si="2"/>
        <v>4. 
St. Hanshaugen</v>
      </c>
      <c r="H11" s="50" t="str">
        <f t="shared" si="2"/>
        <v>5. 
Frogner</v>
      </c>
      <c r="I11" s="50" t="str">
        <f t="shared" si="2"/>
        <v>6. 
Ullern</v>
      </c>
      <c r="J11" s="50" t="str">
        <f t="shared" si="2"/>
        <v>7. 
Vestre Aker</v>
      </c>
      <c r="K11" s="50" t="str">
        <f t="shared" si="2"/>
        <v>8. 
Nordre Aker</v>
      </c>
      <c r="L11" s="50" t="str">
        <f t="shared" si="2"/>
        <v>9. 
Bjerke</v>
      </c>
      <c r="M11" s="50" t="str">
        <f t="shared" si="2"/>
        <v>10. 
Grorud</v>
      </c>
      <c r="N11" s="50" t="str">
        <f t="shared" si="2"/>
        <v>11. 
Stovner</v>
      </c>
      <c r="O11" s="50" t="str">
        <f t="shared" si="2"/>
        <v>12. 
Alna</v>
      </c>
      <c r="P11" s="50" t="str">
        <f t="shared" si="2"/>
        <v>13. 
Østensjø</v>
      </c>
      <c r="Q11" s="50" t="str">
        <f t="shared" si="2"/>
        <v>14.
Nordstrand</v>
      </c>
      <c r="R11" s="50" t="str">
        <f t="shared" si="2"/>
        <v>15. 
Søndre Nordstrand</v>
      </c>
      <c r="S11" s="50" t="str">
        <f t="shared" si="2"/>
        <v>Sum</v>
      </c>
    </row>
    <row r="12" spans="1:21" ht="16.5" customHeight="1">
      <c r="A12" s="419"/>
      <c r="B12" s="419"/>
      <c r="C12" s="18"/>
      <c r="D12" s="18"/>
      <c r="E12" s="18"/>
      <c r="F12" s="18"/>
      <c r="G12" s="18"/>
      <c r="H12" s="18"/>
      <c r="I12" s="18"/>
      <c r="J12" s="18"/>
      <c r="K12" s="18"/>
      <c r="L12" s="18"/>
      <c r="M12" s="18"/>
      <c r="N12" s="18"/>
      <c r="O12" s="18"/>
      <c r="P12" s="18"/>
      <c r="Q12" s="18"/>
      <c r="R12" s="18"/>
      <c r="S12" s="18"/>
    </row>
    <row r="13" spans="1:21" ht="16.5" customHeight="1">
      <c r="A13" s="420" t="s">
        <v>485</v>
      </c>
      <c r="B13" s="420"/>
      <c r="C13" s="18"/>
      <c r="D13" s="29">
        <v>10382</v>
      </c>
      <c r="E13" s="29">
        <v>13200</v>
      </c>
      <c r="F13" s="29">
        <v>9085</v>
      </c>
      <c r="G13" s="29">
        <v>10407</v>
      </c>
      <c r="H13" s="29">
        <v>12207</v>
      </c>
      <c r="I13" s="29">
        <v>3841</v>
      </c>
      <c r="J13" s="29">
        <v>4913</v>
      </c>
      <c r="K13" s="29">
        <v>6798</v>
      </c>
      <c r="L13" s="29">
        <v>4424</v>
      </c>
      <c r="M13" s="29">
        <v>3147</v>
      </c>
      <c r="N13" s="29">
        <v>3602</v>
      </c>
      <c r="O13" s="29">
        <v>5384</v>
      </c>
      <c r="P13" s="29">
        <v>4369</v>
      </c>
      <c r="Q13" s="29">
        <v>4594</v>
      </c>
      <c r="R13" s="29">
        <v>3743</v>
      </c>
      <c r="S13" s="29">
        <f>SUM(D13:R13)</f>
        <v>100096</v>
      </c>
    </row>
    <row r="14" spans="1:21" ht="16.5" customHeight="1">
      <c r="A14" s="442" t="s">
        <v>486</v>
      </c>
      <c r="B14" s="442"/>
      <c r="C14" s="129"/>
      <c r="D14" s="130">
        <v>59946</v>
      </c>
      <c r="E14" s="130">
        <v>63445</v>
      </c>
      <c r="F14" s="130">
        <v>45630</v>
      </c>
      <c r="G14" s="130">
        <v>40194</v>
      </c>
      <c r="H14" s="130">
        <v>59056</v>
      </c>
      <c r="I14" s="130">
        <v>34832</v>
      </c>
      <c r="J14" s="130">
        <v>51257</v>
      </c>
      <c r="K14" s="130">
        <v>53500</v>
      </c>
      <c r="L14" s="130">
        <v>34064</v>
      </c>
      <c r="M14" s="130">
        <v>27387</v>
      </c>
      <c r="N14" s="130">
        <v>33241</v>
      </c>
      <c r="O14" s="130">
        <v>49590</v>
      </c>
      <c r="P14" s="130">
        <v>50896</v>
      </c>
      <c r="Q14" s="130">
        <v>52679</v>
      </c>
      <c r="R14" s="130">
        <v>39141</v>
      </c>
      <c r="S14" s="130">
        <f>SUM(D14:R14)</f>
        <v>694858</v>
      </c>
    </row>
    <row r="15" spans="1:21" ht="16.5" customHeight="1">
      <c r="A15" s="430" t="s">
        <v>487</v>
      </c>
      <c r="B15" s="430"/>
      <c r="C15" s="37"/>
      <c r="D15" s="131">
        <f>D13/D14</f>
        <v>0.17318920361658827</v>
      </c>
      <c r="E15" s="131">
        <f t="shared" ref="E15:S15" si="3">E13/E14</f>
        <v>0.20805422019071637</v>
      </c>
      <c r="F15" s="131">
        <f t="shared" si="3"/>
        <v>0.19910146833223757</v>
      </c>
      <c r="G15" s="131">
        <f t="shared" si="3"/>
        <v>0.25891924167786234</v>
      </c>
      <c r="H15" s="131">
        <f t="shared" si="3"/>
        <v>0.20670211324844215</v>
      </c>
      <c r="I15" s="131">
        <f t="shared" si="3"/>
        <v>0.11027216352779054</v>
      </c>
      <c r="J15" s="131">
        <f t="shared" si="3"/>
        <v>9.5850322882728212E-2</v>
      </c>
      <c r="K15" s="131">
        <f t="shared" si="3"/>
        <v>0.12706542056074766</v>
      </c>
      <c r="L15" s="131">
        <f t="shared" si="3"/>
        <v>0.12987317989666511</v>
      </c>
      <c r="M15" s="131">
        <f t="shared" si="3"/>
        <v>0.11490853324570051</v>
      </c>
      <c r="N15" s="131">
        <f t="shared" si="3"/>
        <v>0.10836015763665353</v>
      </c>
      <c r="O15" s="131">
        <f t="shared" si="3"/>
        <v>0.10857027626537609</v>
      </c>
      <c r="P15" s="131">
        <f t="shared" si="3"/>
        <v>8.5841716441370633E-2</v>
      </c>
      <c r="Q15" s="131">
        <f t="shared" si="3"/>
        <v>8.7207426109075725E-2</v>
      </c>
      <c r="R15" s="131">
        <f t="shared" si="3"/>
        <v>9.5628624715771188E-2</v>
      </c>
      <c r="S15" s="131">
        <f t="shared" si="3"/>
        <v>0.1440524538826638</v>
      </c>
    </row>
    <row r="16" spans="1:21" ht="16.5" customHeight="1" thickBot="1">
      <c r="A16" s="443" t="s">
        <v>488</v>
      </c>
      <c r="B16" s="443"/>
      <c r="C16" s="32"/>
      <c r="D16" s="132">
        <f>D15/$S$15</f>
        <v>1.2022648621984424</v>
      </c>
      <c r="E16" s="132">
        <f t="shared" ref="E16:R16" si="4">E15/$S$15</f>
        <v>1.4442948702573608</v>
      </c>
      <c r="F16" s="132">
        <f t="shared" si="4"/>
        <v>1.3821456210278327</v>
      </c>
      <c r="G16" s="132">
        <f t="shared" si="4"/>
        <v>1.7973955645959485</v>
      </c>
      <c r="H16" s="132">
        <f t="shared" si="4"/>
        <v>1.4349086577644063</v>
      </c>
      <c r="I16" s="132">
        <f t="shared" si="4"/>
        <v>0.76550006997875519</v>
      </c>
      <c r="J16" s="132">
        <f t="shared" si="4"/>
        <v>0.66538486710404765</v>
      </c>
      <c r="K16" s="132">
        <f t="shared" si="4"/>
        <v>0.88207744565217383</v>
      </c>
      <c r="L16" s="132">
        <f t="shared" si="4"/>
        <v>0.90156867443890787</v>
      </c>
      <c r="M16" s="132">
        <f t="shared" si="4"/>
        <v>0.79768535799673279</v>
      </c>
      <c r="N16" s="132">
        <f t="shared" si="4"/>
        <v>0.75222708614819578</v>
      </c>
      <c r="O16" s="132">
        <f t="shared" si="4"/>
        <v>0.75368571196857714</v>
      </c>
      <c r="P16" s="132">
        <f t="shared" si="4"/>
        <v>0.59590596430444687</v>
      </c>
      <c r="Q16" s="132">
        <f t="shared" si="4"/>
        <v>0.60538660577146075</v>
      </c>
      <c r="R16" s="132">
        <f t="shared" si="4"/>
        <v>0.66384585710469279</v>
      </c>
      <c r="S16" s="132">
        <v>1</v>
      </c>
    </row>
    <row r="17" spans="1:36" ht="16.5" customHeight="1">
      <c r="A17" s="441" t="s">
        <v>320</v>
      </c>
      <c r="B17" s="441"/>
      <c r="C17" s="18"/>
      <c r="D17" s="18"/>
      <c r="E17" s="18"/>
      <c r="F17" s="18"/>
      <c r="G17" s="18"/>
      <c r="H17" s="18"/>
      <c r="I17" s="18"/>
      <c r="J17" s="18"/>
      <c r="K17" s="18"/>
      <c r="L17" s="18"/>
      <c r="M17" s="18"/>
      <c r="N17" s="18"/>
      <c r="O17" s="18"/>
      <c r="P17" s="18"/>
      <c r="Q17" s="18"/>
      <c r="R17" s="18"/>
      <c r="S17" s="18"/>
    </row>
    <row r="18" spans="1:36" ht="16.5" customHeight="1">
      <c r="A18" s="420"/>
      <c r="B18" s="420"/>
      <c r="C18" s="18"/>
      <c r="D18" s="18"/>
      <c r="E18" s="18"/>
      <c r="F18" s="18"/>
      <c r="G18" s="18"/>
      <c r="H18" s="18"/>
      <c r="I18" s="18"/>
      <c r="J18" s="18"/>
      <c r="K18" s="18"/>
      <c r="L18" s="18"/>
      <c r="M18" s="18"/>
      <c r="N18" s="18"/>
      <c r="O18" s="18"/>
      <c r="P18" s="18"/>
      <c r="Q18" s="18"/>
      <c r="R18" s="18"/>
      <c r="S18" s="18"/>
    </row>
    <row r="19" spans="1:36" ht="16.5" customHeight="1">
      <c r="A19" s="415" t="s">
        <v>10</v>
      </c>
      <c r="B19" s="415"/>
      <c r="C19" s="20"/>
      <c r="D19" s="302"/>
      <c r="E19" s="302"/>
      <c r="F19" s="302"/>
      <c r="G19" s="302"/>
      <c r="H19" s="302"/>
      <c r="I19" s="302"/>
      <c r="J19" s="302"/>
      <c r="K19" s="302"/>
      <c r="L19" s="302"/>
      <c r="M19" s="302"/>
      <c r="N19" s="302"/>
      <c r="O19" s="302"/>
      <c r="P19" s="302"/>
      <c r="Q19" s="302"/>
      <c r="R19" s="302"/>
      <c r="S19" s="18"/>
    </row>
    <row r="20" spans="1:36" ht="54.75" customHeight="1">
      <c r="A20" s="365"/>
      <c r="B20" s="365"/>
      <c r="C20" s="50"/>
      <c r="D20" s="50" t="str">
        <f t="shared" ref="D20:S20" si="5">D2</f>
        <v xml:space="preserve">1. 
Gamle Oslo </v>
      </c>
      <c r="E20" s="50" t="str">
        <f t="shared" si="5"/>
        <v>2. 
Grünerløkka</v>
      </c>
      <c r="F20" s="50" t="str">
        <f t="shared" si="5"/>
        <v>3. 
Sagene</v>
      </c>
      <c r="G20" s="50" t="str">
        <f t="shared" si="5"/>
        <v>4. 
St. Hanshaugen</v>
      </c>
      <c r="H20" s="50" t="str">
        <f t="shared" si="5"/>
        <v>5. 
Frogner</v>
      </c>
      <c r="I20" s="50" t="str">
        <f t="shared" si="5"/>
        <v>6. 
Ullern</v>
      </c>
      <c r="J20" s="50" t="str">
        <f t="shared" si="5"/>
        <v>7. 
Vestre Aker</v>
      </c>
      <c r="K20" s="50" t="str">
        <f t="shared" si="5"/>
        <v>8. 
Nordre Aker</v>
      </c>
      <c r="L20" s="50" t="str">
        <f t="shared" si="5"/>
        <v>9. 
Bjerke</v>
      </c>
      <c r="M20" s="50" t="str">
        <f t="shared" si="5"/>
        <v>10. 
Grorud</v>
      </c>
      <c r="N20" s="50" t="str">
        <f t="shared" si="5"/>
        <v>11. 
Stovner</v>
      </c>
      <c r="O20" s="50" t="str">
        <f t="shared" si="5"/>
        <v>12. 
Alna</v>
      </c>
      <c r="P20" s="50" t="str">
        <f t="shared" si="5"/>
        <v>13. 
Østensjø</v>
      </c>
      <c r="Q20" s="50" t="str">
        <f t="shared" si="5"/>
        <v>14.
Nordstrand</v>
      </c>
      <c r="R20" s="50" t="str">
        <f t="shared" si="5"/>
        <v>15. 
Søndre Nordstrand</v>
      </c>
      <c r="S20" s="50" t="str">
        <f t="shared" si="5"/>
        <v>Sum</v>
      </c>
    </row>
    <row r="21" spans="1:36" ht="16.5" customHeight="1">
      <c r="A21" s="419"/>
      <c r="B21" s="419"/>
      <c r="C21" s="18"/>
      <c r="D21" s="18"/>
      <c r="E21" s="18"/>
      <c r="F21" s="18"/>
      <c r="G21" s="18"/>
      <c r="H21" s="18"/>
      <c r="I21" s="18"/>
      <c r="J21" s="18"/>
      <c r="K21" s="18"/>
      <c r="L21" s="18"/>
      <c r="M21" s="18"/>
      <c r="N21" s="18"/>
      <c r="O21" s="18"/>
      <c r="P21" s="18"/>
      <c r="Q21" s="18"/>
      <c r="R21" s="18"/>
      <c r="S21" s="18"/>
    </row>
    <row r="22" spans="1:36" ht="16.5" customHeight="1">
      <c r="A22" s="18" t="s">
        <v>489</v>
      </c>
      <c r="B22" s="18"/>
      <c r="C22" s="18"/>
      <c r="D22" s="133">
        <v>13.457678502680182</v>
      </c>
      <c r="E22" s="133">
        <v>16.755009741906868</v>
      </c>
      <c r="F22" s="133">
        <v>17.176881608168795</v>
      </c>
      <c r="G22" s="133">
        <v>11.373016783539178</v>
      </c>
      <c r="H22" s="133">
        <v>8.0480455005929947</v>
      </c>
      <c r="I22" s="133">
        <v>7.077673922230554</v>
      </c>
      <c r="J22" s="133">
        <v>5.7014324827667782</v>
      </c>
      <c r="K22" s="133">
        <v>6.8823356616852012</v>
      </c>
      <c r="L22" s="133">
        <v>11.791996645112338</v>
      </c>
      <c r="M22" s="133">
        <v>11.128326046234296</v>
      </c>
      <c r="N22" s="133">
        <v>11.295785413434858</v>
      </c>
      <c r="O22" s="133">
        <v>10.308456482178073</v>
      </c>
      <c r="P22" s="133">
        <v>10.388441289274233</v>
      </c>
      <c r="Q22" s="133">
        <v>6.9394856149434556</v>
      </c>
      <c r="R22" s="133">
        <v>8.01220978709466</v>
      </c>
      <c r="S22" s="133">
        <v>9.6654079424162571</v>
      </c>
      <c r="T22" s="112"/>
      <c r="U22" s="112"/>
      <c r="V22" s="112"/>
      <c r="W22" s="112"/>
      <c r="X22" s="112"/>
      <c r="Y22" s="112"/>
      <c r="Z22" s="112"/>
      <c r="AA22" s="112"/>
      <c r="AB22" s="112"/>
      <c r="AC22" s="112"/>
      <c r="AD22" s="112"/>
      <c r="AE22" s="112"/>
      <c r="AF22" s="112"/>
      <c r="AG22" s="112"/>
      <c r="AH22" s="112"/>
      <c r="AI22" s="112"/>
      <c r="AJ22" s="112"/>
    </row>
    <row r="23" spans="1:36" ht="16.5" customHeight="1">
      <c r="A23" s="18" t="s">
        <v>325</v>
      </c>
      <c r="B23" s="18"/>
      <c r="C23" s="18"/>
      <c r="D23" s="133">
        <v>15.90393491207405</v>
      </c>
      <c r="E23" s="133">
        <v>16.716994071616703</v>
      </c>
      <c r="F23" s="133">
        <v>14.931904609563251</v>
      </c>
      <c r="G23" s="133">
        <v>11.097439863118568</v>
      </c>
      <c r="H23" s="133">
        <v>6.6840573770400535</v>
      </c>
      <c r="I23" s="133">
        <v>7.158904027044704</v>
      </c>
      <c r="J23" s="133">
        <v>5.8650871401667279</v>
      </c>
      <c r="K23" s="133">
        <v>6.134213367597189</v>
      </c>
      <c r="L23" s="133">
        <v>8.4174203902322624</v>
      </c>
      <c r="M23" s="133">
        <v>13.402422187676589</v>
      </c>
      <c r="N23" s="133">
        <v>8.0936432469708173</v>
      </c>
      <c r="O23" s="133">
        <v>10.265253461608211</v>
      </c>
      <c r="P23" s="133">
        <v>8.0612498852055854</v>
      </c>
      <c r="Q23" s="133">
        <v>9.1520645192559691</v>
      </c>
      <c r="R23" s="133">
        <v>10.153846491119698</v>
      </c>
      <c r="S23" s="133">
        <v>9.3750494954476018</v>
      </c>
      <c r="T23" s="112"/>
      <c r="U23" s="112"/>
      <c r="V23" s="112"/>
      <c r="W23" s="112"/>
      <c r="X23" s="112"/>
      <c r="Y23" s="112"/>
      <c r="Z23" s="112"/>
      <c r="AA23" s="112"/>
      <c r="AB23" s="112"/>
      <c r="AC23" s="112"/>
      <c r="AD23" s="112"/>
      <c r="AE23" s="112"/>
      <c r="AF23" s="112"/>
      <c r="AG23" s="112"/>
      <c r="AH23" s="112"/>
      <c r="AI23" s="112"/>
      <c r="AJ23" s="112"/>
    </row>
    <row r="24" spans="1:36" ht="16.5" customHeight="1">
      <c r="A24" s="18" t="s">
        <v>326</v>
      </c>
      <c r="B24" s="18"/>
      <c r="C24" s="18"/>
      <c r="D24" s="133">
        <v>13.316662308611518</v>
      </c>
      <c r="E24" s="133">
        <v>13.188142962530938</v>
      </c>
      <c r="F24" s="133">
        <v>17.269517403625056</v>
      </c>
      <c r="G24" s="133">
        <v>9.0491799431076565</v>
      </c>
      <c r="H24" s="133">
        <v>6.8338774867844503</v>
      </c>
      <c r="I24" s="133">
        <v>5.8263038849406339</v>
      </c>
      <c r="J24" s="133">
        <v>6.5658748557348137</v>
      </c>
      <c r="K24" s="133">
        <v>5.5314966531779293</v>
      </c>
      <c r="L24" s="133">
        <v>9.8003392119382351</v>
      </c>
      <c r="M24" s="133">
        <v>11.331484283891317</v>
      </c>
      <c r="N24" s="133">
        <v>8.4788613106473889</v>
      </c>
      <c r="O24" s="133">
        <v>10.44461216519791</v>
      </c>
      <c r="P24" s="133">
        <v>7.5346929409835921</v>
      </c>
      <c r="Q24" s="133">
        <v>6.7084503918508007</v>
      </c>
      <c r="R24" s="133">
        <v>9.3534949970875019</v>
      </c>
      <c r="S24" s="133">
        <v>8.7749281649979842</v>
      </c>
      <c r="T24" s="112"/>
      <c r="U24" s="112"/>
      <c r="V24" s="112"/>
      <c r="W24" s="112"/>
      <c r="X24" s="112"/>
      <c r="Y24" s="112"/>
      <c r="Z24" s="112"/>
      <c r="AA24" s="112"/>
      <c r="AB24" s="112"/>
      <c r="AC24" s="112"/>
      <c r="AD24" s="112"/>
      <c r="AE24" s="112"/>
      <c r="AF24" s="112"/>
      <c r="AG24" s="112"/>
      <c r="AH24" s="112"/>
      <c r="AI24" s="112"/>
      <c r="AJ24" s="112"/>
    </row>
    <row r="25" spans="1:36" ht="16.5" customHeight="1">
      <c r="A25" s="18" t="s">
        <v>327</v>
      </c>
      <c r="B25" s="18"/>
      <c r="C25" s="18"/>
      <c r="D25" s="133">
        <v>13.963843929716683</v>
      </c>
      <c r="E25" s="133">
        <v>14.808067270297244</v>
      </c>
      <c r="F25" s="133">
        <v>13.705054547059854</v>
      </c>
      <c r="G25" s="133">
        <v>11.839787037443648</v>
      </c>
      <c r="H25" s="133">
        <v>7.5391862682361204</v>
      </c>
      <c r="I25" s="133">
        <v>5.3757761835236861</v>
      </c>
      <c r="J25" s="133">
        <v>7.1719539415261711</v>
      </c>
      <c r="K25" s="133">
        <v>5.3437424466822874</v>
      </c>
      <c r="L25" s="133">
        <v>10.996101564583956</v>
      </c>
      <c r="M25" s="133">
        <v>12.805136347498626</v>
      </c>
      <c r="N25" s="133">
        <v>9.450312517840306</v>
      </c>
      <c r="O25" s="133">
        <v>9.5878158172292167</v>
      </c>
      <c r="P25" s="133">
        <v>8.6466176052164947</v>
      </c>
      <c r="Q25" s="133">
        <v>6.6695146115360284</v>
      </c>
      <c r="R25" s="133">
        <v>7.1832049559611892</v>
      </c>
      <c r="S25" s="133">
        <v>8.9642968646010974</v>
      </c>
      <c r="T25" s="112"/>
      <c r="U25" s="112"/>
      <c r="V25" s="112"/>
      <c r="W25" s="112"/>
      <c r="X25" s="112"/>
      <c r="Y25" s="112"/>
      <c r="Z25" s="112"/>
      <c r="AA25" s="112"/>
      <c r="AB25" s="112"/>
      <c r="AC25" s="112"/>
      <c r="AD25" s="112"/>
      <c r="AE25" s="112"/>
      <c r="AF25" s="112"/>
      <c r="AG25" s="112"/>
      <c r="AH25" s="112"/>
      <c r="AI25" s="112"/>
      <c r="AJ25" s="112"/>
    </row>
    <row r="26" spans="1:36" ht="16.5" customHeight="1">
      <c r="A26" s="18" t="s">
        <v>328</v>
      </c>
      <c r="B26" s="18"/>
      <c r="C26" s="18"/>
      <c r="D26" s="133">
        <v>12.663562274151648</v>
      </c>
      <c r="E26" s="133">
        <v>11.849040795180834</v>
      </c>
      <c r="F26" s="133">
        <v>11.984249368330516</v>
      </c>
      <c r="G26" s="133">
        <v>9.5225704855824027</v>
      </c>
      <c r="H26" s="133">
        <v>7.0779435667462511</v>
      </c>
      <c r="I26" s="133">
        <v>7.4450427601596036</v>
      </c>
      <c r="J26" s="133">
        <v>5.8385973513401339</v>
      </c>
      <c r="K26" s="133">
        <v>5.589981791281728</v>
      </c>
      <c r="L26" s="133">
        <v>8.1301812055680518</v>
      </c>
      <c r="M26" s="133">
        <v>11.615861270274376</v>
      </c>
      <c r="N26" s="133">
        <v>8.0574259047605779</v>
      </c>
      <c r="O26" s="133">
        <v>9.3438943587075638</v>
      </c>
      <c r="P26" s="133">
        <v>9.8851346139981153</v>
      </c>
      <c r="Q26" s="133">
        <v>6.605871277896429</v>
      </c>
      <c r="R26" s="133">
        <v>8.0117314393182166</v>
      </c>
      <c r="S26" s="133">
        <v>8.4245452497572586</v>
      </c>
      <c r="T26" s="112"/>
      <c r="U26" s="112"/>
      <c r="V26" s="112"/>
      <c r="W26" s="112"/>
      <c r="X26" s="112"/>
      <c r="Y26" s="112"/>
      <c r="Z26" s="112"/>
      <c r="AA26" s="112"/>
      <c r="AB26" s="112"/>
      <c r="AC26" s="112"/>
      <c r="AD26" s="112"/>
      <c r="AE26" s="112"/>
      <c r="AF26" s="112"/>
      <c r="AG26" s="112"/>
      <c r="AH26" s="112"/>
      <c r="AI26" s="112"/>
      <c r="AJ26" s="112"/>
    </row>
    <row r="27" spans="1:36" ht="16.5" customHeight="1">
      <c r="A27" s="442" t="s">
        <v>329</v>
      </c>
      <c r="B27" s="442"/>
      <c r="C27" s="129"/>
      <c r="D27" s="134">
        <v>10.412513569565697</v>
      </c>
      <c r="E27" s="134">
        <v>10.716910759297475</v>
      </c>
      <c r="F27" s="134">
        <v>14.680016450122963</v>
      </c>
      <c r="G27" s="134">
        <v>6.4440856556956447</v>
      </c>
      <c r="H27" s="134">
        <v>8.2887791267044655</v>
      </c>
      <c r="I27" s="134">
        <v>6.2989077515056477</v>
      </c>
      <c r="J27" s="134">
        <v>4.8310492259078934</v>
      </c>
      <c r="K27" s="134">
        <v>5.3218161365564383</v>
      </c>
      <c r="L27" s="134">
        <v>9.2686985622955156</v>
      </c>
      <c r="M27" s="134">
        <v>11.463812882927073</v>
      </c>
      <c r="N27" s="134">
        <v>8.1905421037097152</v>
      </c>
      <c r="O27" s="134">
        <v>9.2446513245202215</v>
      </c>
      <c r="P27" s="134">
        <v>7.2919306897381819</v>
      </c>
      <c r="Q27" s="134">
        <v>5.8844443728198561</v>
      </c>
      <c r="R27" s="134">
        <v>7.3663801284476165</v>
      </c>
      <c r="S27" s="134">
        <v>7.8993087351712905</v>
      </c>
      <c r="T27" s="112"/>
      <c r="U27" s="112"/>
      <c r="V27" s="112"/>
      <c r="W27" s="112"/>
      <c r="X27" s="112"/>
      <c r="Y27" s="112"/>
      <c r="Z27" s="112"/>
      <c r="AA27" s="112"/>
      <c r="AB27" s="112"/>
      <c r="AC27" s="112"/>
      <c r="AD27" s="112"/>
      <c r="AE27" s="112"/>
      <c r="AF27" s="112"/>
      <c r="AG27" s="112"/>
      <c r="AH27" s="112"/>
      <c r="AI27" s="112"/>
      <c r="AJ27" s="112"/>
    </row>
    <row r="28" spans="1:36" ht="16.5" customHeight="1">
      <c r="A28" s="442" t="s">
        <v>330</v>
      </c>
      <c r="B28" s="442"/>
      <c r="C28" s="129"/>
      <c r="D28" s="134">
        <v>13.508785457311561</v>
      </c>
      <c r="E28" s="134">
        <v>9.7495138509813586</v>
      </c>
      <c r="F28" s="134">
        <v>11.790789529638385</v>
      </c>
      <c r="G28" s="134">
        <v>9.5707195729199501</v>
      </c>
      <c r="H28" s="134">
        <v>7.506574740375572</v>
      </c>
      <c r="I28" s="134">
        <v>5.0795790177036277</v>
      </c>
      <c r="J28" s="134">
        <v>4.7521428379551187</v>
      </c>
      <c r="K28" s="134">
        <v>5.2456848460899348</v>
      </c>
      <c r="L28" s="134">
        <v>8.4156816318010943</v>
      </c>
      <c r="M28" s="134">
        <v>11.214651533942407</v>
      </c>
      <c r="N28" s="134">
        <v>10.412756600413275</v>
      </c>
      <c r="O28" s="134">
        <v>9.8996262883920636</v>
      </c>
      <c r="P28" s="134">
        <v>7.3149897706359344</v>
      </c>
      <c r="Q28" s="134">
        <v>6.0048300079116732</v>
      </c>
      <c r="R28" s="134">
        <v>7.7022948239809086</v>
      </c>
      <c r="S28" s="134">
        <v>8.0158390981225232</v>
      </c>
    </row>
    <row r="29" spans="1:36" ht="16.5" customHeight="1">
      <c r="A29" s="430" t="s">
        <v>490</v>
      </c>
      <c r="B29" s="430"/>
      <c r="C29" s="37"/>
      <c r="D29" s="131">
        <f>AVERAGE(D22:D28)</f>
        <v>13.31814013630162</v>
      </c>
      <c r="E29" s="131">
        <f t="shared" ref="E29:S29" si="6">AVERAGE(E22:E28)</f>
        <v>13.397668493115917</v>
      </c>
      <c r="F29" s="131">
        <f t="shared" si="6"/>
        <v>14.505487645215547</v>
      </c>
      <c r="G29" s="131">
        <f t="shared" si="6"/>
        <v>9.8423999059152916</v>
      </c>
      <c r="H29" s="131">
        <f t="shared" si="6"/>
        <v>7.425494866639986</v>
      </c>
      <c r="I29" s="131">
        <f t="shared" si="6"/>
        <v>6.323169649586923</v>
      </c>
      <c r="J29" s="131">
        <f t="shared" si="6"/>
        <v>5.8180196907710906</v>
      </c>
      <c r="K29" s="131">
        <f t="shared" si="6"/>
        <v>5.7213244147243865</v>
      </c>
      <c r="L29" s="131">
        <f t="shared" si="6"/>
        <v>9.5457741730759214</v>
      </c>
      <c r="M29" s="131">
        <f t="shared" si="6"/>
        <v>11.851670650349238</v>
      </c>
      <c r="N29" s="131">
        <f t="shared" si="6"/>
        <v>9.1399038711109917</v>
      </c>
      <c r="O29" s="131">
        <f t="shared" si="6"/>
        <v>9.8706156996904646</v>
      </c>
      <c r="P29" s="131">
        <f t="shared" si="6"/>
        <v>8.4461509707217335</v>
      </c>
      <c r="Q29" s="131">
        <f t="shared" si="6"/>
        <v>6.8520943994591716</v>
      </c>
      <c r="R29" s="131">
        <f t="shared" si="6"/>
        <v>8.2547375175728259</v>
      </c>
      <c r="S29" s="131">
        <f t="shared" si="6"/>
        <v>8.7313393643591439</v>
      </c>
    </row>
    <row r="30" spans="1:36" ht="16.5" customHeight="1" thickBot="1">
      <c r="A30" s="443" t="s">
        <v>491</v>
      </c>
      <c r="B30" s="443"/>
      <c r="C30" s="32"/>
      <c r="D30" s="132">
        <f>D29/$S$29</f>
        <v>1.5253261361785513</v>
      </c>
      <c r="E30" s="132">
        <f t="shared" ref="E30:S30" si="7">E29/$S$29</f>
        <v>1.5344345161756598</v>
      </c>
      <c r="F30" s="132">
        <f t="shared" si="7"/>
        <v>1.661313005931961</v>
      </c>
      <c r="G30" s="132">
        <f t="shared" si="7"/>
        <v>1.1272497259803504</v>
      </c>
      <c r="H30" s="132">
        <f t="shared" si="7"/>
        <v>0.85044167415487881</v>
      </c>
      <c r="I30" s="132">
        <f t="shared" si="7"/>
        <v>0.72419240459233092</v>
      </c>
      <c r="J30" s="132">
        <f t="shared" si="7"/>
        <v>0.66633759701517647</v>
      </c>
      <c r="K30" s="132">
        <f t="shared" si="7"/>
        <v>0.65526309034310637</v>
      </c>
      <c r="L30" s="132">
        <f t="shared" si="7"/>
        <v>1.093277190901691</v>
      </c>
      <c r="M30" s="132">
        <f t="shared" si="7"/>
        <v>1.3573714359021616</v>
      </c>
      <c r="N30" s="132">
        <f t="shared" si="7"/>
        <v>1.0467928790420844</v>
      </c>
      <c r="O30" s="132">
        <f t="shared" si="7"/>
        <v>1.1304812798803567</v>
      </c>
      <c r="P30" s="132">
        <f t="shared" si="7"/>
        <v>0.96733738299057137</v>
      </c>
      <c r="Q30" s="132">
        <f t="shared" si="7"/>
        <v>0.78477013817937846</v>
      </c>
      <c r="R30" s="132">
        <f t="shared" si="7"/>
        <v>0.94541480672120237</v>
      </c>
      <c r="S30" s="132">
        <f t="shared" si="7"/>
        <v>1</v>
      </c>
    </row>
    <row r="31" spans="1:36" ht="16.5" customHeight="1">
      <c r="A31" s="441" t="s">
        <v>320</v>
      </c>
      <c r="B31" s="441"/>
      <c r="C31" s="18"/>
      <c r="D31" s="18"/>
      <c r="E31" s="18"/>
      <c r="F31" s="18"/>
      <c r="G31" s="18"/>
      <c r="H31" s="18"/>
      <c r="I31" s="18"/>
      <c r="J31" s="18"/>
      <c r="K31" s="18"/>
      <c r="L31" s="18"/>
      <c r="M31" s="18"/>
      <c r="N31" s="18"/>
      <c r="O31" s="18"/>
      <c r="P31" s="18"/>
      <c r="Q31" s="18"/>
      <c r="R31" s="18"/>
      <c r="S31" s="18"/>
    </row>
    <row r="32" spans="1:36">
      <c r="D32" s="112"/>
      <c r="E32" s="112"/>
      <c r="F32" s="112"/>
      <c r="G32" s="112"/>
      <c r="H32" s="112"/>
      <c r="I32" s="112"/>
      <c r="J32" s="112"/>
      <c r="K32" s="112"/>
      <c r="L32" s="112"/>
      <c r="M32" s="112"/>
      <c r="N32" s="112"/>
      <c r="O32" s="112"/>
      <c r="P32" s="112"/>
      <c r="Q32" s="112"/>
      <c r="R32" s="112"/>
    </row>
  </sheetData>
  <mergeCells count="26">
    <mergeCell ref="A30:B30"/>
    <mergeCell ref="A31:B31"/>
    <mergeCell ref="A19:B19"/>
    <mergeCell ref="A20:B20"/>
    <mergeCell ref="A21:B21"/>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8274"/>
  </sheetPr>
  <dimension ref="A1:XDR75"/>
  <sheetViews>
    <sheetView topLeftCell="A8" zoomScale="70" zoomScaleNormal="70" workbookViewId="0">
      <selection activeCell="M62" sqref="M62"/>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10" t="s">
        <v>334</v>
      </c>
      <c r="B1" s="410"/>
      <c r="C1" s="410"/>
      <c r="D1" s="18"/>
      <c r="E1" s="18"/>
      <c r="F1" s="18"/>
      <c r="G1" s="18"/>
      <c r="H1" s="18"/>
      <c r="I1" s="18"/>
      <c r="J1" s="18"/>
      <c r="K1" s="18"/>
      <c r="L1" s="18"/>
      <c r="M1" s="18"/>
      <c r="N1" s="18"/>
      <c r="O1" s="18"/>
      <c r="P1" s="18"/>
      <c r="Q1" s="18"/>
      <c r="R1" s="18"/>
      <c r="S1" s="18"/>
    </row>
    <row r="2" spans="1:19" ht="54.75" customHeight="1">
      <c r="A2" s="50" t="s">
        <v>335</v>
      </c>
      <c r="B2" s="50" t="s">
        <v>336</v>
      </c>
      <c r="C2" s="50" t="s">
        <v>337</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c r="A3" s="18"/>
      <c r="B3" s="18"/>
      <c r="C3" s="136"/>
      <c r="D3" s="56"/>
      <c r="E3" s="81"/>
      <c r="F3" s="81"/>
      <c r="G3" s="81"/>
      <c r="H3" s="56"/>
      <c r="I3" s="56"/>
      <c r="J3" s="56"/>
      <c r="K3" s="56"/>
      <c r="L3" s="56"/>
      <c r="M3" s="56"/>
      <c r="N3" s="56"/>
      <c r="O3" s="56"/>
      <c r="P3" s="56"/>
      <c r="Q3" s="56"/>
      <c r="R3" s="56"/>
      <c r="S3" s="56"/>
    </row>
    <row r="4" spans="1:19" ht="16.5" customHeight="1">
      <c r="A4" s="74" t="s">
        <v>338</v>
      </c>
      <c r="B4" s="74" t="s">
        <v>339</v>
      </c>
      <c r="C4" s="137" t="s">
        <v>217</v>
      </c>
      <c r="D4" s="138">
        <f>SUM(D5:D10)</f>
        <v>843</v>
      </c>
      <c r="E4" s="138">
        <f t="shared" ref="E4:R4" si="0">SUM(E5:E10)</f>
        <v>884</v>
      </c>
      <c r="F4" s="138">
        <f t="shared" si="0"/>
        <v>751</v>
      </c>
      <c r="G4" s="138">
        <f t="shared" si="0"/>
        <v>354</v>
      </c>
      <c r="H4" s="138">
        <f t="shared" si="0"/>
        <v>484</v>
      </c>
      <c r="I4" s="138">
        <f t="shared" si="0"/>
        <v>476</v>
      </c>
      <c r="J4" s="138">
        <f t="shared" si="0"/>
        <v>447</v>
      </c>
      <c r="K4" s="138">
        <f t="shared" si="0"/>
        <v>507</v>
      </c>
      <c r="L4" s="138">
        <f t="shared" si="0"/>
        <v>413</v>
      </c>
      <c r="M4" s="138">
        <f t="shared" si="0"/>
        <v>352</v>
      </c>
      <c r="N4" s="138">
        <f t="shared" si="0"/>
        <v>359</v>
      </c>
      <c r="O4" s="138">
        <f t="shared" si="0"/>
        <v>485</v>
      </c>
      <c r="P4" s="138">
        <f t="shared" si="0"/>
        <v>709</v>
      </c>
      <c r="Q4" s="138">
        <f t="shared" si="0"/>
        <v>655</v>
      </c>
      <c r="R4" s="138">
        <f t="shared" si="0"/>
        <v>352</v>
      </c>
      <c r="S4" s="138">
        <f>SUM(D4:R4)</f>
        <v>8071</v>
      </c>
    </row>
    <row r="5" spans="1:19" ht="16.5" customHeight="1">
      <c r="A5" s="18"/>
      <c r="B5" s="18" t="s">
        <v>340</v>
      </c>
      <c r="C5" s="114">
        <v>0.13333333333333333</v>
      </c>
      <c r="D5" s="139">
        <v>0</v>
      </c>
      <c r="E5" s="139">
        <v>0</v>
      </c>
      <c r="F5" s="139">
        <v>0</v>
      </c>
      <c r="G5" s="139">
        <v>0</v>
      </c>
      <c r="H5" s="139">
        <v>0</v>
      </c>
      <c r="I5" s="139">
        <v>0</v>
      </c>
      <c r="J5" s="139">
        <v>0</v>
      </c>
      <c r="K5" s="139">
        <v>0</v>
      </c>
      <c r="L5" s="139">
        <v>0</v>
      </c>
      <c r="M5" s="139">
        <v>0</v>
      </c>
      <c r="N5" s="139">
        <v>0</v>
      </c>
      <c r="O5" s="139">
        <v>0</v>
      </c>
      <c r="P5" s="139">
        <v>0</v>
      </c>
      <c r="Q5" s="139">
        <v>0</v>
      </c>
      <c r="R5" s="139">
        <v>0</v>
      </c>
      <c r="S5" s="29">
        <f>SUM(D5:R5)</f>
        <v>0</v>
      </c>
    </row>
    <row r="6" spans="1:19" ht="16.5" customHeight="1">
      <c r="A6" s="18"/>
      <c r="B6" s="18" t="s">
        <v>341</v>
      </c>
      <c r="C6" s="114">
        <v>0.28888888888888897</v>
      </c>
      <c r="D6" s="139">
        <v>0</v>
      </c>
      <c r="E6" s="139">
        <v>0</v>
      </c>
      <c r="F6" s="139">
        <v>0</v>
      </c>
      <c r="G6" s="139">
        <v>0</v>
      </c>
      <c r="H6" s="139">
        <v>0</v>
      </c>
      <c r="I6" s="139">
        <v>0</v>
      </c>
      <c r="J6" s="139">
        <v>0</v>
      </c>
      <c r="K6" s="139">
        <v>0</v>
      </c>
      <c r="L6" s="139">
        <v>0</v>
      </c>
      <c r="M6" s="139">
        <v>0</v>
      </c>
      <c r="N6" s="139">
        <v>0</v>
      </c>
      <c r="O6" s="139">
        <v>0</v>
      </c>
      <c r="P6" s="139">
        <v>0</v>
      </c>
      <c r="Q6" s="139">
        <v>0</v>
      </c>
      <c r="R6" s="139">
        <v>0</v>
      </c>
      <c r="S6" s="29">
        <f t="shared" ref="S6:S10" si="1">SUM(D6:R6)</f>
        <v>0</v>
      </c>
    </row>
    <row r="7" spans="1:19" ht="16.5" customHeight="1">
      <c r="A7" s="18"/>
      <c r="B7" s="18" t="s">
        <v>342</v>
      </c>
      <c r="C7" s="114">
        <v>0.46666666666666667</v>
      </c>
      <c r="D7" s="139">
        <v>0</v>
      </c>
      <c r="E7" s="139">
        <v>0</v>
      </c>
      <c r="F7" s="139">
        <v>0</v>
      </c>
      <c r="G7" s="139">
        <v>0</v>
      </c>
      <c r="H7" s="139">
        <v>0</v>
      </c>
      <c r="I7" s="139">
        <v>0</v>
      </c>
      <c r="J7" s="139">
        <v>0</v>
      </c>
      <c r="K7" s="139">
        <v>0</v>
      </c>
      <c r="L7" s="139">
        <v>0</v>
      </c>
      <c r="M7" s="139">
        <v>0</v>
      </c>
      <c r="N7" s="139">
        <v>0</v>
      </c>
      <c r="O7" s="139">
        <v>0</v>
      </c>
      <c r="P7" s="139">
        <v>0</v>
      </c>
      <c r="Q7" s="139">
        <v>0</v>
      </c>
      <c r="R7" s="139">
        <v>0</v>
      </c>
      <c r="S7" s="29">
        <f t="shared" si="1"/>
        <v>0</v>
      </c>
    </row>
    <row r="8" spans="1:19" ht="16.5" customHeight="1">
      <c r="A8" s="18"/>
      <c r="B8" s="18" t="s">
        <v>343</v>
      </c>
      <c r="C8" s="114">
        <v>0.64444444444444449</v>
      </c>
      <c r="D8" s="139">
        <v>0</v>
      </c>
      <c r="E8" s="139">
        <v>0</v>
      </c>
      <c r="F8" s="139">
        <v>0</v>
      </c>
      <c r="G8" s="139">
        <v>0</v>
      </c>
      <c r="H8" s="139">
        <v>0</v>
      </c>
      <c r="I8" s="139">
        <v>0</v>
      </c>
      <c r="J8" s="139">
        <v>0</v>
      </c>
      <c r="K8" s="139">
        <v>0</v>
      </c>
      <c r="L8" s="139">
        <v>0</v>
      </c>
      <c r="M8" s="139">
        <v>0</v>
      </c>
      <c r="N8" s="139">
        <v>0</v>
      </c>
      <c r="O8" s="139">
        <v>0</v>
      </c>
      <c r="P8" s="139">
        <v>0</v>
      </c>
      <c r="Q8" s="139">
        <v>0</v>
      </c>
      <c r="R8" s="139">
        <v>0</v>
      </c>
      <c r="S8" s="29">
        <f t="shared" si="1"/>
        <v>0</v>
      </c>
    </row>
    <row r="9" spans="1:19" ht="16.5" customHeight="1">
      <c r="A9" s="18"/>
      <c r="B9" s="18" t="s">
        <v>344</v>
      </c>
      <c r="C9" s="114">
        <v>0.82222222222222219</v>
      </c>
      <c r="D9" s="139">
        <v>1</v>
      </c>
      <c r="E9" s="139">
        <v>0</v>
      </c>
      <c r="F9" s="139">
        <v>0</v>
      </c>
      <c r="G9" s="139">
        <v>0</v>
      </c>
      <c r="H9" s="139">
        <v>0</v>
      </c>
      <c r="I9" s="139">
        <v>0</v>
      </c>
      <c r="J9" s="139">
        <v>0</v>
      </c>
      <c r="K9" s="139">
        <v>0</v>
      </c>
      <c r="L9" s="139">
        <v>0</v>
      </c>
      <c r="M9" s="139">
        <v>0</v>
      </c>
      <c r="N9" s="139">
        <v>0</v>
      </c>
      <c r="O9" s="139">
        <v>0</v>
      </c>
      <c r="P9" s="139">
        <v>0</v>
      </c>
      <c r="Q9" s="139">
        <v>0</v>
      </c>
      <c r="R9" s="139">
        <v>0</v>
      </c>
      <c r="S9" s="29">
        <f t="shared" si="1"/>
        <v>1</v>
      </c>
    </row>
    <row r="10" spans="1:19" ht="16.5" customHeight="1">
      <c r="A10" s="18"/>
      <c r="B10" s="18" t="s">
        <v>345</v>
      </c>
      <c r="C10" s="114">
        <v>1</v>
      </c>
      <c r="D10" s="139">
        <v>842</v>
      </c>
      <c r="E10" s="139">
        <v>884</v>
      </c>
      <c r="F10" s="139">
        <v>751</v>
      </c>
      <c r="G10" s="139">
        <v>354</v>
      </c>
      <c r="H10" s="139">
        <v>484</v>
      </c>
      <c r="I10" s="139">
        <v>476</v>
      </c>
      <c r="J10" s="139">
        <v>447</v>
      </c>
      <c r="K10" s="139">
        <v>507</v>
      </c>
      <c r="L10" s="139">
        <v>413</v>
      </c>
      <c r="M10" s="139">
        <v>352</v>
      </c>
      <c r="N10" s="139">
        <v>359</v>
      </c>
      <c r="O10" s="139">
        <v>485</v>
      </c>
      <c r="P10" s="139">
        <v>709</v>
      </c>
      <c r="Q10" s="139">
        <v>655</v>
      </c>
      <c r="R10" s="139">
        <v>352</v>
      </c>
      <c r="S10" s="29">
        <f t="shared" si="1"/>
        <v>8070</v>
      </c>
    </row>
    <row r="11" spans="1:19" ht="16.5" customHeight="1">
      <c r="A11" s="18"/>
      <c r="B11" s="18"/>
      <c r="C11" s="114"/>
      <c r="D11" s="29"/>
      <c r="E11" s="29"/>
      <c r="F11" s="29"/>
      <c r="G11" s="29"/>
      <c r="H11" s="29"/>
      <c r="I11" s="29"/>
      <c r="J11" s="29"/>
      <c r="K11" s="29"/>
      <c r="L11" s="29"/>
      <c r="M11" s="29"/>
      <c r="N11" s="29"/>
      <c r="O11" s="29"/>
      <c r="P11" s="29"/>
      <c r="Q11" s="29"/>
      <c r="R11" s="29"/>
      <c r="S11" s="29"/>
    </row>
    <row r="12" spans="1:19" ht="16.5" customHeight="1">
      <c r="A12" s="74" t="s">
        <v>346</v>
      </c>
      <c r="B12" s="74" t="s">
        <v>339</v>
      </c>
      <c r="C12" s="137" t="s">
        <v>217</v>
      </c>
      <c r="D12" s="138">
        <f>SUM(D13:D18)</f>
        <v>1047</v>
      </c>
      <c r="E12" s="138">
        <f t="shared" ref="E12:R12" si="2">SUM(E13:E18)</f>
        <v>1169</v>
      </c>
      <c r="F12" s="138">
        <f t="shared" si="2"/>
        <v>727</v>
      </c>
      <c r="G12" s="138">
        <f t="shared" si="2"/>
        <v>443</v>
      </c>
      <c r="H12" s="138">
        <f t="shared" si="2"/>
        <v>527</v>
      </c>
      <c r="I12" s="138">
        <f t="shared" si="2"/>
        <v>664</v>
      </c>
      <c r="J12" s="138">
        <f t="shared" si="2"/>
        <v>737</v>
      </c>
      <c r="K12" s="138">
        <f t="shared" si="2"/>
        <v>926</v>
      </c>
      <c r="L12" s="138">
        <f t="shared" si="2"/>
        <v>793</v>
      </c>
      <c r="M12" s="138">
        <f t="shared" si="2"/>
        <v>754</v>
      </c>
      <c r="N12" s="138">
        <f t="shared" si="2"/>
        <v>907</v>
      </c>
      <c r="O12" s="138">
        <f t="shared" si="2"/>
        <v>1049</v>
      </c>
      <c r="P12" s="138">
        <f t="shared" si="2"/>
        <v>1307</v>
      </c>
      <c r="Q12" s="138">
        <f t="shared" si="2"/>
        <v>1202</v>
      </c>
      <c r="R12" s="138">
        <f t="shared" si="2"/>
        <v>900</v>
      </c>
      <c r="S12" s="138">
        <f>SUM(D12:R12)</f>
        <v>13152</v>
      </c>
    </row>
    <row r="13" spans="1:19" ht="16.5" customHeight="1">
      <c r="A13" s="18"/>
      <c r="B13" s="18" t="s">
        <v>340</v>
      </c>
      <c r="C13" s="114">
        <v>0.13333333333333333</v>
      </c>
      <c r="D13" s="139">
        <v>0</v>
      </c>
      <c r="E13" s="139">
        <v>0</v>
      </c>
      <c r="F13" s="139">
        <v>0</v>
      </c>
      <c r="G13" s="139">
        <v>0</v>
      </c>
      <c r="H13" s="139">
        <v>0</v>
      </c>
      <c r="I13" s="139">
        <v>0</v>
      </c>
      <c r="J13" s="139">
        <v>0</v>
      </c>
      <c r="K13" s="139">
        <v>0</v>
      </c>
      <c r="L13" s="139">
        <v>0</v>
      </c>
      <c r="M13" s="139">
        <v>0</v>
      </c>
      <c r="N13" s="139">
        <v>0</v>
      </c>
      <c r="O13" s="139">
        <v>0</v>
      </c>
      <c r="P13" s="139">
        <v>0</v>
      </c>
      <c r="Q13" s="139">
        <v>0</v>
      </c>
      <c r="R13" s="139">
        <v>0</v>
      </c>
      <c r="S13" s="29">
        <f>SUM(D13:R13)</f>
        <v>0</v>
      </c>
    </row>
    <row r="14" spans="1:19" ht="16.5" customHeight="1">
      <c r="A14" s="18"/>
      <c r="B14" s="18" t="s">
        <v>341</v>
      </c>
      <c r="C14" s="114">
        <v>0.28888888888888886</v>
      </c>
      <c r="D14" s="139">
        <v>0</v>
      </c>
      <c r="E14" s="139">
        <v>0</v>
      </c>
      <c r="F14" s="139">
        <v>0</v>
      </c>
      <c r="G14" s="139">
        <v>0</v>
      </c>
      <c r="H14" s="139">
        <v>0</v>
      </c>
      <c r="I14" s="139">
        <v>0</v>
      </c>
      <c r="J14" s="139">
        <v>0</v>
      </c>
      <c r="K14" s="139">
        <v>0</v>
      </c>
      <c r="L14" s="139">
        <v>0</v>
      </c>
      <c r="M14" s="139">
        <v>0</v>
      </c>
      <c r="N14" s="139">
        <v>0</v>
      </c>
      <c r="O14" s="139">
        <v>0</v>
      </c>
      <c r="P14" s="139">
        <v>0</v>
      </c>
      <c r="Q14" s="139">
        <v>0</v>
      </c>
      <c r="R14" s="139">
        <v>0</v>
      </c>
      <c r="S14" s="29">
        <f t="shared" ref="S14:S18" si="3">SUM(D14:R14)</f>
        <v>0</v>
      </c>
    </row>
    <row r="15" spans="1:19" ht="16.5" customHeight="1">
      <c r="A15" s="18"/>
      <c r="B15" s="18" t="s">
        <v>342</v>
      </c>
      <c r="C15" s="114">
        <v>0.46666666666666667</v>
      </c>
      <c r="D15" s="139">
        <v>0</v>
      </c>
      <c r="E15" s="139">
        <v>0</v>
      </c>
      <c r="F15" s="139">
        <v>0</v>
      </c>
      <c r="G15" s="139">
        <v>0</v>
      </c>
      <c r="H15" s="139">
        <v>0</v>
      </c>
      <c r="I15" s="139">
        <v>0</v>
      </c>
      <c r="J15" s="139">
        <v>0</v>
      </c>
      <c r="K15" s="139">
        <v>0</v>
      </c>
      <c r="L15" s="139">
        <v>0</v>
      </c>
      <c r="M15" s="139">
        <v>0</v>
      </c>
      <c r="N15" s="139">
        <v>0</v>
      </c>
      <c r="O15" s="139">
        <v>0</v>
      </c>
      <c r="P15" s="139">
        <v>0</v>
      </c>
      <c r="Q15" s="139">
        <v>0</v>
      </c>
      <c r="R15" s="139">
        <v>0</v>
      </c>
      <c r="S15" s="29">
        <f t="shared" si="3"/>
        <v>0</v>
      </c>
    </row>
    <row r="16" spans="1:19" ht="16.5" customHeight="1">
      <c r="A16" s="18"/>
      <c r="B16" s="18" t="s">
        <v>343</v>
      </c>
      <c r="C16" s="114">
        <v>0.64444444444444449</v>
      </c>
      <c r="D16" s="139">
        <v>0</v>
      </c>
      <c r="E16" s="139">
        <v>0</v>
      </c>
      <c r="F16" s="139">
        <v>0</v>
      </c>
      <c r="G16" s="139">
        <v>0</v>
      </c>
      <c r="H16" s="139">
        <v>0</v>
      </c>
      <c r="I16" s="139">
        <v>0</v>
      </c>
      <c r="J16" s="139">
        <v>0</v>
      </c>
      <c r="K16" s="139">
        <v>0</v>
      </c>
      <c r="L16" s="139">
        <v>11</v>
      </c>
      <c r="M16" s="139">
        <v>0</v>
      </c>
      <c r="N16" s="139">
        <v>0</v>
      </c>
      <c r="O16" s="139">
        <v>0</v>
      </c>
      <c r="P16" s="139">
        <v>0</v>
      </c>
      <c r="Q16" s="139">
        <v>0</v>
      </c>
      <c r="R16" s="139">
        <v>0</v>
      </c>
      <c r="S16" s="29">
        <f t="shared" si="3"/>
        <v>11</v>
      </c>
    </row>
    <row r="17" spans="1:16346" ht="16.5" customHeight="1">
      <c r="A17" s="18"/>
      <c r="B17" s="18" t="s">
        <v>344</v>
      </c>
      <c r="C17" s="114">
        <v>0.82222222222222219</v>
      </c>
      <c r="D17" s="139">
        <v>10</v>
      </c>
      <c r="E17" s="139">
        <v>0</v>
      </c>
      <c r="F17" s="139">
        <v>0</v>
      </c>
      <c r="G17" s="139">
        <v>0</v>
      </c>
      <c r="H17" s="139">
        <v>0</v>
      </c>
      <c r="I17" s="139">
        <v>0</v>
      </c>
      <c r="J17" s="139">
        <v>0</v>
      </c>
      <c r="K17" s="139">
        <v>0</v>
      </c>
      <c r="L17" s="139">
        <v>0</v>
      </c>
      <c r="M17" s="139">
        <v>0</v>
      </c>
      <c r="N17" s="139">
        <v>0</v>
      </c>
      <c r="O17" s="139">
        <v>0</v>
      </c>
      <c r="P17" s="139">
        <v>0</v>
      </c>
      <c r="Q17" s="139">
        <v>0</v>
      </c>
      <c r="R17" s="139">
        <v>0</v>
      </c>
      <c r="S17" s="29">
        <f t="shared" si="3"/>
        <v>10</v>
      </c>
    </row>
    <row r="18" spans="1:16346" ht="16.5" customHeight="1">
      <c r="A18" s="18"/>
      <c r="B18" s="18" t="s">
        <v>345</v>
      </c>
      <c r="C18" s="114">
        <v>1</v>
      </c>
      <c r="D18" s="139">
        <v>1037</v>
      </c>
      <c r="E18" s="139">
        <v>1169</v>
      </c>
      <c r="F18" s="139">
        <v>727</v>
      </c>
      <c r="G18" s="139">
        <v>443</v>
      </c>
      <c r="H18" s="139">
        <v>527</v>
      </c>
      <c r="I18" s="139">
        <v>664</v>
      </c>
      <c r="J18" s="139">
        <v>737</v>
      </c>
      <c r="K18" s="139">
        <v>926</v>
      </c>
      <c r="L18" s="139">
        <v>782</v>
      </c>
      <c r="M18" s="139">
        <v>754</v>
      </c>
      <c r="N18" s="139">
        <v>907</v>
      </c>
      <c r="O18" s="139">
        <v>1049</v>
      </c>
      <c r="P18" s="139">
        <v>1307</v>
      </c>
      <c r="Q18" s="139">
        <v>1202</v>
      </c>
      <c r="R18" s="139">
        <v>900</v>
      </c>
      <c r="S18" s="29">
        <f t="shared" si="3"/>
        <v>13131</v>
      </c>
    </row>
    <row r="19" spans="1:16346" ht="16.5" customHeight="1">
      <c r="A19" s="18"/>
      <c r="B19" s="18"/>
      <c r="C19" s="114"/>
      <c r="D19" s="29"/>
      <c r="E19" s="29"/>
      <c r="F19" s="29"/>
      <c r="G19" s="29"/>
      <c r="H19" s="29"/>
      <c r="I19" s="29"/>
      <c r="J19" s="29"/>
      <c r="K19" s="29"/>
      <c r="L19" s="29"/>
      <c r="M19" s="29"/>
      <c r="N19" s="29"/>
      <c r="O19" s="29"/>
      <c r="P19" s="29"/>
      <c r="Q19" s="29"/>
      <c r="R19" s="29"/>
      <c r="S19" s="29"/>
    </row>
    <row r="20" spans="1:16346" ht="16.5" customHeight="1">
      <c r="A20" s="18"/>
      <c r="B20" s="18"/>
      <c r="C20" s="18"/>
      <c r="D20" s="29"/>
      <c r="E20" s="29"/>
      <c r="F20" s="29"/>
      <c r="G20" s="29"/>
      <c r="H20" s="29"/>
      <c r="I20" s="29"/>
      <c r="J20" s="29"/>
      <c r="K20" s="29"/>
      <c r="L20" s="29"/>
      <c r="M20" s="29"/>
      <c r="N20" s="29"/>
      <c r="O20" s="29"/>
      <c r="P20" s="29"/>
      <c r="Q20" s="29"/>
      <c r="R20" s="29"/>
      <c r="S20" s="29"/>
    </row>
    <row r="21" spans="1:16346" ht="16.5" customHeight="1">
      <c r="A21" s="140" t="s">
        <v>338</v>
      </c>
      <c r="B21" s="140" t="s">
        <v>347</v>
      </c>
      <c r="C21" s="141" t="s">
        <v>217</v>
      </c>
      <c r="D21" s="142">
        <f>SUMPRODUCT($C$5:$C$10,D5:D10)</f>
        <v>842.82222222222219</v>
      </c>
      <c r="E21" s="142">
        <f t="shared" ref="E21:R21" si="4">SUMPRODUCT($C$5:$C$10,E5:E10)</f>
        <v>884</v>
      </c>
      <c r="F21" s="142">
        <f t="shared" si="4"/>
        <v>751</v>
      </c>
      <c r="G21" s="142">
        <f t="shared" si="4"/>
        <v>354</v>
      </c>
      <c r="H21" s="142">
        <f t="shared" si="4"/>
        <v>484</v>
      </c>
      <c r="I21" s="142">
        <f t="shared" si="4"/>
        <v>476</v>
      </c>
      <c r="J21" s="142">
        <f t="shared" si="4"/>
        <v>447</v>
      </c>
      <c r="K21" s="142">
        <f t="shared" si="4"/>
        <v>507</v>
      </c>
      <c r="L21" s="142">
        <f t="shared" si="4"/>
        <v>413</v>
      </c>
      <c r="M21" s="142">
        <f t="shared" si="4"/>
        <v>352</v>
      </c>
      <c r="N21" s="142">
        <f t="shared" si="4"/>
        <v>359</v>
      </c>
      <c r="O21" s="142">
        <f t="shared" si="4"/>
        <v>485</v>
      </c>
      <c r="P21" s="142">
        <f t="shared" si="4"/>
        <v>709</v>
      </c>
      <c r="Q21" s="142">
        <f t="shared" si="4"/>
        <v>655</v>
      </c>
      <c r="R21" s="142">
        <f t="shared" si="4"/>
        <v>352</v>
      </c>
      <c r="S21" s="142">
        <f>SUM(D21:R21)</f>
        <v>8070.8222222222221</v>
      </c>
    </row>
    <row r="22" spans="1:16346" ht="16.5" customHeight="1" thickBot="1">
      <c r="A22" s="264" t="s">
        <v>346</v>
      </c>
      <c r="B22" s="264" t="s">
        <v>347</v>
      </c>
      <c r="C22" s="144" t="s">
        <v>217</v>
      </c>
      <c r="D22" s="145">
        <f>SUMPRODUCT($C$13:$C$18,D13:D18)</f>
        <v>1045.2222222222222</v>
      </c>
      <c r="E22" s="145">
        <f t="shared" ref="E22:R22" si="5">SUMPRODUCT($C$13:$C$18,E13:E18)</f>
        <v>1169</v>
      </c>
      <c r="F22" s="145">
        <f t="shared" si="5"/>
        <v>727</v>
      </c>
      <c r="G22" s="145">
        <f t="shared" si="5"/>
        <v>443</v>
      </c>
      <c r="H22" s="145">
        <f t="shared" si="5"/>
        <v>527</v>
      </c>
      <c r="I22" s="145">
        <f t="shared" si="5"/>
        <v>664</v>
      </c>
      <c r="J22" s="145">
        <f t="shared" si="5"/>
        <v>737</v>
      </c>
      <c r="K22" s="145">
        <f t="shared" si="5"/>
        <v>926</v>
      </c>
      <c r="L22" s="145">
        <f t="shared" si="5"/>
        <v>789.08888888888885</v>
      </c>
      <c r="M22" s="145">
        <f t="shared" si="5"/>
        <v>754</v>
      </c>
      <c r="N22" s="145">
        <f t="shared" si="5"/>
        <v>907</v>
      </c>
      <c r="O22" s="145">
        <f t="shared" si="5"/>
        <v>1049</v>
      </c>
      <c r="P22" s="145">
        <f t="shared" si="5"/>
        <v>1307</v>
      </c>
      <c r="Q22" s="145">
        <f t="shared" si="5"/>
        <v>1202</v>
      </c>
      <c r="R22" s="145">
        <f t="shared" si="5"/>
        <v>900</v>
      </c>
      <c r="S22" s="145">
        <f>SUM(D22:R22)</f>
        <v>13146.31111111111</v>
      </c>
    </row>
    <row r="23" spans="1:16346" ht="16.5" customHeight="1">
      <c r="A23" s="146" t="s">
        <v>348</v>
      </c>
      <c r="B23" s="146"/>
      <c r="C23" s="146"/>
      <c r="D23" s="146"/>
      <c r="E23" s="146"/>
      <c r="F23" s="146"/>
      <c r="G23" s="146"/>
      <c r="H23" s="146"/>
      <c r="I23" s="146"/>
      <c r="J23" s="146"/>
      <c r="K23" s="146"/>
      <c r="L23" s="146"/>
      <c r="M23" s="146"/>
      <c r="N23" s="146"/>
      <c r="O23" s="146"/>
      <c r="P23" s="146"/>
      <c r="Q23" s="146"/>
      <c r="R23" s="146"/>
      <c r="S23" s="146"/>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5"/>
      <c r="BP23" s="135"/>
      <c r="BQ23" s="135"/>
      <c r="BR23" s="135"/>
      <c r="BS23" s="135"/>
      <c r="BT23" s="135"/>
      <c r="BU23" s="135"/>
      <c r="BV23" s="135"/>
      <c r="BW23" s="135"/>
      <c r="BX23" s="135"/>
      <c r="BY23" s="135"/>
      <c r="BZ23" s="135"/>
      <c r="CA23" s="135"/>
      <c r="CB23" s="135"/>
      <c r="CC23" s="135"/>
      <c r="CD23" s="135"/>
      <c r="CE23" s="135"/>
      <c r="CF23" s="135"/>
      <c r="CG23" s="135"/>
      <c r="CH23" s="135"/>
      <c r="CI23" s="135"/>
      <c r="CJ23" s="135"/>
      <c r="CK23" s="135"/>
      <c r="CL23" s="135"/>
      <c r="CM23" s="135"/>
      <c r="CN23" s="135"/>
      <c r="CO23" s="135"/>
      <c r="CP23" s="135"/>
      <c r="CQ23" s="135"/>
      <c r="CR23" s="135"/>
      <c r="CS23" s="135"/>
      <c r="CT23" s="135"/>
      <c r="CU23" s="135"/>
      <c r="CV23" s="135"/>
      <c r="CW23" s="135"/>
      <c r="CX23" s="135"/>
      <c r="CY23" s="135"/>
      <c r="CZ23" s="135"/>
      <c r="DA23" s="135"/>
      <c r="DB23" s="135"/>
      <c r="DC23" s="135"/>
      <c r="DD23" s="135"/>
      <c r="DE23" s="135"/>
      <c r="DF23" s="135"/>
      <c r="DG23" s="135"/>
      <c r="DH23" s="135"/>
      <c r="DI23" s="135"/>
      <c r="DJ23" s="135"/>
      <c r="DK23" s="135"/>
      <c r="DL23" s="135"/>
      <c r="DM23" s="135"/>
      <c r="DN23" s="135"/>
      <c r="DO23" s="135"/>
      <c r="DP23" s="135"/>
      <c r="DQ23" s="135"/>
      <c r="DR23" s="135"/>
      <c r="DS23" s="135"/>
      <c r="DT23" s="135"/>
      <c r="DU23" s="135"/>
      <c r="DV23" s="135"/>
      <c r="DW23" s="135"/>
      <c r="DX23" s="135"/>
      <c r="DY23" s="135"/>
      <c r="DZ23" s="135"/>
      <c r="EA23" s="135"/>
      <c r="EB23" s="135"/>
      <c r="EC23" s="135"/>
      <c r="ED23" s="135"/>
      <c r="EE23" s="135"/>
      <c r="EF23" s="135"/>
      <c r="EG23" s="135"/>
      <c r="EH23" s="135"/>
      <c r="EI23" s="135"/>
      <c r="EJ23" s="135"/>
      <c r="EK23" s="135"/>
      <c r="EL23" s="135"/>
      <c r="EM23" s="135"/>
      <c r="EN23" s="135"/>
      <c r="EO23" s="135"/>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c r="ID23" s="135"/>
      <c r="IE23" s="135"/>
      <c r="IF23" s="135"/>
      <c r="IG23" s="135"/>
      <c r="IH23" s="135"/>
      <c r="II23" s="135"/>
      <c r="IJ23" s="135"/>
      <c r="IK23" s="135"/>
      <c r="IL23" s="135"/>
      <c r="IM23" s="135"/>
      <c r="IN23" s="135"/>
      <c r="IO23" s="135"/>
      <c r="IP23" s="135"/>
      <c r="IQ23" s="135"/>
      <c r="IR23" s="135"/>
      <c r="IS23" s="135"/>
      <c r="IT23" s="135"/>
      <c r="IU23" s="135"/>
      <c r="IV23" s="135"/>
      <c r="IW23" s="135"/>
      <c r="IX23" s="135"/>
      <c r="IY23" s="135"/>
      <c r="IZ23" s="135"/>
      <c r="JA23" s="135"/>
      <c r="JB23" s="135"/>
      <c r="JC23" s="135"/>
      <c r="JD23" s="135"/>
      <c r="JE23" s="135"/>
      <c r="JF23" s="135"/>
      <c r="JG23" s="135"/>
      <c r="JH23" s="135"/>
      <c r="JI23" s="135"/>
      <c r="JJ23" s="135"/>
      <c r="JK23" s="135"/>
      <c r="JL23" s="135"/>
      <c r="JM23" s="135"/>
      <c r="JN23" s="135"/>
      <c r="JO23" s="135"/>
      <c r="JP23" s="135"/>
      <c r="JQ23" s="135"/>
      <c r="JR23" s="135"/>
      <c r="JS23" s="135"/>
      <c r="JT23" s="135"/>
      <c r="JU23" s="135"/>
      <c r="JV23" s="135"/>
      <c r="JW23" s="135"/>
      <c r="JX23" s="135"/>
      <c r="JY23" s="135"/>
      <c r="JZ23" s="135"/>
      <c r="KA23" s="135"/>
      <c r="KB23" s="135"/>
      <c r="KC23" s="135"/>
      <c r="KD23" s="135"/>
      <c r="KE23" s="135"/>
      <c r="KF23" s="135"/>
      <c r="KG23" s="135"/>
      <c r="KH23" s="135"/>
      <c r="KI23" s="135"/>
      <c r="KJ23" s="135"/>
      <c r="KK23" s="135"/>
      <c r="KL23" s="135"/>
      <c r="KM23" s="135"/>
      <c r="KN23" s="135"/>
      <c r="KO23" s="135"/>
      <c r="KP23" s="135"/>
      <c r="KQ23" s="135"/>
      <c r="KR23" s="135"/>
      <c r="KS23" s="135"/>
      <c r="KT23" s="135"/>
      <c r="KU23" s="135"/>
      <c r="KV23" s="135"/>
      <c r="KW23" s="135"/>
      <c r="KX23" s="135"/>
      <c r="KY23" s="135"/>
      <c r="KZ23" s="135"/>
      <c r="LA23" s="135"/>
      <c r="LB23" s="135"/>
      <c r="LC23" s="135"/>
      <c r="LD23" s="135"/>
      <c r="LE23" s="135"/>
      <c r="LF23" s="135"/>
      <c r="LG23" s="135"/>
      <c r="LH23" s="135"/>
      <c r="LI23" s="135"/>
      <c r="LJ23" s="135"/>
      <c r="LK23" s="135"/>
      <c r="LL23" s="135"/>
      <c r="LM23" s="135"/>
      <c r="LN23" s="135"/>
      <c r="LO23" s="135"/>
      <c r="LP23" s="135"/>
      <c r="LQ23" s="135"/>
      <c r="LR23" s="135"/>
      <c r="LS23" s="135"/>
      <c r="LT23" s="135"/>
      <c r="LU23" s="135"/>
      <c r="LV23" s="135"/>
      <c r="LW23" s="135"/>
      <c r="LX23" s="135"/>
      <c r="LY23" s="135"/>
      <c r="LZ23" s="135"/>
      <c r="MA23" s="135"/>
      <c r="MB23" s="135"/>
      <c r="MC23" s="135"/>
      <c r="MD23" s="135"/>
      <c r="ME23" s="135"/>
      <c r="MF23" s="135"/>
      <c r="MG23" s="135"/>
      <c r="MH23" s="135"/>
      <c r="MI23" s="135"/>
      <c r="MJ23" s="135"/>
      <c r="MK23" s="135"/>
      <c r="ML23" s="135"/>
      <c r="MM23" s="135"/>
      <c r="MN23" s="135"/>
      <c r="MO23" s="135"/>
      <c r="MP23" s="135"/>
      <c r="MQ23" s="135"/>
      <c r="MR23" s="135"/>
      <c r="MS23" s="135"/>
      <c r="MT23" s="135"/>
      <c r="MU23" s="135"/>
      <c r="MV23" s="135"/>
      <c r="MW23" s="135"/>
      <c r="MX23" s="135"/>
      <c r="MY23" s="135"/>
      <c r="MZ23" s="135"/>
      <c r="NA23" s="135"/>
      <c r="NB23" s="135"/>
      <c r="NC23" s="135"/>
      <c r="ND23" s="135"/>
      <c r="NE23" s="135"/>
      <c r="NF23" s="135"/>
      <c r="NG23" s="135"/>
      <c r="NH23" s="135"/>
      <c r="NI23" s="135"/>
      <c r="NJ23" s="135"/>
      <c r="NK23" s="135"/>
      <c r="NL23" s="135"/>
      <c r="NM23" s="135"/>
      <c r="NN23" s="135"/>
      <c r="NO23" s="135"/>
      <c r="NP23" s="135"/>
      <c r="NQ23" s="135"/>
      <c r="NR23" s="135"/>
      <c r="NS23" s="135"/>
      <c r="NT23" s="135"/>
      <c r="NU23" s="135"/>
      <c r="NV23" s="135"/>
      <c r="NW23" s="135"/>
      <c r="NX23" s="135"/>
      <c r="NY23" s="135"/>
      <c r="NZ23" s="135"/>
      <c r="OA23" s="135"/>
      <c r="OB23" s="135"/>
      <c r="OC23" s="135"/>
      <c r="OD23" s="135"/>
      <c r="OE23" s="135"/>
      <c r="OF23" s="135"/>
      <c r="OG23" s="135"/>
      <c r="OH23" s="135"/>
      <c r="OI23" s="135"/>
      <c r="OJ23" s="135"/>
      <c r="OK23" s="135"/>
      <c r="OL23" s="135"/>
      <c r="OM23" s="135"/>
      <c r="ON23" s="135"/>
      <c r="OO23" s="135"/>
      <c r="OP23" s="135"/>
      <c r="OQ23" s="135"/>
      <c r="OR23" s="135"/>
      <c r="OS23" s="135"/>
      <c r="OT23" s="135"/>
      <c r="OU23" s="135"/>
      <c r="OV23" s="135"/>
      <c r="OW23" s="135"/>
      <c r="OX23" s="135"/>
      <c r="OY23" s="135"/>
      <c r="OZ23" s="135"/>
      <c r="PA23" s="135"/>
      <c r="PB23" s="135"/>
      <c r="PC23" s="135"/>
      <c r="PD23" s="135"/>
      <c r="PE23" s="135"/>
      <c r="PF23" s="135"/>
      <c r="PG23" s="135"/>
      <c r="PH23" s="135"/>
      <c r="PI23" s="135"/>
      <c r="PJ23" s="135"/>
      <c r="PK23" s="135"/>
      <c r="PL23" s="135"/>
      <c r="PM23" s="135"/>
      <c r="PN23" s="135"/>
      <c r="PO23" s="135"/>
      <c r="PP23" s="135"/>
      <c r="PQ23" s="135"/>
      <c r="PR23" s="135"/>
      <c r="PS23" s="135"/>
      <c r="PT23" s="135"/>
      <c r="PU23" s="135"/>
      <c r="PV23" s="135"/>
      <c r="PW23" s="135"/>
      <c r="PX23" s="135"/>
      <c r="PY23" s="135"/>
      <c r="PZ23" s="135"/>
      <c r="QA23" s="135"/>
      <c r="QB23" s="135"/>
      <c r="QC23" s="135"/>
      <c r="QD23" s="135"/>
      <c r="QE23" s="135"/>
      <c r="QF23" s="135"/>
      <c r="QG23" s="135"/>
      <c r="QH23" s="135"/>
      <c r="QI23" s="135"/>
      <c r="QJ23" s="135"/>
      <c r="QK23" s="135"/>
      <c r="QL23" s="135"/>
      <c r="QM23" s="135"/>
      <c r="QN23" s="135"/>
      <c r="QO23" s="135"/>
      <c r="QP23" s="135"/>
      <c r="QQ23" s="135"/>
      <c r="QR23" s="135"/>
      <c r="QS23" s="135"/>
      <c r="QT23" s="135"/>
      <c r="QU23" s="135"/>
      <c r="QV23" s="135"/>
      <c r="QW23" s="135"/>
      <c r="QX23" s="135"/>
      <c r="QY23" s="135"/>
      <c r="QZ23" s="135"/>
      <c r="RA23" s="135"/>
      <c r="RB23" s="135"/>
      <c r="RC23" s="135"/>
      <c r="RD23" s="135"/>
      <c r="RE23" s="135"/>
      <c r="RF23" s="135"/>
      <c r="RG23" s="135"/>
      <c r="RH23" s="135"/>
      <c r="RI23" s="135"/>
      <c r="RJ23" s="135"/>
      <c r="RK23" s="135"/>
      <c r="RL23" s="135"/>
      <c r="RM23" s="135"/>
      <c r="RN23" s="135"/>
      <c r="RO23" s="135"/>
      <c r="RP23" s="135"/>
      <c r="RQ23" s="135"/>
      <c r="RR23" s="135"/>
      <c r="RS23" s="135"/>
      <c r="RT23" s="135"/>
      <c r="RU23" s="135"/>
      <c r="RV23" s="135"/>
      <c r="RW23" s="135"/>
      <c r="RX23" s="135"/>
      <c r="RY23" s="135"/>
      <c r="RZ23" s="135"/>
      <c r="SA23" s="135"/>
      <c r="SB23" s="135"/>
      <c r="SC23" s="135"/>
      <c r="SD23" s="135"/>
      <c r="SE23" s="135"/>
      <c r="SF23" s="135"/>
      <c r="SG23" s="135"/>
      <c r="SH23" s="135"/>
      <c r="SI23" s="135"/>
      <c r="SJ23" s="135"/>
      <c r="SK23" s="135"/>
      <c r="SL23" s="135"/>
      <c r="SM23" s="135"/>
      <c r="SN23" s="135"/>
      <c r="SO23" s="135"/>
      <c r="SP23" s="135"/>
      <c r="SQ23" s="135"/>
      <c r="SR23" s="135"/>
      <c r="SS23" s="135"/>
      <c r="ST23" s="135"/>
      <c r="SU23" s="135"/>
      <c r="SV23" s="135"/>
      <c r="SW23" s="135"/>
      <c r="SX23" s="135"/>
      <c r="SY23" s="135"/>
      <c r="SZ23" s="135"/>
      <c r="TA23" s="135"/>
      <c r="TB23" s="135"/>
      <c r="TC23" s="135"/>
      <c r="TD23" s="135"/>
      <c r="TE23" s="135"/>
      <c r="TF23" s="135"/>
      <c r="TG23" s="135"/>
      <c r="TH23" s="135"/>
      <c r="TI23" s="135"/>
      <c r="TJ23" s="135"/>
      <c r="TK23" s="135"/>
      <c r="TL23" s="135"/>
      <c r="TM23" s="135"/>
      <c r="TN23" s="135"/>
      <c r="TO23" s="135"/>
      <c r="TP23" s="135"/>
      <c r="TQ23" s="135"/>
      <c r="TR23" s="135"/>
      <c r="TS23" s="135"/>
      <c r="TT23" s="135"/>
      <c r="TU23" s="135"/>
      <c r="TV23" s="135"/>
      <c r="TW23" s="135"/>
      <c r="TX23" s="135"/>
      <c r="TY23" s="135"/>
      <c r="TZ23" s="135"/>
      <c r="UA23" s="135"/>
      <c r="UB23" s="135"/>
      <c r="UC23" s="135"/>
      <c r="UD23" s="135"/>
      <c r="UE23" s="135"/>
      <c r="UF23" s="135"/>
      <c r="UG23" s="135"/>
      <c r="UH23" s="135"/>
      <c r="UI23" s="135"/>
      <c r="UJ23" s="135"/>
      <c r="UK23" s="135"/>
      <c r="UL23" s="135"/>
      <c r="UM23" s="135"/>
      <c r="UN23" s="135"/>
      <c r="UO23" s="135"/>
      <c r="UP23" s="135"/>
      <c r="UQ23" s="135"/>
      <c r="UR23" s="135"/>
      <c r="US23" s="135"/>
      <c r="UT23" s="135"/>
      <c r="UU23" s="135"/>
      <c r="UV23" s="135"/>
      <c r="UW23" s="135"/>
      <c r="UX23" s="135"/>
      <c r="UY23" s="135"/>
      <c r="UZ23" s="135"/>
      <c r="VA23" s="135"/>
      <c r="VB23" s="135"/>
      <c r="VC23" s="135"/>
      <c r="VD23" s="135"/>
      <c r="VE23" s="135"/>
      <c r="VF23" s="135"/>
      <c r="VG23" s="135"/>
      <c r="VH23" s="135"/>
      <c r="VI23" s="135"/>
      <c r="VJ23" s="135"/>
      <c r="VK23" s="135"/>
      <c r="VL23" s="135"/>
      <c r="VM23" s="135"/>
      <c r="VN23" s="135"/>
      <c r="VO23" s="135"/>
      <c r="VP23" s="135"/>
      <c r="VQ23" s="135"/>
      <c r="VR23" s="135"/>
      <c r="VS23" s="135"/>
      <c r="VT23" s="135"/>
      <c r="VU23" s="135"/>
      <c r="VV23" s="135"/>
      <c r="VW23" s="135"/>
      <c r="VX23" s="135"/>
      <c r="VY23" s="135"/>
      <c r="VZ23" s="135"/>
      <c r="WA23" s="135"/>
      <c r="WB23" s="135"/>
      <c r="WC23" s="135"/>
      <c r="WD23" s="135"/>
      <c r="WE23" s="135"/>
      <c r="WF23" s="135"/>
      <c r="WG23" s="135"/>
      <c r="WH23" s="135"/>
      <c r="WI23" s="135"/>
      <c r="WJ23" s="135"/>
      <c r="WK23" s="135"/>
      <c r="WL23" s="135"/>
      <c r="WM23" s="135"/>
      <c r="WN23" s="135"/>
      <c r="WO23" s="135"/>
      <c r="WP23" s="135"/>
      <c r="WQ23" s="135"/>
      <c r="WR23" s="135"/>
      <c r="WS23" s="135"/>
      <c r="WT23" s="135"/>
      <c r="WU23" s="135"/>
      <c r="WV23" s="135"/>
      <c r="WW23" s="135"/>
      <c r="WX23" s="135"/>
      <c r="WY23" s="135"/>
      <c r="WZ23" s="135"/>
      <c r="XA23" s="135"/>
      <c r="XB23" s="135"/>
      <c r="XC23" s="135"/>
      <c r="XD23" s="135"/>
      <c r="XE23" s="135"/>
      <c r="XF23" s="135"/>
      <c r="XG23" s="135"/>
      <c r="XH23" s="135"/>
      <c r="XI23" s="135"/>
      <c r="XJ23" s="135"/>
      <c r="XK23" s="135"/>
      <c r="XL23" s="135"/>
      <c r="XM23" s="135"/>
      <c r="XN23" s="135"/>
      <c r="XO23" s="135"/>
      <c r="XP23" s="135"/>
      <c r="XQ23" s="135"/>
      <c r="XR23" s="135"/>
      <c r="XS23" s="135"/>
      <c r="XT23" s="135"/>
      <c r="XU23" s="135"/>
      <c r="XV23" s="135"/>
      <c r="XW23" s="135"/>
      <c r="XX23" s="135"/>
      <c r="XY23" s="135"/>
      <c r="XZ23" s="135"/>
      <c r="YA23" s="135"/>
      <c r="YB23" s="135"/>
      <c r="YC23" s="135"/>
      <c r="YD23" s="135"/>
      <c r="YE23" s="135"/>
      <c r="YF23" s="135"/>
      <c r="YG23" s="135"/>
      <c r="YH23" s="135"/>
      <c r="YI23" s="135"/>
      <c r="YJ23" s="135"/>
      <c r="YK23" s="135"/>
      <c r="YL23" s="135"/>
      <c r="YM23" s="135"/>
      <c r="YN23" s="135"/>
      <c r="YO23" s="135"/>
      <c r="YP23" s="135"/>
      <c r="YQ23" s="135"/>
      <c r="YR23" s="135"/>
      <c r="YS23" s="135"/>
      <c r="YT23" s="135"/>
      <c r="YU23" s="135"/>
      <c r="YV23" s="135"/>
      <c r="YW23" s="135"/>
      <c r="YX23" s="135"/>
      <c r="YY23" s="135"/>
      <c r="YZ23" s="135"/>
      <c r="ZA23" s="135"/>
      <c r="ZB23" s="135"/>
      <c r="ZC23" s="135"/>
      <c r="ZD23" s="135"/>
      <c r="ZE23" s="135"/>
      <c r="ZF23" s="135"/>
      <c r="ZG23" s="135"/>
      <c r="ZH23" s="135"/>
      <c r="ZI23" s="135"/>
      <c r="ZJ23" s="135"/>
      <c r="ZK23" s="135"/>
      <c r="ZL23" s="135"/>
      <c r="ZM23" s="135"/>
      <c r="ZN23" s="135"/>
      <c r="ZO23" s="135"/>
      <c r="ZP23" s="135"/>
      <c r="ZQ23" s="135"/>
      <c r="ZR23" s="135"/>
      <c r="ZS23" s="135"/>
      <c r="ZT23" s="135"/>
      <c r="ZU23" s="135"/>
      <c r="ZV23" s="135"/>
      <c r="ZW23" s="135"/>
      <c r="ZX23" s="135"/>
      <c r="ZY23" s="135"/>
      <c r="ZZ23" s="135"/>
      <c r="AAA23" s="135"/>
      <c r="AAB23" s="135"/>
      <c r="AAC23" s="135"/>
      <c r="AAD23" s="135"/>
      <c r="AAE23" s="135"/>
      <c r="AAF23" s="135"/>
      <c r="AAG23" s="135"/>
      <c r="AAH23" s="135"/>
      <c r="AAI23" s="135"/>
      <c r="AAJ23" s="135"/>
      <c r="AAK23" s="135"/>
      <c r="AAL23" s="135"/>
      <c r="AAM23" s="135"/>
      <c r="AAN23" s="135"/>
      <c r="AAO23" s="135"/>
      <c r="AAP23" s="135"/>
      <c r="AAQ23" s="135"/>
      <c r="AAR23" s="135"/>
      <c r="AAS23" s="135"/>
      <c r="AAT23" s="135"/>
      <c r="AAU23" s="135"/>
      <c r="AAV23" s="135"/>
      <c r="AAW23" s="135"/>
      <c r="AAX23" s="135"/>
      <c r="AAY23" s="135"/>
      <c r="AAZ23" s="135"/>
      <c r="ABA23" s="135"/>
      <c r="ABB23" s="135"/>
      <c r="ABC23" s="135"/>
      <c r="ABD23" s="135"/>
      <c r="ABE23" s="135"/>
      <c r="ABF23" s="135"/>
      <c r="ABG23" s="135"/>
      <c r="ABH23" s="135"/>
      <c r="ABI23" s="135"/>
      <c r="ABJ23" s="135"/>
      <c r="ABK23" s="135"/>
      <c r="ABL23" s="135"/>
      <c r="ABM23" s="135"/>
      <c r="ABN23" s="135"/>
      <c r="ABO23" s="135"/>
      <c r="ABP23" s="135"/>
      <c r="ABQ23" s="135"/>
      <c r="ABR23" s="135"/>
      <c r="ABS23" s="135"/>
      <c r="ABT23" s="135"/>
      <c r="ABU23" s="135"/>
      <c r="ABV23" s="135"/>
      <c r="ABW23" s="135"/>
      <c r="ABX23" s="135"/>
      <c r="ABY23" s="135"/>
      <c r="ABZ23" s="135"/>
      <c r="ACA23" s="135"/>
      <c r="ACB23" s="135"/>
      <c r="ACC23" s="135"/>
      <c r="ACD23" s="135"/>
      <c r="ACE23" s="135"/>
      <c r="ACF23" s="135"/>
      <c r="ACG23" s="135"/>
      <c r="ACH23" s="135"/>
      <c r="ACI23" s="135"/>
      <c r="ACJ23" s="135"/>
      <c r="ACK23" s="135"/>
      <c r="ACL23" s="135"/>
      <c r="ACM23" s="135"/>
      <c r="ACN23" s="135"/>
      <c r="ACO23" s="135"/>
      <c r="ACP23" s="135"/>
      <c r="ACQ23" s="135"/>
      <c r="ACR23" s="135"/>
      <c r="ACS23" s="135"/>
      <c r="ACT23" s="135"/>
      <c r="ACU23" s="135"/>
      <c r="ACV23" s="135"/>
      <c r="ACW23" s="135"/>
      <c r="ACX23" s="135"/>
      <c r="ACY23" s="135"/>
      <c r="ACZ23" s="135"/>
      <c r="ADA23" s="135"/>
      <c r="ADB23" s="135"/>
      <c r="ADC23" s="135"/>
      <c r="ADD23" s="135"/>
      <c r="ADE23" s="135"/>
      <c r="ADF23" s="135"/>
      <c r="ADG23" s="135"/>
      <c r="ADH23" s="135"/>
      <c r="ADI23" s="135"/>
      <c r="ADJ23" s="135"/>
      <c r="ADK23" s="135"/>
      <c r="ADL23" s="135"/>
      <c r="ADM23" s="135"/>
      <c r="ADN23" s="135"/>
      <c r="ADO23" s="135"/>
      <c r="ADP23" s="135"/>
      <c r="ADQ23" s="135"/>
      <c r="ADR23" s="135"/>
      <c r="ADS23" s="135"/>
      <c r="ADT23" s="135"/>
      <c r="ADU23" s="135"/>
      <c r="ADV23" s="135"/>
      <c r="ADW23" s="135"/>
      <c r="ADX23" s="135"/>
      <c r="ADY23" s="135"/>
      <c r="ADZ23" s="135"/>
      <c r="AEA23" s="135"/>
      <c r="AEB23" s="135"/>
      <c r="AEC23" s="135"/>
      <c r="AED23" s="135"/>
      <c r="AEE23" s="135"/>
      <c r="AEF23" s="135"/>
      <c r="AEG23" s="135"/>
      <c r="AEH23" s="135"/>
      <c r="AEI23" s="135"/>
      <c r="AEJ23" s="135"/>
      <c r="AEK23" s="135"/>
      <c r="AEL23" s="135"/>
      <c r="AEM23" s="135"/>
      <c r="AEN23" s="135"/>
      <c r="AEO23" s="135"/>
      <c r="AEP23" s="135"/>
      <c r="AEQ23" s="135"/>
      <c r="AER23" s="135"/>
      <c r="AES23" s="135"/>
      <c r="AET23" s="135"/>
      <c r="AEU23" s="135"/>
      <c r="AEV23" s="135"/>
      <c r="AEW23" s="135"/>
      <c r="AEX23" s="135"/>
      <c r="AEY23" s="135"/>
      <c r="AEZ23" s="135"/>
      <c r="AFA23" s="135"/>
      <c r="AFB23" s="135"/>
      <c r="AFC23" s="135"/>
      <c r="AFD23" s="135"/>
      <c r="AFE23" s="135"/>
      <c r="AFF23" s="135"/>
      <c r="AFG23" s="135"/>
      <c r="AFH23" s="135"/>
      <c r="AFI23" s="135"/>
      <c r="AFJ23" s="135"/>
      <c r="AFK23" s="135"/>
      <c r="AFL23" s="135"/>
      <c r="AFM23" s="135"/>
      <c r="AFN23" s="135"/>
      <c r="AFO23" s="135"/>
      <c r="AFP23" s="135"/>
      <c r="AFQ23" s="135"/>
      <c r="AFR23" s="135"/>
      <c r="AFS23" s="135"/>
      <c r="AFT23" s="135"/>
      <c r="AFU23" s="135"/>
      <c r="AFV23" s="135"/>
      <c r="AFW23" s="135"/>
      <c r="AFX23" s="135"/>
      <c r="AFY23" s="135"/>
      <c r="AFZ23" s="135"/>
      <c r="AGA23" s="135"/>
      <c r="AGB23" s="135"/>
      <c r="AGC23" s="135"/>
      <c r="AGD23" s="135"/>
      <c r="AGE23" s="135"/>
      <c r="AGF23" s="135"/>
      <c r="AGG23" s="135"/>
      <c r="AGH23" s="135"/>
      <c r="AGI23" s="135"/>
      <c r="AGJ23" s="135"/>
      <c r="AGK23" s="135"/>
      <c r="AGL23" s="135"/>
      <c r="AGM23" s="135"/>
      <c r="AGN23" s="135"/>
      <c r="AGO23" s="135"/>
      <c r="AGP23" s="135"/>
      <c r="AGQ23" s="135"/>
      <c r="AGR23" s="135"/>
      <c r="AGS23" s="135"/>
      <c r="AGT23" s="135"/>
      <c r="AGU23" s="135"/>
      <c r="AGV23" s="135"/>
      <c r="AGW23" s="135"/>
      <c r="AGX23" s="135"/>
      <c r="AGY23" s="135"/>
      <c r="AGZ23" s="135"/>
      <c r="AHA23" s="135"/>
      <c r="AHB23" s="135"/>
      <c r="AHC23" s="135"/>
      <c r="AHD23" s="135"/>
      <c r="AHE23" s="135"/>
      <c r="AHF23" s="135"/>
      <c r="AHG23" s="135"/>
      <c r="AHH23" s="135"/>
      <c r="AHI23" s="135"/>
      <c r="AHJ23" s="135"/>
      <c r="AHK23" s="135"/>
      <c r="AHL23" s="135"/>
      <c r="AHM23" s="135"/>
      <c r="AHN23" s="135"/>
      <c r="AHO23" s="135"/>
      <c r="AHP23" s="135"/>
      <c r="AHQ23" s="135"/>
      <c r="AHR23" s="135"/>
      <c r="AHS23" s="135"/>
      <c r="AHT23" s="135"/>
      <c r="AHU23" s="135"/>
      <c r="AHV23" s="135"/>
      <c r="AHW23" s="135"/>
      <c r="AHX23" s="135"/>
      <c r="AHY23" s="135"/>
      <c r="AHZ23" s="135"/>
      <c r="AIA23" s="135"/>
      <c r="AIB23" s="135"/>
      <c r="AIC23" s="135"/>
      <c r="AID23" s="135"/>
      <c r="AIE23" s="135"/>
      <c r="AIF23" s="135"/>
      <c r="AIG23" s="135"/>
      <c r="AIH23" s="135"/>
      <c r="AII23" s="135"/>
      <c r="AIJ23" s="135"/>
      <c r="AIK23" s="135"/>
      <c r="AIL23" s="135"/>
      <c r="AIM23" s="135"/>
      <c r="AIN23" s="135"/>
      <c r="AIO23" s="135"/>
      <c r="AIP23" s="135"/>
      <c r="AIQ23" s="135"/>
      <c r="AIR23" s="135"/>
      <c r="AIS23" s="135"/>
      <c r="AIT23" s="135"/>
      <c r="AIU23" s="135"/>
      <c r="AIV23" s="135"/>
      <c r="AIW23" s="135"/>
      <c r="AIX23" s="135"/>
      <c r="AIY23" s="135"/>
      <c r="AIZ23" s="135"/>
      <c r="AJA23" s="135"/>
      <c r="AJB23" s="135"/>
      <c r="AJC23" s="135"/>
      <c r="AJD23" s="135"/>
      <c r="AJE23" s="135"/>
      <c r="AJF23" s="135"/>
      <c r="AJG23" s="135"/>
      <c r="AJH23" s="135"/>
      <c r="AJI23" s="135"/>
      <c r="AJJ23" s="135"/>
      <c r="AJK23" s="135"/>
      <c r="AJL23" s="135"/>
      <c r="AJM23" s="135"/>
      <c r="AJN23" s="135"/>
      <c r="AJO23" s="135"/>
      <c r="AJP23" s="135"/>
      <c r="AJQ23" s="135"/>
      <c r="AJR23" s="135"/>
      <c r="AJS23" s="135"/>
      <c r="AJT23" s="135"/>
      <c r="AJU23" s="135"/>
      <c r="AJV23" s="135"/>
      <c r="AJW23" s="135"/>
      <c r="AJX23" s="135"/>
      <c r="AJY23" s="135"/>
      <c r="AJZ23" s="135"/>
      <c r="AKA23" s="135"/>
      <c r="AKB23" s="135"/>
      <c r="AKC23" s="135"/>
      <c r="AKD23" s="135"/>
      <c r="AKE23" s="135"/>
      <c r="AKF23" s="135"/>
      <c r="AKG23" s="135"/>
      <c r="AKH23" s="135"/>
      <c r="AKI23" s="135"/>
      <c r="AKJ23" s="135"/>
      <c r="AKK23" s="135"/>
      <c r="AKL23" s="135"/>
      <c r="AKM23" s="135"/>
      <c r="AKN23" s="135"/>
      <c r="AKO23" s="135"/>
      <c r="AKP23" s="135"/>
      <c r="AKQ23" s="135"/>
      <c r="AKR23" s="135"/>
      <c r="AKS23" s="135"/>
      <c r="AKT23" s="135"/>
      <c r="AKU23" s="135"/>
      <c r="AKV23" s="135"/>
      <c r="AKW23" s="135"/>
      <c r="AKX23" s="135"/>
      <c r="AKY23" s="135"/>
      <c r="AKZ23" s="135"/>
      <c r="ALA23" s="135"/>
      <c r="ALB23" s="135"/>
      <c r="ALC23" s="135"/>
      <c r="ALD23" s="135"/>
      <c r="ALE23" s="135"/>
      <c r="ALF23" s="135"/>
      <c r="ALG23" s="135"/>
      <c r="ALH23" s="135"/>
      <c r="ALI23" s="135"/>
      <c r="ALJ23" s="135"/>
      <c r="ALK23" s="135"/>
      <c r="ALL23" s="135"/>
      <c r="ALM23" s="135"/>
      <c r="ALN23" s="135"/>
      <c r="ALO23" s="135"/>
      <c r="ALP23" s="135"/>
      <c r="ALQ23" s="135"/>
      <c r="ALR23" s="135"/>
      <c r="ALS23" s="135"/>
      <c r="ALT23" s="135"/>
      <c r="ALU23" s="135"/>
      <c r="ALV23" s="135"/>
      <c r="ALW23" s="135"/>
      <c r="ALX23" s="135"/>
      <c r="ALY23" s="135"/>
      <c r="ALZ23" s="135"/>
      <c r="AMA23" s="135"/>
      <c r="AMB23" s="135"/>
      <c r="AMC23" s="135"/>
      <c r="AMD23" s="135"/>
      <c r="AME23" s="135"/>
      <c r="AMF23" s="135"/>
      <c r="AMG23" s="135"/>
      <c r="AMH23" s="135"/>
      <c r="AMI23" s="135"/>
      <c r="AMJ23" s="135"/>
      <c r="AMK23" s="135"/>
      <c r="AML23" s="135"/>
      <c r="AMM23" s="135"/>
      <c r="AMN23" s="135"/>
      <c r="AMO23" s="135"/>
      <c r="AMP23" s="135"/>
      <c r="AMQ23" s="135"/>
      <c r="AMR23" s="135"/>
      <c r="AMS23" s="135"/>
      <c r="AMT23" s="135"/>
      <c r="AMU23" s="135"/>
      <c r="AMV23" s="135"/>
      <c r="AMW23" s="135"/>
      <c r="AMX23" s="135"/>
      <c r="AMY23" s="135"/>
      <c r="AMZ23" s="135"/>
      <c r="ANA23" s="135"/>
      <c r="ANB23" s="135"/>
      <c r="ANC23" s="135"/>
      <c r="AND23" s="135"/>
      <c r="ANE23" s="135"/>
      <c r="ANF23" s="135"/>
      <c r="ANG23" s="135"/>
      <c r="ANH23" s="135"/>
      <c r="ANI23" s="135"/>
      <c r="ANJ23" s="135"/>
      <c r="ANK23" s="135"/>
      <c r="ANL23" s="135"/>
      <c r="ANM23" s="135"/>
      <c r="ANN23" s="135"/>
      <c r="ANO23" s="135"/>
      <c r="ANP23" s="135"/>
      <c r="ANQ23" s="135"/>
      <c r="ANR23" s="135"/>
      <c r="ANS23" s="135"/>
      <c r="ANT23" s="135"/>
      <c r="ANU23" s="135"/>
      <c r="ANV23" s="135"/>
      <c r="ANW23" s="135"/>
      <c r="ANX23" s="135"/>
      <c r="ANY23" s="135"/>
      <c r="ANZ23" s="135"/>
      <c r="AOA23" s="135"/>
      <c r="AOB23" s="135"/>
      <c r="AOC23" s="135"/>
      <c r="AOD23" s="135"/>
      <c r="AOE23" s="135"/>
      <c r="AOF23" s="135"/>
      <c r="AOG23" s="135"/>
      <c r="AOH23" s="135"/>
      <c r="AOI23" s="135"/>
      <c r="AOJ23" s="135"/>
      <c r="AOK23" s="135"/>
      <c r="AOL23" s="135"/>
      <c r="AOM23" s="135"/>
      <c r="AON23" s="135"/>
      <c r="AOO23" s="135"/>
      <c r="AOP23" s="135"/>
      <c r="AOQ23" s="135"/>
      <c r="AOR23" s="135"/>
      <c r="AOS23" s="135"/>
      <c r="AOT23" s="135"/>
      <c r="AOU23" s="135"/>
      <c r="AOV23" s="135"/>
      <c r="AOW23" s="135"/>
      <c r="AOX23" s="135"/>
      <c r="AOY23" s="135"/>
      <c r="AOZ23" s="135"/>
      <c r="APA23" s="135"/>
      <c r="APB23" s="135"/>
      <c r="APC23" s="135"/>
      <c r="APD23" s="135"/>
      <c r="APE23" s="135"/>
      <c r="APF23" s="135"/>
      <c r="APG23" s="135"/>
      <c r="APH23" s="135"/>
      <c r="API23" s="135"/>
      <c r="APJ23" s="135"/>
      <c r="APK23" s="135"/>
      <c r="APL23" s="135"/>
      <c r="APM23" s="135"/>
      <c r="APN23" s="135"/>
      <c r="APO23" s="135"/>
      <c r="APP23" s="135"/>
      <c r="APQ23" s="135"/>
      <c r="APR23" s="135"/>
      <c r="APS23" s="135"/>
      <c r="APT23" s="135"/>
      <c r="APU23" s="135"/>
      <c r="APV23" s="135"/>
      <c r="APW23" s="135"/>
      <c r="APX23" s="135"/>
      <c r="APY23" s="135"/>
      <c r="APZ23" s="135"/>
      <c r="AQA23" s="135"/>
      <c r="AQB23" s="135"/>
      <c r="AQC23" s="135"/>
      <c r="AQD23" s="135"/>
      <c r="AQE23" s="135"/>
      <c r="AQF23" s="135"/>
      <c r="AQG23" s="135"/>
      <c r="AQH23" s="135"/>
      <c r="AQI23" s="135"/>
      <c r="AQJ23" s="135"/>
      <c r="AQK23" s="135"/>
      <c r="AQL23" s="135"/>
      <c r="AQM23" s="135"/>
      <c r="AQN23" s="135"/>
      <c r="AQO23" s="135"/>
      <c r="AQP23" s="135"/>
      <c r="AQQ23" s="135"/>
      <c r="AQR23" s="135"/>
      <c r="AQS23" s="135"/>
      <c r="AQT23" s="135"/>
      <c r="AQU23" s="135"/>
      <c r="AQV23" s="135"/>
      <c r="AQW23" s="135"/>
      <c r="AQX23" s="135"/>
      <c r="AQY23" s="135"/>
      <c r="AQZ23" s="135"/>
      <c r="ARA23" s="135"/>
      <c r="ARB23" s="135"/>
      <c r="ARC23" s="135"/>
      <c r="ARD23" s="135"/>
      <c r="ARE23" s="135"/>
      <c r="ARF23" s="135"/>
      <c r="ARG23" s="135"/>
      <c r="ARH23" s="135"/>
      <c r="ARI23" s="135"/>
      <c r="ARJ23" s="135"/>
      <c r="ARK23" s="135"/>
      <c r="ARL23" s="135"/>
      <c r="ARM23" s="135"/>
      <c r="ARN23" s="135"/>
      <c r="ARO23" s="135"/>
      <c r="ARP23" s="135"/>
      <c r="ARQ23" s="135"/>
      <c r="ARR23" s="135"/>
      <c r="ARS23" s="135"/>
      <c r="ART23" s="135"/>
      <c r="ARU23" s="135"/>
      <c r="ARV23" s="135"/>
      <c r="ARW23" s="135"/>
      <c r="ARX23" s="135"/>
      <c r="ARY23" s="135"/>
      <c r="ARZ23" s="135"/>
      <c r="ASA23" s="135"/>
      <c r="ASB23" s="135"/>
      <c r="ASC23" s="135"/>
      <c r="ASD23" s="135"/>
      <c r="ASE23" s="135"/>
      <c r="ASF23" s="135"/>
      <c r="ASG23" s="135"/>
      <c r="ASH23" s="135"/>
      <c r="ASI23" s="135"/>
      <c r="ASJ23" s="135"/>
      <c r="ASK23" s="135"/>
      <c r="ASL23" s="135"/>
      <c r="ASM23" s="135"/>
      <c r="ASN23" s="135"/>
      <c r="ASO23" s="135"/>
      <c r="ASP23" s="135"/>
      <c r="ASQ23" s="135"/>
      <c r="ASR23" s="135"/>
      <c r="ASS23" s="135"/>
      <c r="AST23" s="135"/>
      <c r="ASU23" s="135"/>
      <c r="ASV23" s="135"/>
      <c r="ASW23" s="135"/>
      <c r="ASX23" s="135"/>
      <c r="ASY23" s="135"/>
      <c r="ASZ23" s="135"/>
      <c r="ATA23" s="135"/>
      <c r="ATB23" s="135"/>
      <c r="ATC23" s="135"/>
      <c r="ATD23" s="135"/>
      <c r="ATE23" s="135"/>
      <c r="ATF23" s="135"/>
      <c r="ATG23" s="135"/>
      <c r="ATH23" s="135"/>
      <c r="ATI23" s="135"/>
      <c r="ATJ23" s="135"/>
      <c r="ATK23" s="135"/>
      <c r="ATL23" s="135"/>
      <c r="ATM23" s="135"/>
      <c r="ATN23" s="135"/>
      <c r="ATO23" s="135"/>
      <c r="ATP23" s="135"/>
      <c r="ATQ23" s="135"/>
      <c r="ATR23" s="135"/>
      <c r="ATS23" s="135"/>
      <c r="ATT23" s="135"/>
      <c r="ATU23" s="135"/>
      <c r="ATV23" s="135"/>
      <c r="ATW23" s="135"/>
      <c r="ATX23" s="135"/>
      <c r="ATY23" s="135"/>
      <c r="ATZ23" s="135"/>
      <c r="AUA23" s="135"/>
      <c r="AUB23" s="135"/>
      <c r="AUC23" s="135"/>
      <c r="AUD23" s="135"/>
      <c r="AUE23" s="135"/>
      <c r="AUF23" s="135"/>
      <c r="AUG23" s="135"/>
      <c r="AUH23" s="135"/>
      <c r="AUI23" s="135"/>
      <c r="AUJ23" s="135"/>
      <c r="AUK23" s="135"/>
      <c r="AUL23" s="135"/>
      <c r="AUM23" s="135"/>
      <c r="AUN23" s="135"/>
      <c r="AUO23" s="135"/>
      <c r="AUP23" s="135"/>
      <c r="AUQ23" s="135"/>
      <c r="AUR23" s="135"/>
      <c r="AUS23" s="135"/>
      <c r="AUT23" s="135"/>
      <c r="AUU23" s="135"/>
      <c r="AUV23" s="135"/>
      <c r="AUW23" s="135"/>
      <c r="AUX23" s="135"/>
      <c r="AUY23" s="135"/>
      <c r="AUZ23" s="135"/>
      <c r="AVA23" s="135"/>
      <c r="AVB23" s="135"/>
      <c r="AVC23" s="135"/>
      <c r="AVD23" s="135"/>
      <c r="AVE23" s="135"/>
      <c r="AVF23" s="135"/>
      <c r="AVG23" s="135"/>
      <c r="AVH23" s="135"/>
      <c r="AVI23" s="135"/>
      <c r="AVJ23" s="135"/>
      <c r="AVK23" s="135"/>
      <c r="AVL23" s="135"/>
      <c r="AVM23" s="135"/>
      <c r="AVN23" s="135"/>
      <c r="AVO23" s="135"/>
      <c r="AVP23" s="135"/>
      <c r="AVQ23" s="135"/>
      <c r="AVR23" s="135"/>
      <c r="AVS23" s="135"/>
      <c r="AVT23" s="135"/>
      <c r="AVU23" s="135"/>
      <c r="AVV23" s="135"/>
      <c r="AVW23" s="135"/>
      <c r="AVX23" s="135"/>
      <c r="AVY23" s="135"/>
      <c r="AVZ23" s="135"/>
      <c r="AWA23" s="135"/>
      <c r="AWB23" s="135"/>
      <c r="AWC23" s="135"/>
      <c r="AWD23" s="135"/>
      <c r="AWE23" s="135"/>
      <c r="AWF23" s="135"/>
      <c r="AWG23" s="135"/>
      <c r="AWH23" s="135"/>
      <c r="AWI23" s="135"/>
      <c r="AWJ23" s="135"/>
      <c r="AWK23" s="135"/>
      <c r="AWL23" s="135"/>
      <c r="AWM23" s="135"/>
      <c r="AWN23" s="135"/>
      <c r="AWO23" s="135"/>
      <c r="AWP23" s="135"/>
      <c r="AWQ23" s="135"/>
      <c r="AWR23" s="135"/>
      <c r="AWS23" s="135"/>
      <c r="AWT23" s="135"/>
      <c r="AWU23" s="135"/>
      <c r="AWV23" s="135"/>
      <c r="AWW23" s="135"/>
      <c r="AWX23" s="135"/>
      <c r="AWY23" s="135"/>
      <c r="AWZ23" s="135"/>
      <c r="AXA23" s="135"/>
      <c r="AXB23" s="135"/>
      <c r="AXC23" s="135"/>
      <c r="AXD23" s="135"/>
      <c r="AXE23" s="135"/>
      <c r="AXF23" s="135"/>
      <c r="AXG23" s="135"/>
      <c r="AXH23" s="135"/>
      <c r="AXI23" s="135"/>
      <c r="AXJ23" s="135"/>
      <c r="AXK23" s="135"/>
      <c r="AXL23" s="135"/>
      <c r="AXM23" s="135"/>
      <c r="AXN23" s="135"/>
      <c r="AXO23" s="135"/>
      <c r="AXP23" s="135"/>
      <c r="AXQ23" s="135"/>
      <c r="AXR23" s="135"/>
      <c r="AXS23" s="135"/>
      <c r="AXT23" s="135"/>
      <c r="AXU23" s="135"/>
      <c r="AXV23" s="135"/>
      <c r="AXW23" s="135"/>
      <c r="AXX23" s="135"/>
      <c r="AXY23" s="135"/>
      <c r="AXZ23" s="135"/>
      <c r="AYA23" s="135"/>
      <c r="AYB23" s="135"/>
      <c r="AYC23" s="135"/>
      <c r="AYD23" s="135"/>
      <c r="AYE23" s="135"/>
      <c r="AYF23" s="135"/>
      <c r="AYG23" s="135"/>
      <c r="AYH23" s="135"/>
      <c r="AYI23" s="135"/>
      <c r="AYJ23" s="135"/>
      <c r="AYK23" s="135"/>
      <c r="AYL23" s="135"/>
      <c r="AYM23" s="135"/>
      <c r="AYN23" s="135"/>
      <c r="AYO23" s="135"/>
      <c r="AYP23" s="135"/>
      <c r="AYQ23" s="135"/>
      <c r="AYR23" s="135"/>
      <c r="AYS23" s="135"/>
      <c r="AYT23" s="135"/>
      <c r="AYU23" s="135"/>
      <c r="AYV23" s="135"/>
      <c r="AYW23" s="135"/>
      <c r="AYX23" s="135"/>
      <c r="AYY23" s="135"/>
      <c r="AYZ23" s="135"/>
      <c r="AZA23" s="135"/>
      <c r="AZB23" s="135"/>
      <c r="AZC23" s="135"/>
      <c r="AZD23" s="135"/>
      <c r="AZE23" s="135"/>
      <c r="AZF23" s="135"/>
      <c r="AZG23" s="135"/>
      <c r="AZH23" s="135"/>
      <c r="AZI23" s="135"/>
      <c r="AZJ23" s="135"/>
      <c r="AZK23" s="135"/>
      <c r="AZL23" s="135"/>
      <c r="AZM23" s="135"/>
      <c r="AZN23" s="135"/>
      <c r="AZO23" s="135"/>
      <c r="AZP23" s="135"/>
      <c r="AZQ23" s="135"/>
      <c r="AZR23" s="135"/>
      <c r="AZS23" s="135"/>
      <c r="AZT23" s="135"/>
      <c r="AZU23" s="135"/>
      <c r="AZV23" s="135"/>
      <c r="AZW23" s="135"/>
      <c r="AZX23" s="135"/>
      <c r="AZY23" s="135"/>
      <c r="AZZ23" s="135"/>
      <c r="BAA23" s="135"/>
      <c r="BAB23" s="135"/>
      <c r="BAC23" s="135"/>
      <c r="BAD23" s="135"/>
      <c r="BAE23" s="135"/>
      <c r="BAF23" s="135"/>
      <c r="BAG23" s="135"/>
      <c r="BAH23" s="135"/>
      <c r="BAI23" s="135"/>
      <c r="BAJ23" s="135"/>
      <c r="BAK23" s="135"/>
      <c r="BAL23" s="135"/>
      <c r="BAM23" s="135"/>
      <c r="BAN23" s="135"/>
      <c r="BAO23" s="135"/>
      <c r="BAP23" s="135"/>
      <c r="BAQ23" s="135"/>
      <c r="BAR23" s="135"/>
      <c r="BAS23" s="135"/>
      <c r="BAT23" s="135"/>
      <c r="BAU23" s="135"/>
      <c r="BAV23" s="135"/>
      <c r="BAW23" s="135"/>
      <c r="BAX23" s="135"/>
      <c r="BAY23" s="135"/>
      <c r="BAZ23" s="135"/>
      <c r="BBA23" s="135"/>
      <c r="BBB23" s="135"/>
      <c r="BBC23" s="135"/>
      <c r="BBD23" s="135"/>
      <c r="BBE23" s="135"/>
      <c r="BBF23" s="135"/>
      <c r="BBG23" s="135"/>
      <c r="BBH23" s="135"/>
      <c r="BBI23" s="135"/>
      <c r="BBJ23" s="135"/>
      <c r="BBK23" s="135"/>
      <c r="BBL23" s="135"/>
      <c r="BBM23" s="135"/>
      <c r="BBN23" s="135"/>
      <c r="BBO23" s="135"/>
      <c r="BBP23" s="135"/>
      <c r="BBQ23" s="135"/>
      <c r="BBR23" s="135"/>
      <c r="BBS23" s="135"/>
      <c r="BBT23" s="135"/>
      <c r="BBU23" s="135"/>
      <c r="BBV23" s="135"/>
      <c r="BBW23" s="135"/>
      <c r="BBX23" s="135"/>
      <c r="BBY23" s="135"/>
      <c r="BBZ23" s="135"/>
      <c r="BCA23" s="135"/>
      <c r="BCB23" s="135"/>
      <c r="BCC23" s="135"/>
      <c r="BCD23" s="135"/>
      <c r="BCE23" s="135"/>
      <c r="BCF23" s="135"/>
      <c r="BCG23" s="135"/>
      <c r="BCH23" s="135"/>
      <c r="BCI23" s="135"/>
      <c r="BCJ23" s="135"/>
      <c r="BCK23" s="135"/>
      <c r="BCL23" s="135"/>
      <c r="BCM23" s="135"/>
      <c r="BCN23" s="135"/>
      <c r="BCO23" s="135"/>
      <c r="BCP23" s="135"/>
      <c r="BCQ23" s="135"/>
      <c r="BCR23" s="135"/>
      <c r="BCS23" s="135"/>
      <c r="BCT23" s="135"/>
      <c r="BCU23" s="135"/>
      <c r="BCV23" s="135"/>
      <c r="BCW23" s="135"/>
      <c r="BCX23" s="135"/>
      <c r="BCY23" s="135"/>
      <c r="BCZ23" s="135"/>
      <c r="BDA23" s="135"/>
      <c r="BDB23" s="135"/>
      <c r="BDC23" s="135"/>
      <c r="BDD23" s="135"/>
      <c r="BDE23" s="135"/>
      <c r="BDF23" s="135"/>
      <c r="BDG23" s="135"/>
      <c r="BDH23" s="135"/>
      <c r="BDI23" s="135"/>
      <c r="BDJ23" s="135"/>
      <c r="BDK23" s="135"/>
      <c r="BDL23" s="135"/>
      <c r="BDM23" s="135"/>
      <c r="BDN23" s="135"/>
      <c r="BDO23" s="135"/>
      <c r="BDP23" s="135"/>
      <c r="BDQ23" s="135"/>
      <c r="BDR23" s="135"/>
      <c r="BDS23" s="135"/>
      <c r="BDT23" s="135"/>
      <c r="BDU23" s="135"/>
      <c r="BDV23" s="135"/>
      <c r="BDW23" s="135"/>
      <c r="BDX23" s="135"/>
      <c r="BDY23" s="135"/>
      <c r="BDZ23" s="135"/>
      <c r="BEA23" s="135"/>
      <c r="BEB23" s="135"/>
      <c r="BEC23" s="135"/>
      <c r="BED23" s="135"/>
      <c r="BEE23" s="135"/>
      <c r="BEF23" s="135"/>
      <c r="BEG23" s="135"/>
      <c r="BEH23" s="135"/>
      <c r="BEI23" s="135"/>
      <c r="BEJ23" s="135"/>
      <c r="BEK23" s="135"/>
      <c r="BEL23" s="135"/>
      <c r="BEM23" s="135"/>
      <c r="BEN23" s="135"/>
      <c r="BEO23" s="135"/>
      <c r="BEP23" s="135"/>
      <c r="BEQ23" s="135"/>
      <c r="BER23" s="135"/>
      <c r="BES23" s="135"/>
      <c r="BET23" s="135"/>
      <c r="BEU23" s="135"/>
      <c r="BEV23" s="135"/>
      <c r="BEW23" s="135"/>
      <c r="BEX23" s="135"/>
      <c r="BEY23" s="135"/>
      <c r="BEZ23" s="135"/>
      <c r="BFA23" s="135"/>
      <c r="BFB23" s="135"/>
      <c r="BFC23" s="135"/>
      <c r="BFD23" s="135"/>
      <c r="BFE23" s="135"/>
      <c r="BFF23" s="135"/>
      <c r="BFG23" s="135"/>
      <c r="BFH23" s="135"/>
      <c r="BFI23" s="135"/>
      <c r="BFJ23" s="135"/>
      <c r="BFK23" s="135"/>
      <c r="BFL23" s="135"/>
      <c r="BFM23" s="135"/>
      <c r="BFN23" s="135"/>
      <c r="BFO23" s="135"/>
      <c r="BFP23" s="135"/>
      <c r="BFQ23" s="135"/>
      <c r="BFR23" s="135"/>
      <c r="BFS23" s="135"/>
      <c r="BFT23" s="135"/>
      <c r="BFU23" s="135"/>
      <c r="BFV23" s="135"/>
      <c r="BFW23" s="135"/>
      <c r="BFX23" s="135"/>
      <c r="BFY23" s="135"/>
      <c r="BFZ23" s="135"/>
      <c r="BGA23" s="135"/>
      <c r="BGB23" s="135"/>
      <c r="BGC23" s="135"/>
      <c r="BGD23" s="135"/>
      <c r="BGE23" s="135"/>
      <c r="BGF23" s="135"/>
      <c r="BGG23" s="135"/>
      <c r="BGH23" s="135"/>
      <c r="BGI23" s="135"/>
      <c r="BGJ23" s="135"/>
      <c r="BGK23" s="135"/>
      <c r="BGL23" s="135"/>
      <c r="BGM23" s="135"/>
      <c r="BGN23" s="135"/>
      <c r="BGO23" s="135"/>
      <c r="BGP23" s="135"/>
      <c r="BGQ23" s="135"/>
      <c r="BGR23" s="135"/>
      <c r="BGS23" s="135"/>
      <c r="BGT23" s="135"/>
      <c r="BGU23" s="135"/>
      <c r="BGV23" s="135"/>
      <c r="BGW23" s="135"/>
      <c r="BGX23" s="135"/>
      <c r="BGY23" s="135"/>
      <c r="BGZ23" s="135"/>
      <c r="BHA23" s="135"/>
      <c r="BHB23" s="135"/>
      <c r="BHC23" s="135"/>
      <c r="BHD23" s="135"/>
      <c r="BHE23" s="135"/>
      <c r="BHF23" s="135"/>
      <c r="BHG23" s="135"/>
      <c r="BHH23" s="135"/>
      <c r="BHI23" s="135"/>
      <c r="BHJ23" s="135"/>
      <c r="BHK23" s="135"/>
      <c r="BHL23" s="135"/>
      <c r="BHM23" s="135"/>
      <c r="BHN23" s="135"/>
      <c r="BHO23" s="135"/>
      <c r="BHP23" s="135"/>
      <c r="BHQ23" s="135"/>
      <c r="BHR23" s="135"/>
      <c r="BHS23" s="135"/>
      <c r="BHT23" s="135"/>
      <c r="BHU23" s="135"/>
      <c r="BHV23" s="135"/>
      <c r="BHW23" s="135"/>
      <c r="BHX23" s="135"/>
      <c r="BHY23" s="135"/>
      <c r="BHZ23" s="135"/>
      <c r="BIA23" s="135"/>
      <c r="BIB23" s="135"/>
      <c r="BIC23" s="135"/>
      <c r="BID23" s="135"/>
      <c r="BIE23" s="135"/>
      <c r="BIF23" s="135"/>
      <c r="BIG23" s="135"/>
      <c r="BIH23" s="135"/>
      <c r="BII23" s="135"/>
      <c r="BIJ23" s="135"/>
      <c r="BIK23" s="135"/>
      <c r="BIL23" s="135"/>
      <c r="BIM23" s="135"/>
      <c r="BIN23" s="135"/>
      <c r="BIO23" s="135"/>
      <c r="BIP23" s="135"/>
      <c r="BIQ23" s="135"/>
      <c r="BIR23" s="135"/>
      <c r="BIS23" s="135"/>
      <c r="BIT23" s="135"/>
      <c r="BIU23" s="135"/>
      <c r="BIV23" s="135"/>
      <c r="BIW23" s="135"/>
      <c r="BIX23" s="135"/>
      <c r="BIY23" s="135"/>
      <c r="BIZ23" s="135"/>
      <c r="BJA23" s="135"/>
      <c r="BJB23" s="135"/>
      <c r="BJC23" s="135"/>
      <c r="BJD23" s="135"/>
      <c r="BJE23" s="135"/>
      <c r="BJF23" s="135"/>
      <c r="BJG23" s="135"/>
      <c r="BJH23" s="135"/>
      <c r="BJI23" s="135"/>
      <c r="BJJ23" s="135"/>
      <c r="BJK23" s="135"/>
      <c r="BJL23" s="135"/>
      <c r="BJM23" s="135"/>
      <c r="BJN23" s="135"/>
      <c r="BJO23" s="135"/>
      <c r="BJP23" s="135"/>
      <c r="BJQ23" s="135"/>
      <c r="BJR23" s="135"/>
      <c r="BJS23" s="135"/>
      <c r="BJT23" s="135"/>
      <c r="BJU23" s="135"/>
      <c r="BJV23" s="135"/>
      <c r="BJW23" s="135"/>
      <c r="BJX23" s="135"/>
      <c r="BJY23" s="135"/>
      <c r="BJZ23" s="135"/>
      <c r="BKA23" s="135"/>
      <c r="BKB23" s="135"/>
      <c r="BKC23" s="135"/>
      <c r="BKD23" s="135"/>
      <c r="BKE23" s="135"/>
      <c r="BKF23" s="135"/>
      <c r="BKG23" s="135"/>
      <c r="BKH23" s="135"/>
      <c r="BKI23" s="135"/>
      <c r="BKJ23" s="135"/>
      <c r="BKK23" s="135"/>
      <c r="BKL23" s="135"/>
      <c r="BKM23" s="135"/>
      <c r="BKN23" s="135"/>
      <c r="BKO23" s="135"/>
      <c r="BKP23" s="135"/>
      <c r="BKQ23" s="135"/>
      <c r="BKR23" s="135"/>
      <c r="BKS23" s="135"/>
      <c r="BKT23" s="135"/>
      <c r="BKU23" s="135"/>
      <c r="BKV23" s="135"/>
      <c r="BKW23" s="135"/>
      <c r="BKX23" s="135"/>
      <c r="BKY23" s="135"/>
      <c r="BKZ23" s="135"/>
      <c r="BLA23" s="135"/>
      <c r="BLB23" s="135"/>
      <c r="BLC23" s="135"/>
      <c r="BLD23" s="135"/>
      <c r="BLE23" s="135"/>
      <c r="BLF23" s="135"/>
      <c r="BLG23" s="135"/>
      <c r="BLH23" s="135"/>
      <c r="BLI23" s="135"/>
      <c r="BLJ23" s="135"/>
      <c r="BLK23" s="135"/>
      <c r="BLL23" s="135"/>
      <c r="BLM23" s="135"/>
      <c r="BLN23" s="135"/>
      <c r="BLO23" s="135"/>
      <c r="BLP23" s="135"/>
      <c r="BLQ23" s="135"/>
      <c r="BLR23" s="135"/>
      <c r="BLS23" s="135"/>
      <c r="BLT23" s="135"/>
      <c r="BLU23" s="135"/>
      <c r="BLV23" s="135"/>
      <c r="BLW23" s="135"/>
      <c r="BLX23" s="135"/>
      <c r="BLY23" s="135"/>
      <c r="BLZ23" s="135"/>
      <c r="BMA23" s="135"/>
      <c r="BMB23" s="135"/>
      <c r="BMC23" s="135"/>
      <c r="BMD23" s="135"/>
      <c r="BME23" s="135"/>
      <c r="BMF23" s="135"/>
      <c r="BMG23" s="135"/>
      <c r="BMH23" s="135"/>
      <c r="BMI23" s="135"/>
      <c r="BMJ23" s="135"/>
      <c r="BMK23" s="135"/>
      <c r="BML23" s="135"/>
      <c r="BMM23" s="135"/>
      <c r="BMN23" s="135"/>
      <c r="BMO23" s="135"/>
      <c r="BMP23" s="135"/>
      <c r="BMQ23" s="135"/>
      <c r="BMR23" s="135"/>
      <c r="BMS23" s="135"/>
      <c r="BMT23" s="135"/>
      <c r="BMU23" s="135"/>
      <c r="BMV23" s="135"/>
      <c r="BMW23" s="135"/>
      <c r="BMX23" s="135"/>
      <c r="BMY23" s="135"/>
      <c r="BMZ23" s="135"/>
      <c r="BNA23" s="135"/>
      <c r="BNB23" s="135"/>
      <c r="BNC23" s="135"/>
      <c r="BND23" s="135"/>
      <c r="BNE23" s="135"/>
      <c r="BNF23" s="135"/>
      <c r="BNG23" s="135"/>
      <c r="BNH23" s="135"/>
      <c r="BNI23" s="135"/>
      <c r="BNJ23" s="135"/>
      <c r="BNK23" s="135"/>
      <c r="BNL23" s="135"/>
      <c r="BNM23" s="135"/>
      <c r="BNN23" s="135"/>
      <c r="BNO23" s="135"/>
      <c r="BNP23" s="135"/>
      <c r="BNQ23" s="135"/>
      <c r="BNR23" s="135"/>
      <c r="BNS23" s="135"/>
      <c r="BNT23" s="135"/>
      <c r="BNU23" s="135"/>
      <c r="BNV23" s="135"/>
      <c r="BNW23" s="135"/>
      <c r="BNX23" s="135"/>
      <c r="BNY23" s="135"/>
      <c r="BNZ23" s="135"/>
      <c r="BOA23" s="135"/>
      <c r="BOB23" s="135"/>
      <c r="BOC23" s="135"/>
      <c r="BOD23" s="135"/>
      <c r="BOE23" s="135"/>
      <c r="BOF23" s="135"/>
      <c r="BOG23" s="135"/>
      <c r="BOH23" s="135"/>
      <c r="BOI23" s="135"/>
      <c r="BOJ23" s="135"/>
      <c r="BOK23" s="135"/>
      <c r="BOL23" s="135"/>
      <c r="BOM23" s="135"/>
      <c r="BON23" s="135"/>
      <c r="BOO23" s="135"/>
      <c r="BOP23" s="135"/>
      <c r="BOQ23" s="135"/>
      <c r="BOR23" s="135"/>
      <c r="BOS23" s="135"/>
      <c r="BOT23" s="135"/>
      <c r="BOU23" s="135"/>
      <c r="BOV23" s="135"/>
      <c r="BOW23" s="135"/>
      <c r="BOX23" s="135"/>
      <c r="BOY23" s="135"/>
      <c r="BOZ23" s="135"/>
      <c r="BPA23" s="135"/>
      <c r="BPB23" s="135"/>
      <c r="BPC23" s="135"/>
      <c r="BPD23" s="135"/>
      <c r="BPE23" s="135"/>
      <c r="BPF23" s="135"/>
      <c r="BPG23" s="135"/>
      <c r="BPH23" s="135"/>
      <c r="BPI23" s="135"/>
      <c r="BPJ23" s="135"/>
      <c r="BPK23" s="135"/>
      <c r="BPL23" s="135"/>
      <c r="BPM23" s="135"/>
      <c r="BPN23" s="135"/>
      <c r="BPO23" s="135"/>
      <c r="BPP23" s="135"/>
      <c r="BPQ23" s="135"/>
      <c r="BPR23" s="135"/>
      <c r="BPS23" s="135"/>
      <c r="BPT23" s="135"/>
      <c r="BPU23" s="135"/>
      <c r="BPV23" s="135"/>
      <c r="BPW23" s="135"/>
      <c r="BPX23" s="135"/>
      <c r="BPY23" s="135"/>
      <c r="BPZ23" s="135"/>
      <c r="BQA23" s="135"/>
      <c r="BQB23" s="135"/>
      <c r="BQC23" s="135"/>
      <c r="BQD23" s="135"/>
      <c r="BQE23" s="135"/>
      <c r="BQF23" s="135"/>
      <c r="BQG23" s="135"/>
      <c r="BQH23" s="135"/>
      <c r="BQI23" s="135"/>
      <c r="BQJ23" s="135"/>
      <c r="BQK23" s="135"/>
      <c r="BQL23" s="135"/>
      <c r="BQM23" s="135"/>
      <c r="BQN23" s="135"/>
      <c r="BQO23" s="135"/>
      <c r="BQP23" s="135"/>
      <c r="BQQ23" s="135"/>
      <c r="BQR23" s="135"/>
      <c r="BQS23" s="135"/>
      <c r="BQT23" s="135"/>
      <c r="BQU23" s="135"/>
      <c r="BQV23" s="135"/>
      <c r="BQW23" s="135"/>
      <c r="BQX23" s="135"/>
      <c r="BQY23" s="135"/>
      <c r="BQZ23" s="135"/>
      <c r="BRA23" s="135"/>
      <c r="BRB23" s="135"/>
      <c r="BRC23" s="135"/>
      <c r="BRD23" s="135"/>
      <c r="BRE23" s="135"/>
      <c r="BRF23" s="135"/>
      <c r="BRG23" s="135"/>
      <c r="BRH23" s="135"/>
      <c r="BRI23" s="135"/>
      <c r="BRJ23" s="135"/>
      <c r="BRK23" s="135"/>
      <c r="BRL23" s="135"/>
      <c r="BRM23" s="135"/>
      <c r="BRN23" s="135"/>
      <c r="BRO23" s="135"/>
      <c r="BRP23" s="135"/>
      <c r="BRQ23" s="135"/>
      <c r="BRR23" s="135"/>
      <c r="BRS23" s="135"/>
      <c r="BRT23" s="135"/>
      <c r="BRU23" s="135"/>
      <c r="BRV23" s="135"/>
      <c r="BRW23" s="135"/>
      <c r="BRX23" s="135"/>
      <c r="BRY23" s="135"/>
      <c r="BRZ23" s="135"/>
      <c r="BSA23" s="135"/>
      <c r="BSB23" s="135"/>
      <c r="BSC23" s="135"/>
      <c r="BSD23" s="135"/>
      <c r="BSE23" s="135"/>
      <c r="BSF23" s="135"/>
      <c r="BSG23" s="135"/>
      <c r="BSH23" s="135"/>
      <c r="BSI23" s="135"/>
      <c r="BSJ23" s="135"/>
      <c r="BSK23" s="135"/>
      <c r="BSL23" s="135"/>
      <c r="BSM23" s="135"/>
      <c r="BSN23" s="135"/>
      <c r="BSO23" s="135"/>
      <c r="BSP23" s="135"/>
      <c r="BSQ23" s="135"/>
      <c r="BSR23" s="135"/>
      <c r="BSS23" s="135"/>
      <c r="BST23" s="135"/>
      <c r="BSU23" s="135"/>
      <c r="BSV23" s="135"/>
      <c r="BSW23" s="135"/>
      <c r="BSX23" s="135"/>
      <c r="BSY23" s="135"/>
      <c r="BSZ23" s="135"/>
      <c r="BTA23" s="135"/>
      <c r="BTB23" s="135"/>
      <c r="BTC23" s="135"/>
      <c r="BTD23" s="135"/>
      <c r="BTE23" s="135"/>
      <c r="BTF23" s="135"/>
      <c r="BTG23" s="135"/>
      <c r="BTH23" s="135"/>
      <c r="BTI23" s="135"/>
      <c r="BTJ23" s="135"/>
      <c r="BTK23" s="135"/>
      <c r="BTL23" s="135"/>
      <c r="BTM23" s="135"/>
      <c r="BTN23" s="135"/>
      <c r="BTO23" s="135"/>
      <c r="BTP23" s="135"/>
      <c r="BTQ23" s="135"/>
      <c r="BTR23" s="135"/>
      <c r="BTS23" s="135"/>
      <c r="BTT23" s="135"/>
      <c r="BTU23" s="135"/>
      <c r="BTV23" s="135"/>
      <c r="BTW23" s="135"/>
      <c r="BTX23" s="135"/>
      <c r="BTY23" s="135"/>
      <c r="BTZ23" s="135"/>
      <c r="BUA23" s="135"/>
      <c r="BUB23" s="135"/>
      <c r="BUC23" s="135"/>
      <c r="BUD23" s="135"/>
      <c r="BUE23" s="135"/>
      <c r="BUF23" s="135"/>
      <c r="BUG23" s="135"/>
      <c r="BUH23" s="135"/>
      <c r="BUI23" s="135"/>
      <c r="BUJ23" s="135"/>
      <c r="BUK23" s="135"/>
      <c r="BUL23" s="135"/>
      <c r="BUM23" s="135"/>
      <c r="BUN23" s="135"/>
      <c r="BUO23" s="135"/>
      <c r="BUP23" s="135"/>
      <c r="BUQ23" s="135"/>
      <c r="BUR23" s="135"/>
      <c r="BUS23" s="135"/>
      <c r="BUT23" s="135"/>
      <c r="BUU23" s="135"/>
      <c r="BUV23" s="135"/>
      <c r="BUW23" s="135"/>
      <c r="BUX23" s="135"/>
      <c r="BUY23" s="135"/>
      <c r="BUZ23" s="135"/>
      <c r="BVA23" s="135"/>
      <c r="BVB23" s="135"/>
      <c r="BVC23" s="135"/>
      <c r="BVD23" s="135"/>
      <c r="BVE23" s="135"/>
      <c r="BVF23" s="135"/>
      <c r="BVG23" s="135"/>
      <c r="BVH23" s="135"/>
      <c r="BVI23" s="135"/>
      <c r="BVJ23" s="135"/>
      <c r="BVK23" s="135"/>
      <c r="BVL23" s="135"/>
      <c r="BVM23" s="135"/>
      <c r="BVN23" s="135"/>
      <c r="BVO23" s="135"/>
      <c r="BVP23" s="135"/>
      <c r="BVQ23" s="135"/>
      <c r="BVR23" s="135"/>
      <c r="BVS23" s="135"/>
      <c r="BVT23" s="135"/>
      <c r="BVU23" s="135"/>
      <c r="BVV23" s="135"/>
      <c r="BVW23" s="135"/>
      <c r="BVX23" s="135"/>
      <c r="BVY23" s="135"/>
      <c r="BVZ23" s="135"/>
      <c r="BWA23" s="135"/>
      <c r="BWB23" s="135"/>
      <c r="BWC23" s="135"/>
      <c r="BWD23" s="135"/>
      <c r="BWE23" s="135"/>
      <c r="BWF23" s="135"/>
      <c r="BWG23" s="135"/>
      <c r="BWH23" s="135"/>
      <c r="BWI23" s="135"/>
      <c r="BWJ23" s="135"/>
      <c r="BWK23" s="135"/>
      <c r="BWL23" s="135"/>
      <c r="BWM23" s="135"/>
      <c r="BWN23" s="135"/>
      <c r="BWO23" s="135"/>
      <c r="BWP23" s="135"/>
      <c r="BWQ23" s="135"/>
      <c r="BWR23" s="135"/>
      <c r="BWS23" s="135"/>
      <c r="BWT23" s="135"/>
      <c r="BWU23" s="135"/>
      <c r="BWV23" s="135"/>
      <c r="BWW23" s="135"/>
      <c r="BWX23" s="135"/>
      <c r="BWY23" s="135"/>
      <c r="BWZ23" s="135"/>
      <c r="BXA23" s="135"/>
      <c r="BXB23" s="135"/>
      <c r="BXC23" s="135"/>
      <c r="BXD23" s="135"/>
      <c r="BXE23" s="135"/>
      <c r="BXF23" s="135"/>
      <c r="BXG23" s="135"/>
      <c r="BXH23" s="135"/>
      <c r="BXI23" s="135"/>
      <c r="BXJ23" s="135"/>
      <c r="BXK23" s="135"/>
      <c r="BXL23" s="135"/>
      <c r="BXM23" s="135"/>
      <c r="BXN23" s="135"/>
      <c r="BXO23" s="135"/>
      <c r="BXP23" s="135"/>
      <c r="BXQ23" s="135"/>
      <c r="BXR23" s="135"/>
      <c r="BXS23" s="135"/>
      <c r="BXT23" s="135"/>
      <c r="BXU23" s="135"/>
      <c r="BXV23" s="135"/>
      <c r="BXW23" s="135"/>
      <c r="BXX23" s="135"/>
      <c r="BXY23" s="135"/>
      <c r="BXZ23" s="135"/>
      <c r="BYA23" s="135"/>
      <c r="BYB23" s="135"/>
      <c r="BYC23" s="135"/>
      <c r="BYD23" s="135"/>
      <c r="BYE23" s="135"/>
      <c r="BYF23" s="135"/>
      <c r="BYG23" s="135"/>
      <c r="BYH23" s="135"/>
      <c r="BYI23" s="135"/>
      <c r="BYJ23" s="135"/>
      <c r="BYK23" s="135"/>
      <c r="BYL23" s="135"/>
      <c r="BYM23" s="135"/>
      <c r="BYN23" s="135"/>
      <c r="BYO23" s="135"/>
      <c r="BYP23" s="135"/>
      <c r="BYQ23" s="135"/>
      <c r="BYR23" s="135"/>
      <c r="BYS23" s="135"/>
      <c r="BYT23" s="135"/>
      <c r="BYU23" s="135"/>
      <c r="BYV23" s="135"/>
      <c r="BYW23" s="135"/>
      <c r="BYX23" s="135"/>
      <c r="BYY23" s="135"/>
      <c r="BYZ23" s="135"/>
      <c r="BZA23" s="135"/>
      <c r="BZB23" s="135"/>
      <c r="BZC23" s="135"/>
      <c r="BZD23" s="135"/>
      <c r="BZE23" s="135"/>
      <c r="BZF23" s="135"/>
      <c r="BZG23" s="135"/>
      <c r="BZH23" s="135"/>
      <c r="BZI23" s="135"/>
      <c r="BZJ23" s="135"/>
      <c r="BZK23" s="135"/>
      <c r="BZL23" s="135"/>
      <c r="BZM23" s="135"/>
      <c r="BZN23" s="135"/>
      <c r="BZO23" s="135"/>
      <c r="BZP23" s="135"/>
      <c r="BZQ23" s="135"/>
      <c r="BZR23" s="135"/>
      <c r="BZS23" s="135"/>
      <c r="BZT23" s="135"/>
      <c r="BZU23" s="135"/>
      <c r="BZV23" s="135"/>
      <c r="BZW23" s="135"/>
      <c r="BZX23" s="135"/>
      <c r="BZY23" s="135"/>
      <c r="BZZ23" s="135"/>
      <c r="CAA23" s="135"/>
      <c r="CAB23" s="135"/>
      <c r="CAC23" s="135"/>
      <c r="CAD23" s="135"/>
      <c r="CAE23" s="135"/>
      <c r="CAF23" s="135"/>
      <c r="CAG23" s="135"/>
      <c r="CAH23" s="135"/>
      <c r="CAI23" s="135"/>
      <c r="CAJ23" s="135"/>
      <c r="CAK23" s="135"/>
      <c r="CAL23" s="135"/>
      <c r="CAM23" s="135"/>
      <c r="CAN23" s="135"/>
      <c r="CAO23" s="135"/>
      <c r="CAP23" s="135"/>
      <c r="CAQ23" s="135"/>
      <c r="CAR23" s="135"/>
      <c r="CAS23" s="135"/>
      <c r="CAT23" s="135"/>
      <c r="CAU23" s="135"/>
      <c r="CAV23" s="135"/>
      <c r="CAW23" s="135"/>
      <c r="CAX23" s="135"/>
      <c r="CAY23" s="135"/>
      <c r="CAZ23" s="135"/>
      <c r="CBA23" s="135"/>
      <c r="CBB23" s="135"/>
      <c r="CBC23" s="135"/>
      <c r="CBD23" s="135"/>
      <c r="CBE23" s="135"/>
      <c r="CBF23" s="135"/>
      <c r="CBG23" s="135"/>
      <c r="CBH23" s="135"/>
      <c r="CBI23" s="135"/>
      <c r="CBJ23" s="135"/>
      <c r="CBK23" s="135"/>
      <c r="CBL23" s="135"/>
      <c r="CBM23" s="135"/>
      <c r="CBN23" s="135"/>
      <c r="CBO23" s="135"/>
      <c r="CBP23" s="135"/>
      <c r="CBQ23" s="135"/>
      <c r="CBR23" s="135"/>
      <c r="CBS23" s="135"/>
      <c r="CBT23" s="135"/>
      <c r="CBU23" s="135"/>
      <c r="CBV23" s="135"/>
      <c r="CBW23" s="135"/>
      <c r="CBX23" s="135"/>
      <c r="CBY23" s="135"/>
      <c r="CBZ23" s="135"/>
      <c r="CCA23" s="135"/>
      <c r="CCB23" s="135"/>
      <c r="CCC23" s="135"/>
      <c r="CCD23" s="135"/>
      <c r="CCE23" s="135"/>
      <c r="CCF23" s="135"/>
      <c r="CCG23" s="135"/>
      <c r="CCH23" s="135"/>
      <c r="CCI23" s="135"/>
      <c r="CCJ23" s="135"/>
      <c r="CCK23" s="135"/>
      <c r="CCL23" s="135"/>
      <c r="CCM23" s="135"/>
      <c r="CCN23" s="135"/>
      <c r="CCO23" s="135"/>
      <c r="CCP23" s="135"/>
      <c r="CCQ23" s="135"/>
      <c r="CCR23" s="135"/>
      <c r="CCS23" s="135"/>
      <c r="CCT23" s="135"/>
      <c r="CCU23" s="135"/>
      <c r="CCV23" s="135"/>
      <c r="CCW23" s="135"/>
      <c r="CCX23" s="135"/>
      <c r="CCY23" s="135"/>
      <c r="CCZ23" s="135"/>
      <c r="CDA23" s="135"/>
      <c r="CDB23" s="135"/>
      <c r="CDC23" s="135"/>
      <c r="CDD23" s="135"/>
      <c r="CDE23" s="135"/>
      <c r="CDF23" s="135"/>
      <c r="CDG23" s="135"/>
      <c r="CDH23" s="135"/>
      <c r="CDI23" s="135"/>
      <c r="CDJ23" s="135"/>
      <c r="CDK23" s="135"/>
      <c r="CDL23" s="135"/>
      <c r="CDM23" s="135"/>
      <c r="CDN23" s="135"/>
      <c r="CDO23" s="135"/>
      <c r="CDP23" s="135"/>
      <c r="CDQ23" s="135"/>
      <c r="CDR23" s="135"/>
      <c r="CDS23" s="135"/>
      <c r="CDT23" s="135"/>
      <c r="CDU23" s="135"/>
      <c r="CDV23" s="135"/>
      <c r="CDW23" s="135"/>
      <c r="CDX23" s="135"/>
      <c r="CDY23" s="135"/>
      <c r="CDZ23" s="135"/>
      <c r="CEA23" s="135"/>
      <c r="CEB23" s="135"/>
      <c r="CEC23" s="135"/>
      <c r="CED23" s="135"/>
      <c r="CEE23" s="135"/>
      <c r="CEF23" s="135"/>
      <c r="CEG23" s="135"/>
      <c r="CEH23" s="135"/>
      <c r="CEI23" s="135"/>
      <c r="CEJ23" s="135"/>
      <c r="CEK23" s="135"/>
      <c r="CEL23" s="135"/>
      <c r="CEM23" s="135"/>
      <c r="CEN23" s="135"/>
      <c r="CEO23" s="135"/>
      <c r="CEP23" s="135"/>
      <c r="CEQ23" s="135"/>
      <c r="CER23" s="135"/>
      <c r="CES23" s="135"/>
      <c r="CET23" s="135"/>
      <c r="CEU23" s="135"/>
      <c r="CEV23" s="135"/>
      <c r="CEW23" s="135"/>
      <c r="CEX23" s="135"/>
      <c r="CEY23" s="135"/>
      <c r="CEZ23" s="135"/>
      <c r="CFA23" s="135"/>
      <c r="CFB23" s="135"/>
      <c r="CFC23" s="135"/>
      <c r="CFD23" s="135"/>
      <c r="CFE23" s="135"/>
      <c r="CFF23" s="135"/>
      <c r="CFG23" s="135"/>
      <c r="CFH23" s="135"/>
      <c r="CFI23" s="135"/>
      <c r="CFJ23" s="135"/>
      <c r="CFK23" s="135"/>
      <c r="CFL23" s="135"/>
      <c r="CFM23" s="135"/>
      <c r="CFN23" s="135"/>
      <c r="CFO23" s="135"/>
      <c r="CFP23" s="135"/>
      <c r="CFQ23" s="135"/>
      <c r="CFR23" s="135"/>
      <c r="CFS23" s="135"/>
      <c r="CFT23" s="135"/>
      <c r="CFU23" s="135"/>
      <c r="CFV23" s="135"/>
      <c r="CFW23" s="135"/>
      <c r="CFX23" s="135"/>
      <c r="CFY23" s="135"/>
      <c r="CFZ23" s="135"/>
      <c r="CGA23" s="135"/>
      <c r="CGB23" s="135"/>
      <c r="CGC23" s="135"/>
      <c r="CGD23" s="135"/>
      <c r="CGE23" s="135"/>
      <c r="CGF23" s="135"/>
      <c r="CGG23" s="135"/>
      <c r="CGH23" s="135"/>
      <c r="CGI23" s="135"/>
      <c r="CGJ23" s="135"/>
      <c r="CGK23" s="135"/>
      <c r="CGL23" s="135"/>
      <c r="CGM23" s="135"/>
      <c r="CGN23" s="135"/>
      <c r="CGO23" s="135"/>
      <c r="CGP23" s="135"/>
      <c r="CGQ23" s="135"/>
      <c r="CGR23" s="135"/>
      <c r="CGS23" s="135"/>
      <c r="CGT23" s="135"/>
      <c r="CGU23" s="135"/>
      <c r="CGV23" s="135"/>
      <c r="CGW23" s="135"/>
      <c r="CGX23" s="135"/>
      <c r="CGY23" s="135"/>
      <c r="CGZ23" s="135"/>
      <c r="CHA23" s="135"/>
      <c r="CHB23" s="135"/>
      <c r="CHC23" s="135"/>
      <c r="CHD23" s="135"/>
      <c r="CHE23" s="135"/>
      <c r="CHF23" s="135"/>
      <c r="CHG23" s="135"/>
      <c r="CHH23" s="135"/>
      <c r="CHI23" s="135"/>
      <c r="CHJ23" s="135"/>
      <c r="CHK23" s="135"/>
      <c r="CHL23" s="135"/>
      <c r="CHM23" s="135"/>
      <c r="CHN23" s="135"/>
      <c r="CHO23" s="135"/>
      <c r="CHP23" s="135"/>
      <c r="CHQ23" s="135"/>
      <c r="CHR23" s="135"/>
      <c r="CHS23" s="135"/>
      <c r="CHT23" s="135"/>
      <c r="CHU23" s="135"/>
      <c r="CHV23" s="135"/>
      <c r="CHW23" s="135"/>
      <c r="CHX23" s="135"/>
      <c r="CHY23" s="135"/>
      <c r="CHZ23" s="135"/>
      <c r="CIA23" s="135"/>
      <c r="CIB23" s="135"/>
      <c r="CIC23" s="135"/>
      <c r="CID23" s="135"/>
      <c r="CIE23" s="135"/>
      <c r="CIF23" s="135"/>
      <c r="CIG23" s="135"/>
      <c r="CIH23" s="135"/>
      <c r="CII23" s="135"/>
      <c r="CIJ23" s="135"/>
      <c r="CIK23" s="135"/>
      <c r="CIL23" s="135"/>
      <c r="CIM23" s="135"/>
      <c r="CIN23" s="135"/>
      <c r="CIO23" s="135"/>
      <c r="CIP23" s="135"/>
      <c r="CIQ23" s="135"/>
      <c r="CIR23" s="135"/>
      <c r="CIS23" s="135"/>
      <c r="CIT23" s="135"/>
      <c r="CIU23" s="135"/>
      <c r="CIV23" s="135"/>
      <c r="CIW23" s="135"/>
      <c r="CIX23" s="135"/>
      <c r="CIY23" s="135"/>
      <c r="CIZ23" s="135"/>
      <c r="CJA23" s="135"/>
      <c r="CJB23" s="135"/>
      <c r="CJC23" s="135"/>
      <c r="CJD23" s="135"/>
      <c r="CJE23" s="135"/>
      <c r="CJF23" s="135"/>
      <c r="CJG23" s="135"/>
      <c r="CJH23" s="135"/>
      <c r="CJI23" s="135"/>
      <c r="CJJ23" s="135"/>
      <c r="CJK23" s="135"/>
      <c r="CJL23" s="135"/>
      <c r="CJM23" s="135"/>
      <c r="CJN23" s="135"/>
      <c r="CJO23" s="135"/>
      <c r="CJP23" s="135"/>
      <c r="CJQ23" s="135"/>
      <c r="CJR23" s="135"/>
      <c r="CJS23" s="135"/>
      <c r="CJT23" s="135"/>
      <c r="CJU23" s="135"/>
      <c r="CJV23" s="135"/>
      <c r="CJW23" s="135"/>
      <c r="CJX23" s="135"/>
      <c r="CJY23" s="135"/>
      <c r="CJZ23" s="135"/>
      <c r="CKA23" s="135"/>
      <c r="CKB23" s="135"/>
      <c r="CKC23" s="135"/>
      <c r="CKD23" s="135"/>
      <c r="CKE23" s="135"/>
      <c r="CKF23" s="135"/>
      <c r="CKG23" s="135"/>
      <c r="CKH23" s="135"/>
      <c r="CKI23" s="135"/>
      <c r="CKJ23" s="135"/>
      <c r="CKK23" s="135"/>
      <c r="CKL23" s="135"/>
      <c r="CKM23" s="135"/>
      <c r="CKN23" s="135"/>
      <c r="CKO23" s="135"/>
      <c r="CKP23" s="135"/>
      <c r="CKQ23" s="135"/>
      <c r="CKR23" s="135"/>
      <c r="CKS23" s="135"/>
      <c r="CKT23" s="135"/>
      <c r="CKU23" s="135"/>
      <c r="CKV23" s="135"/>
      <c r="CKW23" s="135"/>
      <c r="CKX23" s="135"/>
      <c r="CKY23" s="135"/>
      <c r="CKZ23" s="135"/>
      <c r="CLA23" s="135"/>
      <c r="CLB23" s="135"/>
      <c r="CLC23" s="135"/>
      <c r="CLD23" s="135"/>
      <c r="CLE23" s="135"/>
      <c r="CLF23" s="135"/>
      <c r="CLG23" s="135"/>
      <c r="CLH23" s="135"/>
      <c r="CLI23" s="135"/>
      <c r="CLJ23" s="135"/>
      <c r="CLK23" s="135"/>
      <c r="CLL23" s="135"/>
      <c r="CLM23" s="135"/>
      <c r="CLN23" s="135"/>
      <c r="CLO23" s="135"/>
      <c r="CLP23" s="135"/>
      <c r="CLQ23" s="135"/>
      <c r="CLR23" s="135"/>
      <c r="CLS23" s="135"/>
      <c r="CLT23" s="135"/>
      <c r="CLU23" s="135"/>
      <c r="CLV23" s="135"/>
      <c r="CLW23" s="135"/>
      <c r="CLX23" s="135"/>
      <c r="CLY23" s="135"/>
      <c r="CLZ23" s="135"/>
      <c r="CMA23" s="135"/>
      <c r="CMB23" s="135"/>
      <c r="CMC23" s="135"/>
      <c r="CMD23" s="135"/>
      <c r="CME23" s="135"/>
      <c r="CMF23" s="135"/>
      <c r="CMG23" s="135"/>
      <c r="CMH23" s="135"/>
      <c r="CMI23" s="135"/>
      <c r="CMJ23" s="135"/>
      <c r="CMK23" s="135"/>
      <c r="CML23" s="135"/>
      <c r="CMM23" s="135"/>
      <c r="CMN23" s="135"/>
      <c r="CMO23" s="135"/>
      <c r="CMP23" s="135"/>
      <c r="CMQ23" s="135"/>
      <c r="CMR23" s="135"/>
      <c r="CMS23" s="135"/>
      <c r="CMT23" s="135"/>
      <c r="CMU23" s="135"/>
      <c r="CMV23" s="135"/>
      <c r="CMW23" s="135"/>
      <c r="CMX23" s="135"/>
      <c r="CMY23" s="135"/>
      <c r="CMZ23" s="135"/>
      <c r="CNA23" s="135"/>
      <c r="CNB23" s="135"/>
      <c r="CNC23" s="135"/>
      <c r="CND23" s="135"/>
      <c r="CNE23" s="135"/>
      <c r="CNF23" s="135"/>
      <c r="CNG23" s="135"/>
      <c r="CNH23" s="135"/>
      <c r="CNI23" s="135"/>
      <c r="CNJ23" s="135"/>
      <c r="CNK23" s="135"/>
      <c r="CNL23" s="135"/>
      <c r="CNM23" s="135"/>
      <c r="CNN23" s="135"/>
      <c r="CNO23" s="135"/>
      <c r="CNP23" s="135"/>
      <c r="CNQ23" s="135"/>
      <c r="CNR23" s="135"/>
      <c r="CNS23" s="135"/>
      <c r="CNT23" s="135"/>
      <c r="CNU23" s="135"/>
      <c r="CNV23" s="135"/>
      <c r="CNW23" s="135"/>
      <c r="CNX23" s="135"/>
      <c r="CNY23" s="135"/>
      <c r="CNZ23" s="135"/>
      <c r="COA23" s="135"/>
      <c r="COB23" s="135"/>
      <c r="COC23" s="135"/>
      <c r="COD23" s="135"/>
      <c r="COE23" s="135"/>
      <c r="COF23" s="135"/>
      <c r="COG23" s="135"/>
      <c r="COH23" s="135"/>
      <c r="COI23" s="135"/>
      <c r="COJ23" s="135"/>
      <c r="COK23" s="135"/>
      <c r="COL23" s="135"/>
      <c r="COM23" s="135"/>
      <c r="CON23" s="135"/>
      <c r="COO23" s="135"/>
      <c r="COP23" s="135"/>
      <c r="COQ23" s="135"/>
      <c r="COR23" s="135"/>
      <c r="COS23" s="135"/>
      <c r="COT23" s="135"/>
      <c r="COU23" s="135"/>
      <c r="COV23" s="135"/>
      <c r="COW23" s="135"/>
      <c r="COX23" s="135"/>
      <c r="COY23" s="135"/>
      <c r="COZ23" s="135"/>
      <c r="CPA23" s="135"/>
      <c r="CPB23" s="135"/>
      <c r="CPC23" s="135"/>
      <c r="CPD23" s="135"/>
      <c r="CPE23" s="135"/>
      <c r="CPF23" s="135"/>
      <c r="CPG23" s="135"/>
      <c r="CPH23" s="135"/>
      <c r="CPI23" s="135"/>
      <c r="CPJ23" s="135"/>
      <c r="CPK23" s="135"/>
      <c r="CPL23" s="135"/>
      <c r="CPM23" s="135"/>
      <c r="CPN23" s="135"/>
      <c r="CPO23" s="135"/>
      <c r="CPP23" s="135"/>
      <c r="CPQ23" s="135"/>
      <c r="CPR23" s="135"/>
      <c r="CPS23" s="135"/>
      <c r="CPT23" s="135"/>
      <c r="CPU23" s="135"/>
      <c r="CPV23" s="135"/>
      <c r="CPW23" s="135"/>
      <c r="CPX23" s="135"/>
      <c r="CPY23" s="135"/>
      <c r="CPZ23" s="135"/>
      <c r="CQA23" s="135"/>
      <c r="CQB23" s="135"/>
      <c r="CQC23" s="135"/>
      <c r="CQD23" s="135"/>
      <c r="CQE23" s="135"/>
      <c r="CQF23" s="135"/>
      <c r="CQG23" s="135"/>
      <c r="CQH23" s="135"/>
      <c r="CQI23" s="135"/>
      <c r="CQJ23" s="135"/>
      <c r="CQK23" s="135"/>
      <c r="CQL23" s="135"/>
      <c r="CQM23" s="135"/>
      <c r="CQN23" s="135"/>
      <c r="CQO23" s="135"/>
      <c r="CQP23" s="135"/>
      <c r="CQQ23" s="135"/>
      <c r="CQR23" s="135"/>
      <c r="CQS23" s="135"/>
      <c r="CQT23" s="135"/>
      <c r="CQU23" s="135"/>
      <c r="CQV23" s="135"/>
      <c r="CQW23" s="135"/>
      <c r="CQX23" s="135"/>
      <c r="CQY23" s="135"/>
      <c r="CQZ23" s="135"/>
      <c r="CRA23" s="135"/>
      <c r="CRB23" s="135"/>
      <c r="CRC23" s="135"/>
      <c r="CRD23" s="135"/>
      <c r="CRE23" s="135"/>
      <c r="CRF23" s="135"/>
      <c r="CRG23" s="135"/>
      <c r="CRH23" s="135"/>
      <c r="CRI23" s="135"/>
      <c r="CRJ23" s="135"/>
      <c r="CRK23" s="135"/>
      <c r="CRL23" s="135"/>
      <c r="CRM23" s="135"/>
      <c r="CRN23" s="135"/>
      <c r="CRO23" s="135"/>
      <c r="CRP23" s="135"/>
      <c r="CRQ23" s="135"/>
      <c r="CRR23" s="135"/>
      <c r="CRS23" s="135"/>
      <c r="CRT23" s="135"/>
      <c r="CRU23" s="135"/>
      <c r="CRV23" s="135"/>
      <c r="CRW23" s="135"/>
      <c r="CRX23" s="135"/>
      <c r="CRY23" s="135"/>
      <c r="CRZ23" s="135"/>
      <c r="CSA23" s="135"/>
      <c r="CSB23" s="135"/>
      <c r="CSC23" s="135"/>
      <c r="CSD23" s="135"/>
      <c r="CSE23" s="135"/>
      <c r="CSF23" s="135"/>
      <c r="CSG23" s="135"/>
      <c r="CSH23" s="135"/>
      <c r="CSI23" s="135"/>
      <c r="CSJ23" s="135"/>
      <c r="CSK23" s="135"/>
      <c r="CSL23" s="135"/>
      <c r="CSM23" s="135"/>
      <c r="CSN23" s="135"/>
      <c r="CSO23" s="135"/>
      <c r="CSP23" s="135"/>
      <c r="CSQ23" s="135"/>
      <c r="CSR23" s="135"/>
      <c r="CSS23" s="135"/>
      <c r="CST23" s="135"/>
      <c r="CSU23" s="135"/>
      <c r="CSV23" s="135"/>
      <c r="CSW23" s="135"/>
      <c r="CSX23" s="135"/>
      <c r="CSY23" s="135"/>
      <c r="CSZ23" s="135"/>
      <c r="CTA23" s="135"/>
      <c r="CTB23" s="135"/>
      <c r="CTC23" s="135"/>
      <c r="CTD23" s="135"/>
      <c r="CTE23" s="135"/>
      <c r="CTF23" s="135"/>
      <c r="CTG23" s="135"/>
      <c r="CTH23" s="135"/>
      <c r="CTI23" s="135"/>
      <c r="CTJ23" s="135"/>
      <c r="CTK23" s="135"/>
      <c r="CTL23" s="135"/>
      <c r="CTM23" s="135"/>
      <c r="CTN23" s="135"/>
      <c r="CTO23" s="135"/>
      <c r="CTP23" s="135"/>
      <c r="CTQ23" s="135"/>
      <c r="CTR23" s="135"/>
      <c r="CTS23" s="135"/>
      <c r="CTT23" s="135"/>
      <c r="CTU23" s="135"/>
      <c r="CTV23" s="135"/>
      <c r="CTW23" s="135"/>
      <c r="CTX23" s="135"/>
      <c r="CTY23" s="135"/>
      <c r="CTZ23" s="135"/>
      <c r="CUA23" s="135"/>
      <c r="CUB23" s="135"/>
      <c r="CUC23" s="135"/>
      <c r="CUD23" s="135"/>
      <c r="CUE23" s="135"/>
      <c r="CUF23" s="135"/>
      <c r="CUG23" s="135"/>
      <c r="CUH23" s="135"/>
      <c r="CUI23" s="135"/>
      <c r="CUJ23" s="135"/>
      <c r="CUK23" s="135"/>
      <c r="CUL23" s="135"/>
      <c r="CUM23" s="135"/>
      <c r="CUN23" s="135"/>
      <c r="CUO23" s="135"/>
      <c r="CUP23" s="135"/>
      <c r="CUQ23" s="135"/>
      <c r="CUR23" s="135"/>
      <c r="CUS23" s="135"/>
      <c r="CUT23" s="135"/>
      <c r="CUU23" s="135"/>
      <c r="CUV23" s="135"/>
      <c r="CUW23" s="135"/>
      <c r="CUX23" s="135"/>
      <c r="CUY23" s="135"/>
      <c r="CUZ23" s="135"/>
      <c r="CVA23" s="135"/>
      <c r="CVB23" s="135"/>
      <c r="CVC23" s="135"/>
      <c r="CVD23" s="135"/>
      <c r="CVE23" s="135"/>
      <c r="CVF23" s="135"/>
      <c r="CVG23" s="135"/>
      <c r="CVH23" s="135"/>
      <c r="CVI23" s="135"/>
      <c r="CVJ23" s="135"/>
      <c r="CVK23" s="135"/>
      <c r="CVL23" s="135"/>
      <c r="CVM23" s="135"/>
      <c r="CVN23" s="135"/>
      <c r="CVO23" s="135"/>
      <c r="CVP23" s="135"/>
      <c r="CVQ23" s="135"/>
      <c r="CVR23" s="135"/>
      <c r="CVS23" s="135"/>
      <c r="CVT23" s="135"/>
      <c r="CVU23" s="135"/>
      <c r="CVV23" s="135"/>
      <c r="CVW23" s="135"/>
      <c r="CVX23" s="135"/>
      <c r="CVY23" s="135"/>
      <c r="CVZ23" s="135"/>
      <c r="CWA23" s="135"/>
      <c r="CWB23" s="135"/>
      <c r="CWC23" s="135"/>
      <c r="CWD23" s="135"/>
      <c r="CWE23" s="135"/>
      <c r="CWF23" s="135"/>
      <c r="CWG23" s="135"/>
      <c r="CWH23" s="135"/>
      <c r="CWI23" s="135"/>
      <c r="CWJ23" s="135"/>
      <c r="CWK23" s="135"/>
      <c r="CWL23" s="135"/>
      <c r="CWM23" s="135"/>
      <c r="CWN23" s="135"/>
      <c r="CWO23" s="135"/>
      <c r="CWP23" s="135"/>
      <c r="CWQ23" s="135"/>
      <c r="CWR23" s="135"/>
      <c r="CWS23" s="135"/>
      <c r="CWT23" s="135"/>
      <c r="CWU23" s="135"/>
      <c r="CWV23" s="135"/>
      <c r="CWW23" s="135"/>
      <c r="CWX23" s="135"/>
      <c r="CWY23" s="135"/>
      <c r="CWZ23" s="135"/>
      <c r="CXA23" s="135"/>
      <c r="CXB23" s="135"/>
      <c r="CXC23" s="135"/>
      <c r="CXD23" s="135"/>
      <c r="CXE23" s="135"/>
      <c r="CXF23" s="135"/>
      <c r="CXG23" s="135"/>
      <c r="CXH23" s="135"/>
      <c r="CXI23" s="135"/>
      <c r="CXJ23" s="135"/>
      <c r="CXK23" s="135"/>
      <c r="CXL23" s="135"/>
      <c r="CXM23" s="135"/>
      <c r="CXN23" s="135"/>
      <c r="CXO23" s="135"/>
      <c r="CXP23" s="135"/>
      <c r="CXQ23" s="135"/>
      <c r="CXR23" s="135"/>
      <c r="CXS23" s="135"/>
      <c r="CXT23" s="135"/>
      <c r="CXU23" s="135"/>
      <c r="CXV23" s="135"/>
      <c r="CXW23" s="135"/>
      <c r="CXX23" s="135"/>
      <c r="CXY23" s="135"/>
      <c r="CXZ23" s="135"/>
      <c r="CYA23" s="135"/>
      <c r="CYB23" s="135"/>
      <c r="CYC23" s="135"/>
      <c r="CYD23" s="135"/>
      <c r="CYE23" s="135"/>
      <c r="CYF23" s="135"/>
      <c r="CYG23" s="135"/>
      <c r="CYH23" s="135"/>
      <c r="CYI23" s="135"/>
      <c r="CYJ23" s="135"/>
      <c r="CYK23" s="135"/>
      <c r="CYL23" s="135"/>
      <c r="CYM23" s="135"/>
      <c r="CYN23" s="135"/>
      <c r="CYO23" s="135"/>
      <c r="CYP23" s="135"/>
      <c r="CYQ23" s="135"/>
      <c r="CYR23" s="135"/>
      <c r="CYS23" s="135"/>
      <c r="CYT23" s="135"/>
      <c r="CYU23" s="135"/>
      <c r="CYV23" s="135"/>
      <c r="CYW23" s="135"/>
      <c r="CYX23" s="135"/>
      <c r="CYY23" s="135"/>
      <c r="CYZ23" s="135"/>
      <c r="CZA23" s="135"/>
      <c r="CZB23" s="135"/>
      <c r="CZC23" s="135"/>
      <c r="CZD23" s="135"/>
      <c r="CZE23" s="135"/>
      <c r="CZF23" s="135"/>
      <c r="CZG23" s="135"/>
      <c r="CZH23" s="135"/>
      <c r="CZI23" s="135"/>
      <c r="CZJ23" s="135"/>
      <c r="CZK23" s="135"/>
      <c r="CZL23" s="135"/>
      <c r="CZM23" s="135"/>
      <c r="CZN23" s="135"/>
      <c r="CZO23" s="135"/>
      <c r="CZP23" s="135"/>
      <c r="CZQ23" s="135"/>
      <c r="CZR23" s="135"/>
      <c r="CZS23" s="135"/>
      <c r="CZT23" s="135"/>
      <c r="CZU23" s="135"/>
      <c r="CZV23" s="135"/>
      <c r="CZW23" s="135"/>
      <c r="CZX23" s="135"/>
      <c r="CZY23" s="135"/>
      <c r="CZZ23" s="135"/>
      <c r="DAA23" s="135"/>
      <c r="DAB23" s="135"/>
      <c r="DAC23" s="135"/>
      <c r="DAD23" s="135"/>
      <c r="DAE23" s="135"/>
      <c r="DAF23" s="135"/>
      <c r="DAG23" s="135"/>
      <c r="DAH23" s="135"/>
      <c r="DAI23" s="135"/>
      <c r="DAJ23" s="135"/>
      <c r="DAK23" s="135"/>
      <c r="DAL23" s="135"/>
      <c r="DAM23" s="135"/>
      <c r="DAN23" s="135"/>
      <c r="DAO23" s="135"/>
      <c r="DAP23" s="135"/>
      <c r="DAQ23" s="135"/>
      <c r="DAR23" s="135"/>
      <c r="DAS23" s="135"/>
      <c r="DAT23" s="135"/>
      <c r="DAU23" s="135"/>
      <c r="DAV23" s="135"/>
      <c r="DAW23" s="135"/>
      <c r="DAX23" s="135"/>
      <c r="DAY23" s="135"/>
      <c r="DAZ23" s="135"/>
      <c r="DBA23" s="135"/>
      <c r="DBB23" s="135"/>
      <c r="DBC23" s="135"/>
      <c r="DBD23" s="135"/>
      <c r="DBE23" s="135"/>
      <c r="DBF23" s="135"/>
      <c r="DBG23" s="135"/>
      <c r="DBH23" s="135"/>
      <c r="DBI23" s="135"/>
      <c r="DBJ23" s="135"/>
      <c r="DBK23" s="135"/>
      <c r="DBL23" s="135"/>
      <c r="DBM23" s="135"/>
      <c r="DBN23" s="135"/>
      <c r="DBO23" s="135"/>
      <c r="DBP23" s="135"/>
      <c r="DBQ23" s="135"/>
      <c r="DBR23" s="135"/>
      <c r="DBS23" s="135"/>
      <c r="DBT23" s="135"/>
      <c r="DBU23" s="135"/>
      <c r="DBV23" s="135"/>
      <c r="DBW23" s="135"/>
      <c r="DBX23" s="135"/>
      <c r="DBY23" s="135"/>
      <c r="DBZ23" s="135"/>
      <c r="DCA23" s="135"/>
      <c r="DCB23" s="135"/>
      <c r="DCC23" s="135"/>
      <c r="DCD23" s="135"/>
      <c r="DCE23" s="135"/>
      <c r="DCF23" s="135"/>
      <c r="DCG23" s="135"/>
      <c r="DCH23" s="135"/>
      <c r="DCI23" s="135"/>
      <c r="DCJ23" s="135"/>
      <c r="DCK23" s="135"/>
      <c r="DCL23" s="135"/>
      <c r="DCM23" s="135"/>
      <c r="DCN23" s="135"/>
      <c r="DCO23" s="135"/>
      <c r="DCP23" s="135"/>
      <c r="DCQ23" s="135"/>
      <c r="DCR23" s="135"/>
      <c r="DCS23" s="135"/>
      <c r="DCT23" s="135"/>
      <c r="DCU23" s="135"/>
      <c r="DCV23" s="135"/>
      <c r="DCW23" s="135"/>
      <c r="DCX23" s="135"/>
      <c r="DCY23" s="135"/>
      <c r="DCZ23" s="135"/>
      <c r="DDA23" s="135"/>
      <c r="DDB23" s="135"/>
      <c r="DDC23" s="135"/>
      <c r="DDD23" s="135"/>
      <c r="DDE23" s="135"/>
      <c r="DDF23" s="135"/>
      <c r="DDG23" s="135"/>
      <c r="DDH23" s="135"/>
      <c r="DDI23" s="135"/>
      <c r="DDJ23" s="135"/>
      <c r="DDK23" s="135"/>
      <c r="DDL23" s="135"/>
      <c r="DDM23" s="135"/>
      <c r="DDN23" s="135"/>
      <c r="DDO23" s="135"/>
      <c r="DDP23" s="135"/>
      <c r="DDQ23" s="135"/>
      <c r="DDR23" s="135"/>
      <c r="DDS23" s="135"/>
      <c r="DDT23" s="135"/>
      <c r="DDU23" s="135"/>
      <c r="DDV23" s="135"/>
      <c r="DDW23" s="135"/>
      <c r="DDX23" s="135"/>
      <c r="DDY23" s="135"/>
      <c r="DDZ23" s="135"/>
      <c r="DEA23" s="135"/>
      <c r="DEB23" s="135"/>
      <c r="DEC23" s="135"/>
      <c r="DED23" s="135"/>
      <c r="DEE23" s="135"/>
      <c r="DEF23" s="135"/>
      <c r="DEG23" s="135"/>
      <c r="DEH23" s="135"/>
      <c r="DEI23" s="135"/>
      <c r="DEJ23" s="135"/>
      <c r="DEK23" s="135"/>
      <c r="DEL23" s="135"/>
      <c r="DEM23" s="135"/>
      <c r="DEN23" s="135"/>
      <c r="DEO23" s="135"/>
      <c r="DEP23" s="135"/>
      <c r="DEQ23" s="135"/>
      <c r="DER23" s="135"/>
      <c r="DES23" s="135"/>
      <c r="DET23" s="135"/>
      <c r="DEU23" s="135"/>
      <c r="DEV23" s="135"/>
      <c r="DEW23" s="135"/>
      <c r="DEX23" s="135"/>
      <c r="DEY23" s="135"/>
      <c r="DEZ23" s="135"/>
      <c r="DFA23" s="135"/>
      <c r="DFB23" s="135"/>
      <c r="DFC23" s="135"/>
      <c r="DFD23" s="135"/>
      <c r="DFE23" s="135"/>
      <c r="DFF23" s="135"/>
      <c r="DFG23" s="135"/>
      <c r="DFH23" s="135"/>
      <c r="DFI23" s="135"/>
      <c r="DFJ23" s="135"/>
      <c r="DFK23" s="135"/>
      <c r="DFL23" s="135"/>
      <c r="DFM23" s="135"/>
      <c r="DFN23" s="135"/>
      <c r="DFO23" s="135"/>
      <c r="DFP23" s="135"/>
      <c r="DFQ23" s="135"/>
      <c r="DFR23" s="135"/>
      <c r="DFS23" s="135"/>
      <c r="DFT23" s="135"/>
      <c r="DFU23" s="135"/>
      <c r="DFV23" s="135"/>
      <c r="DFW23" s="135"/>
      <c r="DFX23" s="135"/>
      <c r="DFY23" s="135"/>
      <c r="DFZ23" s="135"/>
      <c r="DGA23" s="135"/>
      <c r="DGB23" s="135"/>
      <c r="DGC23" s="135"/>
      <c r="DGD23" s="135"/>
      <c r="DGE23" s="135"/>
      <c r="DGF23" s="135"/>
      <c r="DGG23" s="135"/>
      <c r="DGH23" s="135"/>
      <c r="DGI23" s="135"/>
      <c r="DGJ23" s="135"/>
      <c r="DGK23" s="135"/>
      <c r="DGL23" s="135"/>
      <c r="DGM23" s="135"/>
      <c r="DGN23" s="135"/>
      <c r="DGO23" s="135"/>
      <c r="DGP23" s="135"/>
      <c r="DGQ23" s="135"/>
      <c r="DGR23" s="135"/>
      <c r="DGS23" s="135"/>
      <c r="DGT23" s="135"/>
      <c r="DGU23" s="135"/>
      <c r="DGV23" s="135"/>
      <c r="DGW23" s="135"/>
      <c r="DGX23" s="135"/>
      <c r="DGY23" s="135"/>
      <c r="DGZ23" s="135"/>
      <c r="DHA23" s="135"/>
      <c r="DHB23" s="135"/>
      <c r="DHC23" s="135"/>
      <c r="DHD23" s="135"/>
      <c r="DHE23" s="135"/>
      <c r="DHF23" s="135"/>
      <c r="DHG23" s="135"/>
      <c r="DHH23" s="135"/>
      <c r="DHI23" s="135"/>
      <c r="DHJ23" s="135"/>
      <c r="DHK23" s="135"/>
      <c r="DHL23" s="135"/>
      <c r="DHM23" s="135"/>
      <c r="DHN23" s="135"/>
      <c r="DHO23" s="135"/>
      <c r="DHP23" s="135"/>
      <c r="DHQ23" s="135"/>
      <c r="DHR23" s="135"/>
      <c r="DHS23" s="135"/>
      <c r="DHT23" s="135"/>
      <c r="DHU23" s="135"/>
      <c r="DHV23" s="135"/>
      <c r="DHW23" s="135"/>
      <c r="DHX23" s="135"/>
      <c r="DHY23" s="135"/>
      <c r="DHZ23" s="135"/>
      <c r="DIA23" s="135"/>
      <c r="DIB23" s="135"/>
      <c r="DIC23" s="135"/>
      <c r="DID23" s="135"/>
      <c r="DIE23" s="135"/>
      <c r="DIF23" s="135"/>
      <c r="DIG23" s="135"/>
      <c r="DIH23" s="135"/>
      <c r="DII23" s="135"/>
      <c r="DIJ23" s="135"/>
      <c r="DIK23" s="135"/>
      <c r="DIL23" s="135"/>
      <c r="DIM23" s="135"/>
      <c r="DIN23" s="135"/>
      <c r="DIO23" s="135"/>
      <c r="DIP23" s="135"/>
      <c r="DIQ23" s="135"/>
      <c r="DIR23" s="135"/>
      <c r="DIS23" s="135"/>
      <c r="DIT23" s="135"/>
      <c r="DIU23" s="135"/>
      <c r="DIV23" s="135"/>
      <c r="DIW23" s="135"/>
      <c r="DIX23" s="135"/>
      <c r="DIY23" s="135"/>
      <c r="DIZ23" s="135"/>
      <c r="DJA23" s="135"/>
      <c r="DJB23" s="135"/>
      <c r="DJC23" s="135"/>
      <c r="DJD23" s="135"/>
      <c r="DJE23" s="135"/>
      <c r="DJF23" s="135"/>
      <c r="DJG23" s="135"/>
      <c r="DJH23" s="135"/>
      <c r="DJI23" s="135"/>
      <c r="DJJ23" s="135"/>
      <c r="DJK23" s="135"/>
      <c r="DJL23" s="135"/>
      <c r="DJM23" s="135"/>
      <c r="DJN23" s="135"/>
      <c r="DJO23" s="135"/>
      <c r="DJP23" s="135"/>
      <c r="DJQ23" s="135"/>
      <c r="DJR23" s="135"/>
      <c r="DJS23" s="135"/>
      <c r="DJT23" s="135"/>
      <c r="DJU23" s="135"/>
      <c r="DJV23" s="135"/>
      <c r="DJW23" s="135"/>
      <c r="DJX23" s="135"/>
      <c r="DJY23" s="135"/>
      <c r="DJZ23" s="135"/>
      <c r="DKA23" s="135"/>
      <c r="DKB23" s="135"/>
      <c r="DKC23" s="135"/>
      <c r="DKD23" s="135"/>
      <c r="DKE23" s="135"/>
      <c r="DKF23" s="135"/>
      <c r="DKG23" s="135"/>
      <c r="DKH23" s="135"/>
      <c r="DKI23" s="135"/>
      <c r="DKJ23" s="135"/>
      <c r="DKK23" s="135"/>
      <c r="DKL23" s="135"/>
      <c r="DKM23" s="135"/>
      <c r="DKN23" s="135"/>
      <c r="DKO23" s="135"/>
      <c r="DKP23" s="135"/>
      <c r="DKQ23" s="135"/>
      <c r="DKR23" s="135"/>
      <c r="DKS23" s="135"/>
      <c r="DKT23" s="135"/>
      <c r="DKU23" s="135"/>
      <c r="DKV23" s="135"/>
      <c r="DKW23" s="135"/>
      <c r="DKX23" s="135"/>
      <c r="DKY23" s="135"/>
      <c r="DKZ23" s="135"/>
      <c r="DLA23" s="135"/>
      <c r="DLB23" s="135"/>
      <c r="DLC23" s="135"/>
      <c r="DLD23" s="135"/>
      <c r="DLE23" s="135"/>
      <c r="DLF23" s="135"/>
      <c r="DLG23" s="135"/>
      <c r="DLH23" s="135"/>
      <c r="DLI23" s="135"/>
      <c r="DLJ23" s="135"/>
      <c r="DLK23" s="135"/>
      <c r="DLL23" s="135"/>
      <c r="DLM23" s="135"/>
      <c r="DLN23" s="135"/>
      <c r="DLO23" s="135"/>
      <c r="DLP23" s="135"/>
      <c r="DLQ23" s="135"/>
      <c r="DLR23" s="135"/>
      <c r="DLS23" s="135"/>
      <c r="DLT23" s="135"/>
      <c r="DLU23" s="135"/>
      <c r="DLV23" s="135"/>
      <c r="DLW23" s="135"/>
      <c r="DLX23" s="135"/>
      <c r="DLY23" s="135"/>
      <c r="DLZ23" s="135"/>
      <c r="DMA23" s="135"/>
      <c r="DMB23" s="135"/>
      <c r="DMC23" s="135"/>
      <c r="DMD23" s="135"/>
      <c r="DME23" s="135"/>
      <c r="DMF23" s="135"/>
      <c r="DMG23" s="135"/>
      <c r="DMH23" s="135"/>
      <c r="DMI23" s="135"/>
      <c r="DMJ23" s="135"/>
      <c r="DMK23" s="135"/>
      <c r="DML23" s="135"/>
      <c r="DMM23" s="135"/>
      <c r="DMN23" s="135"/>
      <c r="DMO23" s="135"/>
      <c r="DMP23" s="135"/>
      <c r="DMQ23" s="135"/>
      <c r="DMR23" s="135"/>
      <c r="DMS23" s="135"/>
      <c r="DMT23" s="135"/>
      <c r="DMU23" s="135"/>
      <c r="DMV23" s="135"/>
      <c r="DMW23" s="135"/>
      <c r="DMX23" s="135"/>
      <c r="DMY23" s="135"/>
      <c r="DMZ23" s="135"/>
      <c r="DNA23" s="135"/>
      <c r="DNB23" s="135"/>
      <c r="DNC23" s="135"/>
      <c r="DND23" s="135"/>
      <c r="DNE23" s="135"/>
      <c r="DNF23" s="135"/>
      <c r="DNG23" s="135"/>
      <c r="DNH23" s="135"/>
      <c r="DNI23" s="135"/>
      <c r="DNJ23" s="135"/>
      <c r="DNK23" s="135"/>
      <c r="DNL23" s="135"/>
      <c r="DNM23" s="135"/>
      <c r="DNN23" s="135"/>
      <c r="DNO23" s="135"/>
      <c r="DNP23" s="135"/>
      <c r="DNQ23" s="135"/>
      <c r="DNR23" s="135"/>
      <c r="DNS23" s="135"/>
      <c r="DNT23" s="135"/>
      <c r="DNU23" s="135"/>
      <c r="DNV23" s="135"/>
      <c r="DNW23" s="135"/>
      <c r="DNX23" s="135"/>
      <c r="DNY23" s="135"/>
      <c r="DNZ23" s="135"/>
      <c r="DOA23" s="135"/>
      <c r="DOB23" s="135"/>
      <c r="DOC23" s="135"/>
      <c r="DOD23" s="135"/>
      <c r="DOE23" s="135"/>
      <c r="DOF23" s="135"/>
      <c r="DOG23" s="135"/>
      <c r="DOH23" s="135"/>
      <c r="DOI23" s="135"/>
      <c r="DOJ23" s="135"/>
      <c r="DOK23" s="135"/>
      <c r="DOL23" s="135"/>
      <c r="DOM23" s="135"/>
      <c r="DON23" s="135"/>
      <c r="DOO23" s="135"/>
      <c r="DOP23" s="135"/>
      <c r="DOQ23" s="135"/>
      <c r="DOR23" s="135"/>
      <c r="DOS23" s="135"/>
      <c r="DOT23" s="135"/>
      <c r="DOU23" s="135"/>
      <c r="DOV23" s="135"/>
      <c r="DOW23" s="135"/>
      <c r="DOX23" s="135"/>
      <c r="DOY23" s="135"/>
      <c r="DOZ23" s="135"/>
      <c r="DPA23" s="135"/>
      <c r="DPB23" s="135"/>
      <c r="DPC23" s="135"/>
      <c r="DPD23" s="135"/>
      <c r="DPE23" s="135"/>
      <c r="DPF23" s="135"/>
      <c r="DPG23" s="135"/>
      <c r="DPH23" s="135"/>
      <c r="DPI23" s="135"/>
      <c r="DPJ23" s="135"/>
      <c r="DPK23" s="135"/>
      <c r="DPL23" s="135"/>
      <c r="DPM23" s="135"/>
      <c r="DPN23" s="135"/>
      <c r="DPO23" s="135"/>
      <c r="DPP23" s="135"/>
      <c r="DPQ23" s="135"/>
      <c r="DPR23" s="135"/>
      <c r="DPS23" s="135"/>
      <c r="DPT23" s="135"/>
      <c r="DPU23" s="135"/>
      <c r="DPV23" s="135"/>
      <c r="DPW23" s="135"/>
      <c r="DPX23" s="135"/>
      <c r="DPY23" s="135"/>
      <c r="DPZ23" s="135"/>
      <c r="DQA23" s="135"/>
      <c r="DQB23" s="135"/>
      <c r="DQC23" s="135"/>
      <c r="DQD23" s="135"/>
      <c r="DQE23" s="135"/>
      <c r="DQF23" s="135"/>
      <c r="DQG23" s="135"/>
      <c r="DQH23" s="135"/>
      <c r="DQI23" s="135"/>
      <c r="DQJ23" s="135"/>
      <c r="DQK23" s="135"/>
      <c r="DQL23" s="135"/>
      <c r="DQM23" s="135"/>
      <c r="DQN23" s="135"/>
      <c r="DQO23" s="135"/>
      <c r="DQP23" s="135"/>
      <c r="DQQ23" s="135"/>
      <c r="DQR23" s="135"/>
      <c r="DQS23" s="135"/>
      <c r="DQT23" s="135"/>
      <c r="DQU23" s="135"/>
      <c r="DQV23" s="135"/>
      <c r="DQW23" s="135"/>
      <c r="DQX23" s="135"/>
      <c r="DQY23" s="135"/>
      <c r="DQZ23" s="135"/>
      <c r="DRA23" s="135"/>
      <c r="DRB23" s="135"/>
      <c r="DRC23" s="135"/>
      <c r="DRD23" s="135"/>
      <c r="DRE23" s="135"/>
      <c r="DRF23" s="135"/>
      <c r="DRG23" s="135"/>
      <c r="DRH23" s="135"/>
      <c r="DRI23" s="135"/>
      <c r="DRJ23" s="135"/>
      <c r="DRK23" s="135"/>
      <c r="DRL23" s="135"/>
      <c r="DRM23" s="135"/>
      <c r="DRN23" s="135"/>
      <c r="DRO23" s="135"/>
      <c r="DRP23" s="135"/>
      <c r="DRQ23" s="135"/>
      <c r="DRR23" s="135"/>
      <c r="DRS23" s="135"/>
      <c r="DRT23" s="135"/>
      <c r="DRU23" s="135"/>
      <c r="DRV23" s="135"/>
      <c r="DRW23" s="135"/>
      <c r="DRX23" s="135"/>
      <c r="DRY23" s="135"/>
      <c r="DRZ23" s="135"/>
      <c r="DSA23" s="135"/>
      <c r="DSB23" s="135"/>
      <c r="DSC23" s="135"/>
      <c r="DSD23" s="135"/>
      <c r="DSE23" s="135"/>
      <c r="DSF23" s="135"/>
      <c r="DSG23" s="135"/>
      <c r="DSH23" s="135"/>
      <c r="DSI23" s="135"/>
      <c r="DSJ23" s="135"/>
      <c r="DSK23" s="135"/>
      <c r="DSL23" s="135"/>
      <c r="DSM23" s="135"/>
      <c r="DSN23" s="135"/>
      <c r="DSO23" s="135"/>
      <c r="DSP23" s="135"/>
      <c r="DSQ23" s="135"/>
      <c r="DSR23" s="135"/>
      <c r="DSS23" s="135"/>
      <c r="DST23" s="135"/>
      <c r="DSU23" s="135"/>
      <c r="DSV23" s="135"/>
      <c r="DSW23" s="135"/>
      <c r="DSX23" s="135"/>
      <c r="DSY23" s="135"/>
      <c r="DSZ23" s="135"/>
      <c r="DTA23" s="135"/>
      <c r="DTB23" s="135"/>
      <c r="DTC23" s="135"/>
      <c r="DTD23" s="135"/>
      <c r="DTE23" s="135"/>
      <c r="DTF23" s="135"/>
      <c r="DTG23" s="135"/>
      <c r="DTH23" s="135"/>
      <c r="DTI23" s="135"/>
      <c r="DTJ23" s="135"/>
      <c r="DTK23" s="135"/>
      <c r="DTL23" s="135"/>
      <c r="DTM23" s="135"/>
      <c r="DTN23" s="135"/>
      <c r="DTO23" s="135"/>
      <c r="DTP23" s="135"/>
      <c r="DTQ23" s="135"/>
      <c r="DTR23" s="135"/>
      <c r="DTS23" s="135"/>
      <c r="DTT23" s="135"/>
      <c r="DTU23" s="135"/>
      <c r="DTV23" s="135"/>
      <c r="DTW23" s="135"/>
      <c r="DTX23" s="135"/>
      <c r="DTY23" s="135"/>
      <c r="DTZ23" s="135"/>
      <c r="DUA23" s="135"/>
      <c r="DUB23" s="135"/>
      <c r="DUC23" s="135"/>
      <c r="DUD23" s="135"/>
      <c r="DUE23" s="135"/>
      <c r="DUF23" s="135"/>
      <c r="DUG23" s="135"/>
      <c r="DUH23" s="135"/>
      <c r="DUI23" s="135"/>
      <c r="DUJ23" s="135"/>
      <c r="DUK23" s="135"/>
      <c r="DUL23" s="135"/>
      <c r="DUM23" s="135"/>
      <c r="DUN23" s="135"/>
      <c r="DUO23" s="135"/>
      <c r="DUP23" s="135"/>
      <c r="DUQ23" s="135"/>
      <c r="DUR23" s="135"/>
      <c r="DUS23" s="135"/>
      <c r="DUT23" s="135"/>
      <c r="DUU23" s="135"/>
      <c r="DUV23" s="135"/>
      <c r="DUW23" s="135"/>
      <c r="DUX23" s="135"/>
      <c r="DUY23" s="135"/>
      <c r="DUZ23" s="135"/>
      <c r="DVA23" s="135"/>
      <c r="DVB23" s="135"/>
      <c r="DVC23" s="135"/>
      <c r="DVD23" s="135"/>
      <c r="DVE23" s="135"/>
      <c r="DVF23" s="135"/>
      <c r="DVG23" s="135"/>
      <c r="DVH23" s="135"/>
      <c r="DVI23" s="135"/>
      <c r="DVJ23" s="135"/>
      <c r="DVK23" s="135"/>
      <c r="DVL23" s="135"/>
      <c r="DVM23" s="135"/>
      <c r="DVN23" s="135"/>
      <c r="DVO23" s="135"/>
      <c r="DVP23" s="135"/>
      <c r="DVQ23" s="135"/>
      <c r="DVR23" s="135"/>
      <c r="DVS23" s="135"/>
      <c r="DVT23" s="135"/>
      <c r="DVU23" s="135"/>
      <c r="DVV23" s="135"/>
      <c r="DVW23" s="135"/>
      <c r="DVX23" s="135"/>
      <c r="DVY23" s="135"/>
      <c r="DVZ23" s="135"/>
      <c r="DWA23" s="135"/>
      <c r="DWB23" s="135"/>
      <c r="DWC23" s="135"/>
      <c r="DWD23" s="135"/>
      <c r="DWE23" s="135"/>
      <c r="DWF23" s="135"/>
      <c r="DWG23" s="135"/>
      <c r="DWH23" s="135"/>
      <c r="DWI23" s="135"/>
      <c r="DWJ23" s="135"/>
      <c r="DWK23" s="135"/>
      <c r="DWL23" s="135"/>
      <c r="DWM23" s="135"/>
      <c r="DWN23" s="135"/>
      <c r="DWO23" s="135"/>
      <c r="DWP23" s="135"/>
      <c r="DWQ23" s="135"/>
      <c r="DWR23" s="135"/>
      <c r="DWS23" s="135"/>
      <c r="DWT23" s="135"/>
      <c r="DWU23" s="135"/>
      <c r="DWV23" s="135"/>
      <c r="DWW23" s="135"/>
      <c r="DWX23" s="135"/>
      <c r="DWY23" s="135"/>
      <c r="DWZ23" s="135"/>
      <c r="DXA23" s="135"/>
      <c r="DXB23" s="135"/>
      <c r="DXC23" s="135"/>
      <c r="DXD23" s="135"/>
      <c r="DXE23" s="135"/>
      <c r="DXF23" s="135"/>
      <c r="DXG23" s="135"/>
      <c r="DXH23" s="135"/>
      <c r="DXI23" s="135"/>
      <c r="DXJ23" s="135"/>
      <c r="DXK23" s="135"/>
      <c r="DXL23" s="135"/>
      <c r="DXM23" s="135"/>
      <c r="DXN23" s="135"/>
      <c r="DXO23" s="135"/>
      <c r="DXP23" s="135"/>
      <c r="DXQ23" s="135"/>
      <c r="DXR23" s="135"/>
      <c r="DXS23" s="135"/>
      <c r="DXT23" s="135"/>
      <c r="DXU23" s="135"/>
      <c r="DXV23" s="135"/>
      <c r="DXW23" s="135"/>
      <c r="DXX23" s="135"/>
      <c r="DXY23" s="135"/>
      <c r="DXZ23" s="135"/>
      <c r="DYA23" s="135"/>
      <c r="DYB23" s="135"/>
      <c r="DYC23" s="135"/>
      <c r="DYD23" s="135"/>
      <c r="DYE23" s="135"/>
      <c r="DYF23" s="135"/>
      <c r="DYG23" s="135"/>
      <c r="DYH23" s="135"/>
      <c r="DYI23" s="135"/>
      <c r="DYJ23" s="135"/>
      <c r="DYK23" s="135"/>
      <c r="DYL23" s="135"/>
      <c r="DYM23" s="135"/>
      <c r="DYN23" s="135"/>
      <c r="DYO23" s="135"/>
      <c r="DYP23" s="135"/>
      <c r="DYQ23" s="135"/>
      <c r="DYR23" s="135"/>
      <c r="DYS23" s="135"/>
      <c r="DYT23" s="135"/>
      <c r="DYU23" s="135"/>
      <c r="DYV23" s="135"/>
      <c r="DYW23" s="135"/>
      <c r="DYX23" s="135"/>
      <c r="DYY23" s="135"/>
      <c r="DYZ23" s="135"/>
      <c r="DZA23" s="135"/>
      <c r="DZB23" s="135"/>
      <c r="DZC23" s="135"/>
      <c r="DZD23" s="135"/>
      <c r="DZE23" s="135"/>
      <c r="DZF23" s="135"/>
      <c r="DZG23" s="135"/>
      <c r="DZH23" s="135"/>
      <c r="DZI23" s="135"/>
      <c r="DZJ23" s="135"/>
      <c r="DZK23" s="135"/>
      <c r="DZL23" s="135"/>
      <c r="DZM23" s="135"/>
      <c r="DZN23" s="135"/>
      <c r="DZO23" s="135"/>
      <c r="DZP23" s="135"/>
      <c r="DZQ23" s="135"/>
      <c r="DZR23" s="135"/>
      <c r="DZS23" s="135"/>
      <c r="DZT23" s="135"/>
      <c r="DZU23" s="135"/>
      <c r="DZV23" s="135"/>
      <c r="DZW23" s="135"/>
      <c r="DZX23" s="135"/>
      <c r="DZY23" s="135"/>
      <c r="DZZ23" s="135"/>
      <c r="EAA23" s="135"/>
      <c r="EAB23" s="135"/>
      <c r="EAC23" s="135"/>
      <c r="EAD23" s="135"/>
      <c r="EAE23" s="135"/>
      <c r="EAF23" s="135"/>
      <c r="EAG23" s="135"/>
      <c r="EAH23" s="135"/>
      <c r="EAI23" s="135"/>
      <c r="EAJ23" s="135"/>
      <c r="EAK23" s="135"/>
      <c r="EAL23" s="135"/>
      <c r="EAM23" s="135"/>
      <c r="EAN23" s="135"/>
      <c r="EAO23" s="135"/>
      <c r="EAP23" s="135"/>
      <c r="EAQ23" s="135"/>
      <c r="EAR23" s="135"/>
      <c r="EAS23" s="135"/>
      <c r="EAT23" s="135"/>
      <c r="EAU23" s="135"/>
      <c r="EAV23" s="135"/>
      <c r="EAW23" s="135"/>
      <c r="EAX23" s="135"/>
      <c r="EAY23" s="135"/>
      <c r="EAZ23" s="135"/>
      <c r="EBA23" s="135"/>
      <c r="EBB23" s="135"/>
      <c r="EBC23" s="135"/>
      <c r="EBD23" s="135"/>
      <c r="EBE23" s="135"/>
      <c r="EBF23" s="135"/>
      <c r="EBG23" s="135"/>
      <c r="EBH23" s="135"/>
      <c r="EBI23" s="135"/>
      <c r="EBJ23" s="135"/>
      <c r="EBK23" s="135"/>
      <c r="EBL23" s="135"/>
      <c r="EBM23" s="135"/>
      <c r="EBN23" s="135"/>
      <c r="EBO23" s="135"/>
      <c r="EBP23" s="135"/>
      <c r="EBQ23" s="135"/>
      <c r="EBR23" s="135"/>
      <c r="EBS23" s="135"/>
      <c r="EBT23" s="135"/>
      <c r="EBU23" s="135"/>
      <c r="EBV23" s="135"/>
      <c r="EBW23" s="135"/>
      <c r="EBX23" s="135"/>
      <c r="EBY23" s="135"/>
      <c r="EBZ23" s="135"/>
      <c r="ECA23" s="135"/>
      <c r="ECB23" s="135"/>
      <c r="ECC23" s="135"/>
      <c r="ECD23" s="135"/>
      <c r="ECE23" s="135"/>
      <c r="ECF23" s="135"/>
      <c r="ECG23" s="135"/>
      <c r="ECH23" s="135"/>
      <c r="ECI23" s="135"/>
      <c r="ECJ23" s="135"/>
      <c r="ECK23" s="135"/>
      <c r="ECL23" s="135"/>
      <c r="ECM23" s="135"/>
      <c r="ECN23" s="135"/>
      <c r="ECO23" s="135"/>
      <c r="ECP23" s="135"/>
      <c r="ECQ23" s="135"/>
      <c r="ECR23" s="135"/>
      <c r="ECS23" s="135"/>
      <c r="ECT23" s="135"/>
      <c r="ECU23" s="135"/>
      <c r="ECV23" s="135"/>
      <c r="ECW23" s="135"/>
      <c r="ECX23" s="135"/>
      <c r="ECY23" s="135"/>
      <c r="ECZ23" s="135"/>
      <c r="EDA23" s="135"/>
      <c r="EDB23" s="135"/>
      <c r="EDC23" s="135"/>
      <c r="EDD23" s="135"/>
      <c r="EDE23" s="135"/>
      <c r="EDF23" s="135"/>
      <c r="EDG23" s="135"/>
      <c r="EDH23" s="135"/>
      <c r="EDI23" s="135"/>
      <c r="EDJ23" s="135"/>
      <c r="EDK23" s="135"/>
      <c r="EDL23" s="135"/>
      <c r="EDM23" s="135"/>
      <c r="EDN23" s="135"/>
      <c r="EDO23" s="135"/>
      <c r="EDP23" s="135"/>
      <c r="EDQ23" s="135"/>
      <c r="EDR23" s="135"/>
      <c r="EDS23" s="135"/>
      <c r="EDT23" s="135"/>
      <c r="EDU23" s="135"/>
      <c r="EDV23" s="135"/>
      <c r="EDW23" s="135"/>
      <c r="EDX23" s="135"/>
      <c r="EDY23" s="135"/>
      <c r="EDZ23" s="135"/>
      <c r="EEA23" s="135"/>
      <c r="EEB23" s="135"/>
      <c r="EEC23" s="135"/>
      <c r="EED23" s="135"/>
      <c r="EEE23" s="135"/>
      <c r="EEF23" s="135"/>
      <c r="EEG23" s="135"/>
      <c r="EEH23" s="135"/>
      <c r="EEI23" s="135"/>
      <c r="EEJ23" s="135"/>
      <c r="EEK23" s="135"/>
      <c r="EEL23" s="135"/>
      <c r="EEM23" s="135"/>
      <c r="EEN23" s="135"/>
      <c r="EEO23" s="135"/>
      <c r="EEP23" s="135"/>
      <c r="EEQ23" s="135"/>
      <c r="EER23" s="135"/>
      <c r="EES23" s="135"/>
      <c r="EET23" s="135"/>
      <c r="EEU23" s="135"/>
      <c r="EEV23" s="135"/>
      <c r="EEW23" s="135"/>
      <c r="EEX23" s="135"/>
      <c r="EEY23" s="135"/>
      <c r="EEZ23" s="135"/>
      <c r="EFA23" s="135"/>
      <c r="EFB23" s="135"/>
      <c r="EFC23" s="135"/>
      <c r="EFD23" s="135"/>
      <c r="EFE23" s="135"/>
      <c r="EFF23" s="135"/>
      <c r="EFG23" s="135"/>
      <c r="EFH23" s="135"/>
      <c r="EFI23" s="135"/>
      <c r="EFJ23" s="135"/>
      <c r="EFK23" s="135"/>
      <c r="EFL23" s="135"/>
      <c r="EFM23" s="135"/>
      <c r="EFN23" s="135"/>
      <c r="EFO23" s="135"/>
      <c r="EFP23" s="135"/>
      <c r="EFQ23" s="135"/>
      <c r="EFR23" s="135"/>
      <c r="EFS23" s="135"/>
      <c r="EFT23" s="135"/>
      <c r="EFU23" s="135"/>
      <c r="EFV23" s="135"/>
      <c r="EFW23" s="135"/>
      <c r="EFX23" s="135"/>
      <c r="EFY23" s="135"/>
      <c r="EFZ23" s="135"/>
      <c r="EGA23" s="135"/>
      <c r="EGB23" s="135"/>
      <c r="EGC23" s="135"/>
      <c r="EGD23" s="135"/>
      <c r="EGE23" s="135"/>
      <c r="EGF23" s="135"/>
      <c r="EGG23" s="135"/>
      <c r="EGH23" s="135"/>
      <c r="EGI23" s="135"/>
      <c r="EGJ23" s="135"/>
      <c r="EGK23" s="135"/>
      <c r="EGL23" s="135"/>
      <c r="EGM23" s="135"/>
      <c r="EGN23" s="135"/>
      <c r="EGO23" s="135"/>
      <c r="EGP23" s="135"/>
      <c r="EGQ23" s="135"/>
      <c r="EGR23" s="135"/>
      <c r="EGS23" s="135"/>
      <c r="EGT23" s="135"/>
      <c r="EGU23" s="135"/>
      <c r="EGV23" s="135"/>
      <c r="EGW23" s="135"/>
      <c r="EGX23" s="135"/>
      <c r="EGY23" s="135"/>
      <c r="EGZ23" s="135"/>
      <c r="EHA23" s="135"/>
      <c r="EHB23" s="135"/>
      <c r="EHC23" s="135"/>
      <c r="EHD23" s="135"/>
      <c r="EHE23" s="135"/>
      <c r="EHF23" s="135"/>
      <c r="EHG23" s="135"/>
      <c r="EHH23" s="135"/>
      <c r="EHI23" s="135"/>
      <c r="EHJ23" s="135"/>
      <c r="EHK23" s="135"/>
      <c r="EHL23" s="135"/>
      <c r="EHM23" s="135"/>
      <c r="EHN23" s="135"/>
      <c r="EHO23" s="135"/>
      <c r="EHP23" s="135"/>
      <c r="EHQ23" s="135"/>
      <c r="EHR23" s="135"/>
      <c r="EHS23" s="135"/>
      <c r="EHT23" s="135"/>
      <c r="EHU23" s="135"/>
      <c r="EHV23" s="135"/>
      <c r="EHW23" s="135"/>
      <c r="EHX23" s="135"/>
      <c r="EHY23" s="135"/>
      <c r="EHZ23" s="135"/>
      <c r="EIA23" s="135"/>
      <c r="EIB23" s="135"/>
      <c r="EIC23" s="135"/>
      <c r="EID23" s="135"/>
      <c r="EIE23" s="135"/>
      <c r="EIF23" s="135"/>
      <c r="EIG23" s="135"/>
      <c r="EIH23" s="135"/>
      <c r="EII23" s="135"/>
      <c r="EIJ23" s="135"/>
      <c r="EIK23" s="135"/>
      <c r="EIL23" s="135"/>
      <c r="EIM23" s="135"/>
      <c r="EIN23" s="135"/>
      <c r="EIO23" s="135"/>
      <c r="EIP23" s="135"/>
      <c r="EIQ23" s="135"/>
      <c r="EIR23" s="135"/>
      <c r="EIS23" s="135"/>
      <c r="EIT23" s="135"/>
      <c r="EIU23" s="135"/>
      <c r="EIV23" s="135"/>
      <c r="EIW23" s="135"/>
      <c r="EIX23" s="135"/>
      <c r="EIY23" s="135"/>
      <c r="EIZ23" s="135"/>
      <c r="EJA23" s="135"/>
      <c r="EJB23" s="135"/>
      <c r="EJC23" s="135"/>
      <c r="EJD23" s="135"/>
      <c r="EJE23" s="135"/>
      <c r="EJF23" s="135"/>
      <c r="EJG23" s="135"/>
      <c r="EJH23" s="135"/>
      <c r="EJI23" s="135"/>
      <c r="EJJ23" s="135"/>
      <c r="EJK23" s="135"/>
      <c r="EJL23" s="135"/>
      <c r="EJM23" s="135"/>
      <c r="EJN23" s="135"/>
      <c r="EJO23" s="135"/>
      <c r="EJP23" s="135"/>
      <c r="EJQ23" s="135"/>
      <c r="EJR23" s="135"/>
      <c r="EJS23" s="135"/>
      <c r="EJT23" s="135"/>
      <c r="EJU23" s="135"/>
      <c r="EJV23" s="135"/>
      <c r="EJW23" s="135"/>
      <c r="EJX23" s="135"/>
      <c r="EJY23" s="135"/>
      <c r="EJZ23" s="135"/>
      <c r="EKA23" s="135"/>
      <c r="EKB23" s="135"/>
      <c r="EKC23" s="135"/>
      <c r="EKD23" s="135"/>
      <c r="EKE23" s="135"/>
      <c r="EKF23" s="135"/>
      <c r="EKG23" s="135"/>
      <c r="EKH23" s="135"/>
      <c r="EKI23" s="135"/>
      <c r="EKJ23" s="135"/>
      <c r="EKK23" s="135"/>
      <c r="EKL23" s="135"/>
      <c r="EKM23" s="135"/>
      <c r="EKN23" s="135"/>
      <c r="EKO23" s="135"/>
      <c r="EKP23" s="135"/>
      <c r="EKQ23" s="135"/>
      <c r="EKR23" s="135"/>
      <c r="EKS23" s="135"/>
      <c r="EKT23" s="135"/>
      <c r="EKU23" s="135"/>
      <c r="EKV23" s="135"/>
      <c r="EKW23" s="135"/>
      <c r="EKX23" s="135"/>
      <c r="EKY23" s="135"/>
      <c r="EKZ23" s="135"/>
      <c r="ELA23" s="135"/>
      <c r="ELB23" s="135"/>
      <c r="ELC23" s="135"/>
      <c r="ELD23" s="135"/>
      <c r="ELE23" s="135"/>
      <c r="ELF23" s="135"/>
      <c r="ELG23" s="135"/>
      <c r="ELH23" s="135"/>
      <c r="ELI23" s="135"/>
      <c r="ELJ23" s="135"/>
      <c r="ELK23" s="135"/>
      <c r="ELL23" s="135"/>
      <c r="ELM23" s="135"/>
      <c r="ELN23" s="135"/>
      <c r="ELO23" s="135"/>
      <c r="ELP23" s="135"/>
      <c r="ELQ23" s="135"/>
      <c r="ELR23" s="135"/>
      <c r="ELS23" s="135"/>
      <c r="ELT23" s="135"/>
      <c r="ELU23" s="135"/>
      <c r="ELV23" s="135"/>
      <c r="ELW23" s="135"/>
      <c r="ELX23" s="135"/>
      <c r="ELY23" s="135"/>
      <c r="ELZ23" s="135"/>
      <c r="EMA23" s="135"/>
      <c r="EMB23" s="135"/>
      <c r="EMC23" s="135"/>
      <c r="EMD23" s="135"/>
      <c r="EME23" s="135"/>
      <c r="EMF23" s="135"/>
      <c r="EMG23" s="135"/>
      <c r="EMH23" s="135"/>
      <c r="EMI23" s="135"/>
      <c r="EMJ23" s="135"/>
      <c r="EMK23" s="135"/>
      <c r="EML23" s="135"/>
      <c r="EMM23" s="135"/>
      <c r="EMN23" s="135"/>
      <c r="EMO23" s="135"/>
      <c r="EMP23" s="135"/>
      <c r="EMQ23" s="135"/>
      <c r="EMR23" s="135"/>
      <c r="EMS23" s="135"/>
      <c r="EMT23" s="135"/>
      <c r="EMU23" s="135"/>
      <c r="EMV23" s="135"/>
      <c r="EMW23" s="135"/>
      <c r="EMX23" s="135"/>
      <c r="EMY23" s="135"/>
      <c r="EMZ23" s="135"/>
      <c r="ENA23" s="135"/>
      <c r="ENB23" s="135"/>
      <c r="ENC23" s="135"/>
      <c r="END23" s="135"/>
      <c r="ENE23" s="135"/>
      <c r="ENF23" s="135"/>
      <c r="ENG23" s="135"/>
      <c r="ENH23" s="135"/>
      <c r="ENI23" s="135"/>
      <c r="ENJ23" s="135"/>
      <c r="ENK23" s="135"/>
      <c r="ENL23" s="135"/>
      <c r="ENM23" s="135"/>
      <c r="ENN23" s="135"/>
      <c r="ENO23" s="135"/>
      <c r="ENP23" s="135"/>
      <c r="ENQ23" s="135"/>
      <c r="ENR23" s="135"/>
      <c r="ENS23" s="135"/>
      <c r="ENT23" s="135"/>
      <c r="ENU23" s="135"/>
      <c r="ENV23" s="135"/>
      <c r="ENW23" s="135"/>
      <c r="ENX23" s="135"/>
      <c r="ENY23" s="135"/>
      <c r="ENZ23" s="135"/>
      <c r="EOA23" s="135"/>
      <c r="EOB23" s="135"/>
      <c r="EOC23" s="135"/>
      <c r="EOD23" s="135"/>
      <c r="EOE23" s="135"/>
      <c r="EOF23" s="135"/>
      <c r="EOG23" s="135"/>
      <c r="EOH23" s="135"/>
      <c r="EOI23" s="135"/>
      <c r="EOJ23" s="135"/>
      <c r="EOK23" s="135"/>
      <c r="EOL23" s="135"/>
      <c r="EOM23" s="135"/>
      <c r="EON23" s="135"/>
      <c r="EOO23" s="135"/>
      <c r="EOP23" s="135"/>
      <c r="EOQ23" s="135"/>
      <c r="EOR23" s="135"/>
      <c r="EOS23" s="135"/>
      <c r="EOT23" s="135"/>
      <c r="EOU23" s="135"/>
      <c r="EOV23" s="135"/>
      <c r="EOW23" s="135"/>
      <c r="EOX23" s="135"/>
      <c r="EOY23" s="135"/>
      <c r="EOZ23" s="135"/>
      <c r="EPA23" s="135"/>
      <c r="EPB23" s="135"/>
      <c r="EPC23" s="135"/>
      <c r="EPD23" s="135"/>
      <c r="EPE23" s="135"/>
      <c r="EPF23" s="135"/>
      <c r="EPG23" s="135"/>
      <c r="EPH23" s="135"/>
      <c r="EPI23" s="135"/>
      <c r="EPJ23" s="135"/>
      <c r="EPK23" s="135"/>
      <c r="EPL23" s="135"/>
      <c r="EPM23" s="135"/>
      <c r="EPN23" s="135"/>
      <c r="EPO23" s="135"/>
      <c r="EPP23" s="135"/>
      <c r="EPQ23" s="135"/>
      <c r="EPR23" s="135"/>
      <c r="EPS23" s="135"/>
      <c r="EPT23" s="135"/>
      <c r="EPU23" s="135"/>
      <c r="EPV23" s="135"/>
      <c r="EPW23" s="135"/>
      <c r="EPX23" s="135"/>
      <c r="EPY23" s="135"/>
      <c r="EPZ23" s="135"/>
      <c r="EQA23" s="135"/>
      <c r="EQB23" s="135"/>
      <c r="EQC23" s="135"/>
      <c r="EQD23" s="135"/>
      <c r="EQE23" s="135"/>
      <c r="EQF23" s="135"/>
      <c r="EQG23" s="135"/>
      <c r="EQH23" s="135"/>
      <c r="EQI23" s="135"/>
      <c r="EQJ23" s="135"/>
      <c r="EQK23" s="135"/>
      <c r="EQL23" s="135"/>
      <c r="EQM23" s="135"/>
      <c r="EQN23" s="135"/>
      <c r="EQO23" s="135"/>
      <c r="EQP23" s="135"/>
      <c r="EQQ23" s="135"/>
      <c r="EQR23" s="135"/>
      <c r="EQS23" s="135"/>
      <c r="EQT23" s="135"/>
      <c r="EQU23" s="135"/>
      <c r="EQV23" s="135"/>
      <c r="EQW23" s="135"/>
      <c r="EQX23" s="135"/>
      <c r="EQY23" s="135"/>
      <c r="EQZ23" s="135"/>
      <c r="ERA23" s="135"/>
      <c r="ERB23" s="135"/>
      <c r="ERC23" s="135"/>
      <c r="ERD23" s="135"/>
      <c r="ERE23" s="135"/>
      <c r="ERF23" s="135"/>
      <c r="ERG23" s="135"/>
      <c r="ERH23" s="135"/>
      <c r="ERI23" s="135"/>
      <c r="ERJ23" s="135"/>
      <c r="ERK23" s="135"/>
      <c r="ERL23" s="135"/>
      <c r="ERM23" s="135"/>
      <c r="ERN23" s="135"/>
      <c r="ERO23" s="135"/>
      <c r="ERP23" s="135"/>
      <c r="ERQ23" s="135"/>
      <c r="ERR23" s="135"/>
      <c r="ERS23" s="135"/>
      <c r="ERT23" s="135"/>
      <c r="ERU23" s="135"/>
      <c r="ERV23" s="135"/>
      <c r="ERW23" s="135"/>
      <c r="ERX23" s="135"/>
      <c r="ERY23" s="135"/>
      <c r="ERZ23" s="135"/>
      <c r="ESA23" s="135"/>
      <c r="ESB23" s="135"/>
      <c r="ESC23" s="135"/>
      <c r="ESD23" s="135"/>
      <c r="ESE23" s="135"/>
      <c r="ESF23" s="135"/>
      <c r="ESG23" s="135"/>
      <c r="ESH23" s="135"/>
      <c r="ESI23" s="135"/>
      <c r="ESJ23" s="135"/>
      <c r="ESK23" s="135"/>
      <c r="ESL23" s="135"/>
      <c r="ESM23" s="135"/>
      <c r="ESN23" s="135"/>
      <c r="ESO23" s="135"/>
      <c r="ESP23" s="135"/>
      <c r="ESQ23" s="135"/>
      <c r="ESR23" s="135"/>
      <c r="ESS23" s="135"/>
      <c r="EST23" s="135"/>
      <c r="ESU23" s="135"/>
      <c r="ESV23" s="135"/>
      <c r="ESW23" s="135"/>
      <c r="ESX23" s="135"/>
      <c r="ESY23" s="135"/>
      <c r="ESZ23" s="135"/>
      <c r="ETA23" s="135"/>
      <c r="ETB23" s="135"/>
      <c r="ETC23" s="135"/>
      <c r="ETD23" s="135"/>
      <c r="ETE23" s="135"/>
      <c r="ETF23" s="135"/>
      <c r="ETG23" s="135"/>
      <c r="ETH23" s="135"/>
      <c r="ETI23" s="135"/>
      <c r="ETJ23" s="135"/>
      <c r="ETK23" s="135"/>
      <c r="ETL23" s="135"/>
      <c r="ETM23" s="135"/>
      <c r="ETN23" s="135"/>
      <c r="ETO23" s="135"/>
      <c r="ETP23" s="135"/>
      <c r="ETQ23" s="135"/>
      <c r="ETR23" s="135"/>
      <c r="ETS23" s="135"/>
      <c r="ETT23" s="135"/>
      <c r="ETU23" s="135"/>
      <c r="ETV23" s="135"/>
      <c r="ETW23" s="135"/>
      <c r="ETX23" s="135"/>
      <c r="ETY23" s="135"/>
      <c r="ETZ23" s="135"/>
      <c r="EUA23" s="135"/>
      <c r="EUB23" s="135"/>
      <c r="EUC23" s="135"/>
      <c r="EUD23" s="135"/>
      <c r="EUE23" s="135"/>
      <c r="EUF23" s="135"/>
      <c r="EUG23" s="135"/>
      <c r="EUH23" s="135"/>
      <c r="EUI23" s="135"/>
      <c r="EUJ23" s="135"/>
      <c r="EUK23" s="135"/>
      <c r="EUL23" s="135"/>
      <c r="EUM23" s="135"/>
      <c r="EUN23" s="135"/>
      <c r="EUO23" s="135"/>
      <c r="EUP23" s="135"/>
      <c r="EUQ23" s="135"/>
      <c r="EUR23" s="135"/>
      <c r="EUS23" s="135"/>
      <c r="EUT23" s="135"/>
      <c r="EUU23" s="135"/>
      <c r="EUV23" s="135"/>
      <c r="EUW23" s="135"/>
      <c r="EUX23" s="135"/>
      <c r="EUY23" s="135"/>
      <c r="EUZ23" s="135"/>
      <c r="EVA23" s="135"/>
      <c r="EVB23" s="135"/>
      <c r="EVC23" s="135"/>
      <c r="EVD23" s="135"/>
      <c r="EVE23" s="135"/>
      <c r="EVF23" s="135"/>
      <c r="EVG23" s="135"/>
      <c r="EVH23" s="135"/>
      <c r="EVI23" s="135"/>
      <c r="EVJ23" s="135"/>
      <c r="EVK23" s="135"/>
      <c r="EVL23" s="135"/>
      <c r="EVM23" s="135"/>
      <c r="EVN23" s="135"/>
      <c r="EVO23" s="135"/>
      <c r="EVP23" s="135"/>
      <c r="EVQ23" s="135"/>
      <c r="EVR23" s="135"/>
      <c r="EVS23" s="135"/>
      <c r="EVT23" s="135"/>
      <c r="EVU23" s="135"/>
      <c r="EVV23" s="135"/>
      <c r="EVW23" s="135"/>
      <c r="EVX23" s="135"/>
      <c r="EVY23" s="135"/>
      <c r="EVZ23" s="135"/>
      <c r="EWA23" s="135"/>
      <c r="EWB23" s="135"/>
      <c r="EWC23" s="135"/>
      <c r="EWD23" s="135"/>
      <c r="EWE23" s="135"/>
      <c r="EWF23" s="135"/>
      <c r="EWG23" s="135"/>
      <c r="EWH23" s="135"/>
      <c r="EWI23" s="135"/>
      <c r="EWJ23" s="135"/>
      <c r="EWK23" s="135"/>
      <c r="EWL23" s="135"/>
      <c r="EWM23" s="135"/>
      <c r="EWN23" s="135"/>
      <c r="EWO23" s="135"/>
      <c r="EWP23" s="135"/>
      <c r="EWQ23" s="135"/>
      <c r="EWR23" s="135"/>
      <c r="EWS23" s="135"/>
      <c r="EWT23" s="135"/>
      <c r="EWU23" s="135"/>
      <c r="EWV23" s="135"/>
      <c r="EWW23" s="135"/>
      <c r="EWX23" s="135"/>
      <c r="EWY23" s="135"/>
      <c r="EWZ23" s="135"/>
      <c r="EXA23" s="135"/>
      <c r="EXB23" s="135"/>
      <c r="EXC23" s="135"/>
      <c r="EXD23" s="135"/>
      <c r="EXE23" s="135"/>
      <c r="EXF23" s="135"/>
      <c r="EXG23" s="135"/>
      <c r="EXH23" s="135"/>
      <c r="EXI23" s="135"/>
      <c r="EXJ23" s="135"/>
      <c r="EXK23" s="135"/>
      <c r="EXL23" s="135"/>
      <c r="EXM23" s="135"/>
      <c r="EXN23" s="135"/>
      <c r="EXO23" s="135"/>
      <c r="EXP23" s="135"/>
      <c r="EXQ23" s="135"/>
      <c r="EXR23" s="135"/>
      <c r="EXS23" s="135"/>
      <c r="EXT23" s="135"/>
      <c r="EXU23" s="135"/>
      <c r="EXV23" s="135"/>
      <c r="EXW23" s="135"/>
      <c r="EXX23" s="135"/>
      <c r="EXY23" s="135"/>
      <c r="EXZ23" s="135"/>
      <c r="EYA23" s="135"/>
      <c r="EYB23" s="135"/>
      <c r="EYC23" s="135"/>
      <c r="EYD23" s="135"/>
      <c r="EYE23" s="135"/>
      <c r="EYF23" s="135"/>
      <c r="EYG23" s="135"/>
      <c r="EYH23" s="135"/>
      <c r="EYI23" s="135"/>
      <c r="EYJ23" s="135"/>
      <c r="EYK23" s="135"/>
      <c r="EYL23" s="135"/>
      <c r="EYM23" s="135"/>
      <c r="EYN23" s="135"/>
      <c r="EYO23" s="135"/>
      <c r="EYP23" s="135"/>
      <c r="EYQ23" s="135"/>
      <c r="EYR23" s="135"/>
      <c r="EYS23" s="135"/>
      <c r="EYT23" s="135"/>
      <c r="EYU23" s="135"/>
      <c r="EYV23" s="135"/>
      <c r="EYW23" s="135"/>
      <c r="EYX23" s="135"/>
      <c r="EYY23" s="135"/>
      <c r="EYZ23" s="135"/>
      <c r="EZA23" s="135"/>
      <c r="EZB23" s="135"/>
      <c r="EZC23" s="135"/>
      <c r="EZD23" s="135"/>
      <c r="EZE23" s="135"/>
      <c r="EZF23" s="135"/>
      <c r="EZG23" s="135"/>
      <c r="EZH23" s="135"/>
      <c r="EZI23" s="135"/>
      <c r="EZJ23" s="135"/>
      <c r="EZK23" s="135"/>
      <c r="EZL23" s="135"/>
      <c r="EZM23" s="135"/>
      <c r="EZN23" s="135"/>
      <c r="EZO23" s="135"/>
      <c r="EZP23" s="135"/>
      <c r="EZQ23" s="135"/>
      <c r="EZR23" s="135"/>
      <c r="EZS23" s="135"/>
      <c r="EZT23" s="135"/>
      <c r="EZU23" s="135"/>
      <c r="EZV23" s="135"/>
      <c r="EZW23" s="135"/>
      <c r="EZX23" s="135"/>
      <c r="EZY23" s="135"/>
      <c r="EZZ23" s="135"/>
      <c r="FAA23" s="135"/>
      <c r="FAB23" s="135"/>
      <c r="FAC23" s="135"/>
      <c r="FAD23" s="135"/>
      <c r="FAE23" s="135"/>
      <c r="FAF23" s="135"/>
      <c r="FAG23" s="135"/>
      <c r="FAH23" s="135"/>
      <c r="FAI23" s="135"/>
      <c r="FAJ23" s="135"/>
      <c r="FAK23" s="135"/>
      <c r="FAL23" s="135"/>
      <c r="FAM23" s="135"/>
      <c r="FAN23" s="135"/>
      <c r="FAO23" s="135"/>
      <c r="FAP23" s="135"/>
      <c r="FAQ23" s="135"/>
      <c r="FAR23" s="135"/>
      <c r="FAS23" s="135"/>
      <c r="FAT23" s="135"/>
      <c r="FAU23" s="135"/>
      <c r="FAV23" s="135"/>
      <c r="FAW23" s="135"/>
      <c r="FAX23" s="135"/>
      <c r="FAY23" s="135"/>
      <c r="FAZ23" s="135"/>
      <c r="FBA23" s="135"/>
      <c r="FBB23" s="135"/>
      <c r="FBC23" s="135"/>
      <c r="FBD23" s="135"/>
      <c r="FBE23" s="135"/>
      <c r="FBF23" s="135"/>
      <c r="FBG23" s="135"/>
      <c r="FBH23" s="135"/>
      <c r="FBI23" s="135"/>
      <c r="FBJ23" s="135"/>
      <c r="FBK23" s="135"/>
      <c r="FBL23" s="135"/>
      <c r="FBM23" s="135"/>
      <c r="FBN23" s="135"/>
      <c r="FBO23" s="135"/>
      <c r="FBP23" s="135"/>
      <c r="FBQ23" s="135"/>
      <c r="FBR23" s="135"/>
      <c r="FBS23" s="135"/>
      <c r="FBT23" s="135"/>
      <c r="FBU23" s="135"/>
      <c r="FBV23" s="135"/>
      <c r="FBW23" s="135"/>
      <c r="FBX23" s="135"/>
      <c r="FBY23" s="135"/>
      <c r="FBZ23" s="135"/>
      <c r="FCA23" s="135"/>
      <c r="FCB23" s="135"/>
      <c r="FCC23" s="135"/>
      <c r="FCD23" s="135"/>
      <c r="FCE23" s="135"/>
      <c r="FCF23" s="135"/>
      <c r="FCG23" s="135"/>
      <c r="FCH23" s="135"/>
      <c r="FCI23" s="135"/>
      <c r="FCJ23" s="135"/>
      <c r="FCK23" s="135"/>
      <c r="FCL23" s="135"/>
      <c r="FCM23" s="135"/>
      <c r="FCN23" s="135"/>
      <c r="FCO23" s="135"/>
      <c r="FCP23" s="135"/>
      <c r="FCQ23" s="135"/>
      <c r="FCR23" s="135"/>
      <c r="FCS23" s="135"/>
      <c r="FCT23" s="135"/>
      <c r="FCU23" s="135"/>
      <c r="FCV23" s="135"/>
      <c r="FCW23" s="135"/>
      <c r="FCX23" s="135"/>
      <c r="FCY23" s="135"/>
      <c r="FCZ23" s="135"/>
      <c r="FDA23" s="135"/>
      <c r="FDB23" s="135"/>
      <c r="FDC23" s="135"/>
      <c r="FDD23" s="135"/>
      <c r="FDE23" s="135"/>
      <c r="FDF23" s="135"/>
      <c r="FDG23" s="135"/>
      <c r="FDH23" s="135"/>
      <c r="FDI23" s="135"/>
      <c r="FDJ23" s="135"/>
      <c r="FDK23" s="135"/>
      <c r="FDL23" s="135"/>
      <c r="FDM23" s="135"/>
      <c r="FDN23" s="135"/>
      <c r="FDO23" s="135"/>
      <c r="FDP23" s="135"/>
      <c r="FDQ23" s="135"/>
      <c r="FDR23" s="135"/>
      <c r="FDS23" s="135"/>
      <c r="FDT23" s="135"/>
      <c r="FDU23" s="135"/>
      <c r="FDV23" s="135"/>
      <c r="FDW23" s="135"/>
      <c r="FDX23" s="135"/>
      <c r="FDY23" s="135"/>
      <c r="FDZ23" s="135"/>
      <c r="FEA23" s="135"/>
      <c r="FEB23" s="135"/>
      <c r="FEC23" s="135"/>
      <c r="FED23" s="135"/>
      <c r="FEE23" s="135"/>
      <c r="FEF23" s="135"/>
      <c r="FEG23" s="135"/>
      <c r="FEH23" s="135"/>
      <c r="FEI23" s="135"/>
      <c r="FEJ23" s="135"/>
      <c r="FEK23" s="135"/>
      <c r="FEL23" s="135"/>
      <c r="FEM23" s="135"/>
      <c r="FEN23" s="135"/>
      <c r="FEO23" s="135"/>
      <c r="FEP23" s="135"/>
      <c r="FEQ23" s="135"/>
      <c r="FER23" s="135"/>
      <c r="FES23" s="135"/>
      <c r="FET23" s="135"/>
      <c r="FEU23" s="135"/>
      <c r="FEV23" s="135"/>
      <c r="FEW23" s="135"/>
      <c r="FEX23" s="135"/>
      <c r="FEY23" s="135"/>
      <c r="FEZ23" s="135"/>
      <c r="FFA23" s="135"/>
      <c r="FFB23" s="135"/>
      <c r="FFC23" s="135"/>
      <c r="FFD23" s="135"/>
      <c r="FFE23" s="135"/>
      <c r="FFF23" s="135"/>
      <c r="FFG23" s="135"/>
      <c r="FFH23" s="135"/>
      <c r="FFI23" s="135"/>
      <c r="FFJ23" s="135"/>
      <c r="FFK23" s="135"/>
      <c r="FFL23" s="135"/>
      <c r="FFM23" s="135"/>
      <c r="FFN23" s="135"/>
      <c r="FFO23" s="135"/>
      <c r="FFP23" s="135"/>
      <c r="FFQ23" s="135"/>
      <c r="FFR23" s="135"/>
      <c r="FFS23" s="135"/>
      <c r="FFT23" s="135"/>
      <c r="FFU23" s="135"/>
      <c r="FFV23" s="135"/>
      <c r="FFW23" s="135"/>
      <c r="FFX23" s="135"/>
      <c r="FFY23" s="135"/>
      <c r="FFZ23" s="135"/>
      <c r="FGA23" s="135"/>
      <c r="FGB23" s="135"/>
      <c r="FGC23" s="135"/>
      <c r="FGD23" s="135"/>
      <c r="FGE23" s="135"/>
      <c r="FGF23" s="135"/>
      <c r="FGG23" s="135"/>
      <c r="FGH23" s="135"/>
      <c r="FGI23" s="135"/>
      <c r="FGJ23" s="135"/>
      <c r="FGK23" s="135"/>
      <c r="FGL23" s="135"/>
      <c r="FGM23" s="135"/>
      <c r="FGN23" s="135"/>
      <c r="FGO23" s="135"/>
      <c r="FGP23" s="135"/>
      <c r="FGQ23" s="135"/>
      <c r="FGR23" s="135"/>
      <c r="FGS23" s="135"/>
      <c r="FGT23" s="135"/>
      <c r="FGU23" s="135"/>
      <c r="FGV23" s="135"/>
      <c r="FGW23" s="135"/>
      <c r="FGX23" s="135"/>
      <c r="FGY23" s="135"/>
      <c r="FGZ23" s="135"/>
      <c r="FHA23" s="135"/>
      <c r="FHB23" s="135"/>
      <c r="FHC23" s="135"/>
      <c r="FHD23" s="135"/>
      <c r="FHE23" s="135"/>
      <c r="FHF23" s="135"/>
      <c r="FHG23" s="135"/>
      <c r="FHH23" s="135"/>
      <c r="FHI23" s="135"/>
      <c r="FHJ23" s="135"/>
      <c r="FHK23" s="135"/>
      <c r="FHL23" s="135"/>
      <c r="FHM23" s="135"/>
      <c r="FHN23" s="135"/>
      <c r="FHO23" s="135"/>
      <c r="FHP23" s="135"/>
      <c r="FHQ23" s="135"/>
      <c r="FHR23" s="135"/>
      <c r="FHS23" s="135"/>
      <c r="FHT23" s="135"/>
      <c r="FHU23" s="135"/>
      <c r="FHV23" s="135"/>
      <c r="FHW23" s="135"/>
      <c r="FHX23" s="135"/>
      <c r="FHY23" s="135"/>
      <c r="FHZ23" s="135"/>
      <c r="FIA23" s="135"/>
      <c r="FIB23" s="135"/>
      <c r="FIC23" s="135"/>
      <c r="FID23" s="135"/>
      <c r="FIE23" s="135"/>
      <c r="FIF23" s="135"/>
      <c r="FIG23" s="135"/>
      <c r="FIH23" s="135"/>
      <c r="FII23" s="135"/>
      <c r="FIJ23" s="135"/>
      <c r="FIK23" s="135"/>
      <c r="FIL23" s="135"/>
      <c r="FIM23" s="135"/>
      <c r="FIN23" s="135"/>
      <c r="FIO23" s="135"/>
      <c r="FIP23" s="135"/>
      <c r="FIQ23" s="135"/>
      <c r="FIR23" s="135"/>
      <c r="FIS23" s="135"/>
      <c r="FIT23" s="135"/>
      <c r="FIU23" s="135"/>
      <c r="FIV23" s="135"/>
      <c r="FIW23" s="135"/>
      <c r="FIX23" s="135"/>
      <c r="FIY23" s="135"/>
      <c r="FIZ23" s="135"/>
      <c r="FJA23" s="135"/>
      <c r="FJB23" s="135"/>
      <c r="FJC23" s="135"/>
      <c r="FJD23" s="135"/>
      <c r="FJE23" s="135"/>
      <c r="FJF23" s="135"/>
      <c r="FJG23" s="135"/>
      <c r="FJH23" s="135"/>
      <c r="FJI23" s="135"/>
      <c r="FJJ23" s="135"/>
      <c r="FJK23" s="135"/>
      <c r="FJL23" s="135"/>
      <c r="FJM23" s="135"/>
      <c r="FJN23" s="135"/>
      <c r="FJO23" s="135"/>
      <c r="FJP23" s="135"/>
      <c r="FJQ23" s="135"/>
      <c r="FJR23" s="135"/>
      <c r="FJS23" s="135"/>
      <c r="FJT23" s="135"/>
      <c r="FJU23" s="135"/>
      <c r="FJV23" s="135"/>
      <c r="FJW23" s="135"/>
      <c r="FJX23" s="135"/>
      <c r="FJY23" s="135"/>
      <c r="FJZ23" s="135"/>
      <c r="FKA23" s="135"/>
      <c r="FKB23" s="135"/>
      <c r="FKC23" s="135"/>
      <c r="FKD23" s="135"/>
      <c r="FKE23" s="135"/>
      <c r="FKF23" s="135"/>
      <c r="FKG23" s="135"/>
      <c r="FKH23" s="135"/>
      <c r="FKI23" s="135"/>
      <c r="FKJ23" s="135"/>
      <c r="FKK23" s="135"/>
      <c r="FKL23" s="135"/>
      <c r="FKM23" s="135"/>
      <c r="FKN23" s="135"/>
      <c r="FKO23" s="135"/>
      <c r="FKP23" s="135"/>
      <c r="FKQ23" s="135"/>
      <c r="FKR23" s="135"/>
      <c r="FKS23" s="135"/>
      <c r="FKT23" s="135"/>
      <c r="FKU23" s="135"/>
      <c r="FKV23" s="135"/>
      <c r="FKW23" s="135"/>
      <c r="FKX23" s="135"/>
      <c r="FKY23" s="135"/>
      <c r="FKZ23" s="135"/>
      <c r="FLA23" s="135"/>
      <c r="FLB23" s="135"/>
      <c r="FLC23" s="135"/>
      <c r="FLD23" s="135"/>
      <c r="FLE23" s="135"/>
      <c r="FLF23" s="135"/>
      <c r="FLG23" s="135"/>
      <c r="FLH23" s="135"/>
      <c r="FLI23" s="135"/>
      <c r="FLJ23" s="135"/>
      <c r="FLK23" s="135"/>
      <c r="FLL23" s="135"/>
      <c r="FLM23" s="135"/>
      <c r="FLN23" s="135"/>
      <c r="FLO23" s="135"/>
      <c r="FLP23" s="135"/>
      <c r="FLQ23" s="135"/>
      <c r="FLR23" s="135"/>
      <c r="FLS23" s="135"/>
      <c r="FLT23" s="135"/>
      <c r="FLU23" s="135"/>
      <c r="FLV23" s="135"/>
      <c r="FLW23" s="135"/>
      <c r="FLX23" s="135"/>
      <c r="FLY23" s="135"/>
      <c r="FLZ23" s="135"/>
      <c r="FMA23" s="135"/>
      <c r="FMB23" s="135"/>
      <c r="FMC23" s="135"/>
      <c r="FMD23" s="135"/>
      <c r="FME23" s="135"/>
      <c r="FMF23" s="135"/>
      <c r="FMG23" s="135"/>
      <c r="FMH23" s="135"/>
      <c r="FMI23" s="135"/>
      <c r="FMJ23" s="135"/>
      <c r="FMK23" s="135"/>
      <c r="FML23" s="135"/>
      <c r="FMM23" s="135"/>
      <c r="FMN23" s="135"/>
      <c r="FMO23" s="135"/>
      <c r="FMP23" s="135"/>
      <c r="FMQ23" s="135"/>
      <c r="FMR23" s="135"/>
      <c r="FMS23" s="135"/>
      <c r="FMT23" s="135"/>
      <c r="FMU23" s="135"/>
      <c r="FMV23" s="135"/>
      <c r="FMW23" s="135"/>
      <c r="FMX23" s="135"/>
      <c r="FMY23" s="135"/>
      <c r="FMZ23" s="135"/>
      <c r="FNA23" s="135"/>
      <c r="FNB23" s="135"/>
      <c r="FNC23" s="135"/>
      <c r="FND23" s="135"/>
      <c r="FNE23" s="135"/>
      <c r="FNF23" s="135"/>
      <c r="FNG23" s="135"/>
      <c r="FNH23" s="135"/>
      <c r="FNI23" s="135"/>
      <c r="FNJ23" s="135"/>
      <c r="FNK23" s="135"/>
      <c r="FNL23" s="135"/>
      <c r="FNM23" s="135"/>
      <c r="FNN23" s="135"/>
      <c r="FNO23" s="135"/>
      <c r="FNP23" s="135"/>
      <c r="FNQ23" s="135"/>
      <c r="FNR23" s="135"/>
      <c r="FNS23" s="135"/>
      <c r="FNT23" s="135"/>
      <c r="FNU23" s="135"/>
      <c r="FNV23" s="135"/>
      <c r="FNW23" s="135"/>
      <c r="FNX23" s="135"/>
      <c r="FNY23" s="135"/>
      <c r="FNZ23" s="135"/>
      <c r="FOA23" s="135"/>
      <c r="FOB23" s="135"/>
      <c r="FOC23" s="135"/>
      <c r="FOD23" s="135"/>
      <c r="FOE23" s="135"/>
      <c r="FOF23" s="135"/>
      <c r="FOG23" s="135"/>
      <c r="FOH23" s="135"/>
      <c r="FOI23" s="135"/>
      <c r="FOJ23" s="135"/>
      <c r="FOK23" s="135"/>
      <c r="FOL23" s="135"/>
      <c r="FOM23" s="135"/>
      <c r="FON23" s="135"/>
      <c r="FOO23" s="135"/>
      <c r="FOP23" s="135"/>
      <c r="FOQ23" s="135"/>
      <c r="FOR23" s="135"/>
      <c r="FOS23" s="135"/>
      <c r="FOT23" s="135"/>
      <c r="FOU23" s="135"/>
      <c r="FOV23" s="135"/>
      <c r="FOW23" s="135"/>
      <c r="FOX23" s="135"/>
      <c r="FOY23" s="135"/>
      <c r="FOZ23" s="135"/>
      <c r="FPA23" s="135"/>
      <c r="FPB23" s="135"/>
      <c r="FPC23" s="135"/>
      <c r="FPD23" s="135"/>
      <c r="FPE23" s="135"/>
      <c r="FPF23" s="135"/>
      <c r="FPG23" s="135"/>
      <c r="FPH23" s="135"/>
      <c r="FPI23" s="135"/>
      <c r="FPJ23" s="135"/>
      <c r="FPK23" s="135"/>
      <c r="FPL23" s="135"/>
      <c r="FPM23" s="135"/>
      <c r="FPN23" s="135"/>
      <c r="FPO23" s="135"/>
      <c r="FPP23" s="135"/>
      <c r="FPQ23" s="135"/>
      <c r="FPR23" s="135"/>
      <c r="FPS23" s="135"/>
      <c r="FPT23" s="135"/>
      <c r="FPU23" s="135"/>
      <c r="FPV23" s="135"/>
      <c r="FPW23" s="135"/>
      <c r="FPX23" s="135"/>
      <c r="FPY23" s="135"/>
      <c r="FPZ23" s="135"/>
      <c r="FQA23" s="135"/>
      <c r="FQB23" s="135"/>
      <c r="FQC23" s="135"/>
      <c r="FQD23" s="135"/>
      <c r="FQE23" s="135"/>
      <c r="FQF23" s="135"/>
      <c r="FQG23" s="135"/>
      <c r="FQH23" s="135"/>
      <c r="FQI23" s="135"/>
      <c r="FQJ23" s="135"/>
      <c r="FQK23" s="135"/>
      <c r="FQL23" s="135"/>
      <c r="FQM23" s="135"/>
      <c r="FQN23" s="135"/>
      <c r="FQO23" s="135"/>
      <c r="FQP23" s="135"/>
      <c r="FQQ23" s="135"/>
      <c r="FQR23" s="135"/>
      <c r="FQS23" s="135"/>
      <c r="FQT23" s="135"/>
      <c r="FQU23" s="135"/>
      <c r="FQV23" s="135"/>
      <c r="FQW23" s="135"/>
      <c r="FQX23" s="135"/>
      <c r="FQY23" s="135"/>
      <c r="FQZ23" s="135"/>
      <c r="FRA23" s="135"/>
      <c r="FRB23" s="135"/>
      <c r="FRC23" s="135"/>
      <c r="FRD23" s="135"/>
      <c r="FRE23" s="135"/>
      <c r="FRF23" s="135"/>
      <c r="FRG23" s="135"/>
      <c r="FRH23" s="135"/>
      <c r="FRI23" s="135"/>
      <c r="FRJ23" s="135"/>
      <c r="FRK23" s="135"/>
      <c r="FRL23" s="135"/>
      <c r="FRM23" s="135"/>
      <c r="FRN23" s="135"/>
      <c r="FRO23" s="135"/>
      <c r="FRP23" s="135"/>
      <c r="FRQ23" s="135"/>
      <c r="FRR23" s="135"/>
      <c r="FRS23" s="135"/>
      <c r="FRT23" s="135"/>
      <c r="FRU23" s="135"/>
      <c r="FRV23" s="135"/>
      <c r="FRW23" s="135"/>
      <c r="FRX23" s="135"/>
      <c r="FRY23" s="135"/>
      <c r="FRZ23" s="135"/>
      <c r="FSA23" s="135"/>
      <c r="FSB23" s="135"/>
      <c r="FSC23" s="135"/>
      <c r="FSD23" s="135"/>
      <c r="FSE23" s="135"/>
      <c r="FSF23" s="135"/>
      <c r="FSG23" s="135"/>
      <c r="FSH23" s="135"/>
      <c r="FSI23" s="135"/>
      <c r="FSJ23" s="135"/>
      <c r="FSK23" s="135"/>
      <c r="FSL23" s="135"/>
      <c r="FSM23" s="135"/>
      <c r="FSN23" s="135"/>
      <c r="FSO23" s="135"/>
      <c r="FSP23" s="135"/>
      <c r="FSQ23" s="135"/>
      <c r="FSR23" s="135"/>
      <c r="FSS23" s="135"/>
      <c r="FST23" s="135"/>
      <c r="FSU23" s="135"/>
      <c r="FSV23" s="135"/>
      <c r="FSW23" s="135"/>
      <c r="FSX23" s="135"/>
      <c r="FSY23" s="135"/>
      <c r="FSZ23" s="135"/>
      <c r="FTA23" s="135"/>
      <c r="FTB23" s="135"/>
      <c r="FTC23" s="135"/>
      <c r="FTD23" s="135"/>
      <c r="FTE23" s="135"/>
      <c r="FTF23" s="135"/>
      <c r="FTG23" s="135"/>
      <c r="FTH23" s="135"/>
      <c r="FTI23" s="135"/>
      <c r="FTJ23" s="135"/>
      <c r="FTK23" s="135"/>
      <c r="FTL23" s="135"/>
      <c r="FTM23" s="135"/>
      <c r="FTN23" s="135"/>
      <c r="FTO23" s="135"/>
      <c r="FTP23" s="135"/>
      <c r="FTQ23" s="135"/>
      <c r="FTR23" s="135"/>
      <c r="FTS23" s="135"/>
      <c r="FTT23" s="135"/>
      <c r="FTU23" s="135"/>
      <c r="FTV23" s="135"/>
      <c r="FTW23" s="135"/>
      <c r="FTX23" s="135"/>
      <c r="FTY23" s="135"/>
      <c r="FTZ23" s="135"/>
      <c r="FUA23" s="135"/>
      <c r="FUB23" s="135"/>
      <c r="FUC23" s="135"/>
      <c r="FUD23" s="135"/>
      <c r="FUE23" s="135"/>
      <c r="FUF23" s="135"/>
      <c r="FUG23" s="135"/>
      <c r="FUH23" s="135"/>
      <c r="FUI23" s="135"/>
      <c r="FUJ23" s="135"/>
      <c r="FUK23" s="135"/>
      <c r="FUL23" s="135"/>
      <c r="FUM23" s="135"/>
      <c r="FUN23" s="135"/>
      <c r="FUO23" s="135"/>
      <c r="FUP23" s="135"/>
      <c r="FUQ23" s="135"/>
      <c r="FUR23" s="135"/>
      <c r="FUS23" s="135"/>
      <c r="FUT23" s="135"/>
      <c r="FUU23" s="135"/>
      <c r="FUV23" s="135"/>
      <c r="FUW23" s="135"/>
      <c r="FUX23" s="135"/>
      <c r="FUY23" s="135"/>
      <c r="FUZ23" s="135"/>
      <c r="FVA23" s="135"/>
      <c r="FVB23" s="135"/>
      <c r="FVC23" s="135"/>
      <c r="FVD23" s="135"/>
      <c r="FVE23" s="135"/>
      <c r="FVF23" s="135"/>
      <c r="FVG23" s="135"/>
      <c r="FVH23" s="135"/>
      <c r="FVI23" s="135"/>
      <c r="FVJ23" s="135"/>
      <c r="FVK23" s="135"/>
      <c r="FVL23" s="135"/>
      <c r="FVM23" s="135"/>
      <c r="FVN23" s="135"/>
      <c r="FVO23" s="135"/>
      <c r="FVP23" s="135"/>
      <c r="FVQ23" s="135"/>
      <c r="FVR23" s="135"/>
      <c r="FVS23" s="135"/>
      <c r="FVT23" s="135"/>
      <c r="FVU23" s="135"/>
      <c r="FVV23" s="135"/>
      <c r="FVW23" s="135"/>
      <c r="FVX23" s="135"/>
      <c r="FVY23" s="135"/>
      <c r="FVZ23" s="135"/>
      <c r="FWA23" s="135"/>
      <c r="FWB23" s="135"/>
      <c r="FWC23" s="135"/>
      <c r="FWD23" s="135"/>
      <c r="FWE23" s="135"/>
      <c r="FWF23" s="135"/>
      <c r="FWG23" s="135"/>
      <c r="FWH23" s="135"/>
      <c r="FWI23" s="135"/>
      <c r="FWJ23" s="135"/>
      <c r="FWK23" s="135"/>
      <c r="FWL23" s="135"/>
      <c r="FWM23" s="135"/>
      <c r="FWN23" s="135"/>
      <c r="FWO23" s="135"/>
      <c r="FWP23" s="135"/>
      <c r="FWQ23" s="135"/>
      <c r="FWR23" s="135"/>
      <c r="FWS23" s="135"/>
      <c r="FWT23" s="135"/>
      <c r="FWU23" s="135"/>
      <c r="FWV23" s="135"/>
      <c r="FWW23" s="135"/>
      <c r="FWX23" s="135"/>
      <c r="FWY23" s="135"/>
      <c r="FWZ23" s="135"/>
      <c r="FXA23" s="135"/>
      <c r="FXB23" s="135"/>
      <c r="FXC23" s="135"/>
      <c r="FXD23" s="135"/>
      <c r="FXE23" s="135"/>
      <c r="FXF23" s="135"/>
      <c r="FXG23" s="135"/>
      <c r="FXH23" s="135"/>
      <c r="FXI23" s="135"/>
      <c r="FXJ23" s="135"/>
      <c r="FXK23" s="135"/>
      <c r="FXL23" s="135"/>
      <c r="FXM23" s="135"/>
      <c r="FXN23" s="135"/>
      <c r="FXO23" s="135"/>
      <c r="FXP23" s="135"/>
      <c r="FXQ23" s="135"/>
      <c r="FXR23" s="135"/>
      <c r="FXS23" s="135"/>
      <c r="FXT23" s="135"/>
      <c r="FXU23" s="135"/>
      <c r="FXV23" s="135"/>
      <c r="FXW23" s="135"/>
      <c r="FXX23" s="135"/>
      <c r="FXY23" s="135"/>
      <c r="FXZ23" s="135"/>
      <c r="FYA23" s="135"/>
      <c r="FYB23" s="135"/>
      <c r="FYC23" s="135"/>
      <c r="FYD23" s="135"/>
      <c r="FYE23" s="135"/>
      <c r="FYF23" s="135"/>
      <c r="FYG23" s="135"/>
      <c r="FYH23" s="135"/>
      <c r="FYI23" s="135"/>
      <c r="FYJ23" s="135"/>
      <c r="FYK23" s="135"/>
      <c r="FYL23" s="135"/>
      <c r="FYM23" s="135"/>
      <c r="FYN23" s="135"/>
      <c r="FYO23" s="135"/>
      <c r="FYP23" s="135"/>
      <c r="FYQ23" s="135"/>
      <c r="FYR23" s="135"/>
      <c r="FYS23" s="135"/>
      <c r="FYT23" s="135"/>
      <c r="FYU23" s="135"/>
      <c r="FYV23" s="135"/>
      <c r="FYW23" s="135"/>
      <c r="FYX23" s="135"/>
      <c r="FYY23" s="135"/>
      <c r="FYZ23" s="135"/>
      <c r="FZA23" s="135"/>
      <c r="FZB23" s="135"/>
      <c r="FZC23" s="135"/>
      <c r="FZD23" s="135"/>
      <c r="FZE23" s="135"/>
      <c r="FZF23" s="135"/>
      <c r="FZG23" s="135"/>
      <c r="FZH23" s="135"/>
      <c r="FZI23" s="135"/>
      <c r="FZJ23" s="135"/>
      <c r="FZK23" s="135"/>
      <c r="FZL23" s="135"/>
      <c r="FZM23" s="135"/>
      <c r="FZN23" s="135"/>
      <c r="FZO23" s="135"/>
      <c r="FZP23" s="135"/>
      <c r="FZQ23" s="135"/>
      <c r="FZR23" s="135"/>
      <c r="FZS23" s="135"/>
      <c r="FZT23" s="135"/>
      <c r="FZU23" s="135"/>
      <c r="FZV23" s="135"/>
      <c r="FZW23" s="135"/>
      <c r="FZX23" s="135"/>
      <c r="FZY23" s="135"/>
      <c r="FZZ23" s="135"/>
      <c r="GAA23" s="135"/>
      <c r="GAB23" s="135"/>
      <c r="GAC23" s="135"/>
      <c r="GAD23" s="135"/>
      <c r="GAE23" s="135"/>
      <c r="GAF23" s="135"/>
      <c r="GAG23" s="135"/>
      <c r="GAH23" s="135"/>
      <c r="GAI23" s="135"/>
      <c r="GAJ23" s="135"/>
      <c r="GAK23" s="135"/>
      <c r="GAL23" s="135"/>
      <c r="GAM23" s="135"/>
      <c r="GAN23" s="135"/>
      <c r="GAO23" s="135"/>
      <c r="GAP23" s="135"/>
      <c r="GAQ23" s="135"/>
      <c r="GAR23" s="135"/>
      <c r="GAS23" s="135"/>
      <c r="GAT23" s="135"/>
      <c r="GAU23" s="135"/>
      <c r="GAV23" s="135"/>
      <c r="GAW23" s="135"/>
      <c r="GAX23" s="135"/>
      <c r="GAY23" s="135"/>
      <c r="GAZ23" s="135"/>
      <c r="GBA23" s="135"/>
      <c r="GBB23" s="135"/>
      <c r="GBC23" s="135"/>
      <c r="GBD23" s="135"/>
      <c r="GBE23" s="135"/>
      <c r="GBF23" s="135"/>
      <c r="GBG23" s="135"/>
      <c r="GBH23" s="135"/>
      <c r="GBI23" s="135"/>
      <c r="GBJ23" s="135"/>
      <c r="GBK23" s="135"/>
      <c r="GBL23" s="135"/>
      <c r="GBM23" s="135"/>
      <c r="GBN23" s="135"/>
      <c r="GBO23" s="135"/>
      <c r="GBP23" s="135"/>
      <c r="GBQ23" s="135"/>
      <c r="GBR23" s="135"/>
      <c r="GBS23" s="135"/>
      <c r="GBT23" s="135"/>
      <c r="GBU23" s="135"/>
      <c r="GBV23" s="135"/>
      <c r="GBW23" s="135"/>
      <c r="GBX23" s="135"/>
      <c r="GBY23" s="135"/>
      <c r="GBZ23" s="135"/>
      <c r="GCA23" s="135"/>
      <c r="GCB23" s="135"/>
      <c r="GCC23" s="135"/>
      <c r="GCD23" s="135"/>
      <c r="GCE23" s="135"/>
      <c r="GCF23" s="135"/>
      <c r="GCG23" s="135"/>
      <c r="GCH23" s="135"/>
      <c r="GCI23" s="135"/>
      <c r="GCJ23" s="135"/>
      <c r="GCK23" s="135"/>
      <c r="GCL23" s="135"/>
      <c r="GCM23" s="135"/>
      <c r="GCN23" s="135"/>
      <c r="GCO23" s="135"/>
      <c r="GCP23" s="135"/>
      <c r="GCQ23" s="135"/>
      <c r="GCR23" s="135"/>
      <c r="GCS23" s="135"/>
      <c r="GCT23" s="135"/>
      <c r="GCU23" s="135"/>
      <c r="GCV23" s="135"/>
      <c r="GCW23" s="135"/>
      <c r="GCX23" s="135"/>
      <c r="GCY23" s="135"/>
      <c r="GCZ23" s="135"/>
      <c r="GDA23" s="135"/>
      <c r="GDB23" s="135"/>
      <c r="GDC23" s="135"/>
      <c r="GDD23" s="135"/>
      <c r="GDE23" s="135"/>
      <c r="GDF23" s="135"/>
      <c r="GDG23" s="135"/>
      <c r="GDH23" s="135"/>
      <c r="GDI23" s="135"/>
      <c r="GDJ23" s="135"/>
      <c r="GDK23" s="135"/>
      <c r="GDL23" s="135"/>
      <c r="GDM23" s="135"/>
      <c r="GDN23" s="135"/>
      <c r="GDO23" s="135"/>
      <c r="GDP23" s="135"/>
      <c r="GDQ23" s="135"/>
      <c r="GDR23" s="135"/>
      <c r="GDS23" s="135"/>
      <c r="GDT23" s="135"/>
      <c r="GDU23" s="135"/>
      <c r="GDV23" s="135"/>
      <c r="GDW23" s="135"/>
      <c r="GDX23" s="135"/>
      <c r="GDY23" s="135"/>
      <c r="GDZ23" s="135"/>
      <c r="GEA23" s="135"/>
      <c r="GEB23" s="135"/>
      <c r="GEC23" s="135"/>
      <c r="GED23" s="135"/>
      <c r="GEE23" s="135"/>
      <c r="GEF23" s="135"/>
      <c r="GEG23" s="135"/>
      <c r="GEH23" s="135"/>
      <c r="GEI23" s="135"/>
      <c r="GEJ23" s="135"/>
      <c r="GEK23" s="135"/>
      <c r="GEL23" s="135"/>
      <c r="GEM23" s="135"/>
      <c r="GEN23" s="135"/>
      <c r="GEO23" s="135"/>
      <c r="GEP23" s="135"/>
      <c r="GEQ23" s="135"/>
      <c r="GER23" s="135"/>
      <c r="GES23" s="135"/>
      <c r="GET23" s="135"/>
      <c r="GEU23" s="135"/>
      <c r="GEV23" s="135"/>
      <c r="GEW23" s="135"/>
      <c r="GEX23" s="135"/>
      <c r="GEY23" s="135"/>
      <c r="GEZ23" s="135"/>
      <c r="GFA23" s="135"/>
      <c r="GFB23" s="135"/>
      <c r="GFC23" s="135"/>
      <c r="GFD23" s="135"/>
      <c r="GFE23" s="135"/>
      <c r="GFF23" s="135"/>
      <c r="GFG23" s="135"/>
      <c r="GFH23" s="135"/>
      <c r="GFI23" s="135"/>
      <c r="GFJ23" s="135"/>
      <c r="GFK23" s="135"/>
      <c r="GFL23" s="135"/>
      <c r="GFM23" s="135"/>
      <c r="GFN23" s="135"/>
      <c r="GFO23" s="135"/>
      <c r="GFP23" s="135"/>
      <c r="GFQ23" s="135"/>
      <c r="GFR23" s="135"/>
      <c r="GFS23" s="135"/>
      <c r="GFT23" s="135"/>
      <c r="GFU23" s="135"/>
      <c r="GFV23" s="135"/>
      <c r="GFW23" s="135"/>
      <c r="GFX23" s="135"/>
      <c r="GFY23" s="135"/>
      <c r="GFZ23" s="135"/>
      <c r="GGA23" s="135"/>
      <c r="GGB23" s="135"/>
      <c r="GGC23" s="135"/>
      <c r="GGD23" s="135"/>
      <c r="GGE23" s="135"/>
      <c r="GGF23" s="135"/>
      <c r="GGG23" s="135"/>
      <c r="GGH23" s="135"/>
      <c r="GGI23" s="135"/>
      <c r="GGJ23" s="135"/>
      <c r="GGK23" s="135"/>
      <c r="GGL23" s="135"/>
      <c r="GGM23" s="135"/>
      <c r="GGN23" s="135"/>
      <c r="GGO23" s="135"/>
      <c r="GGP23" s="135"/>
      <c r="GGQ23" s="135"/>
      <c r="GGR23" s="135"/>
      <c r="GGS23" s="135"/>
      <c r="GGT23" s="135"/>
      <c r="GGU23" s="135"/>
      <c r="GGV23" s="135"/>
      <c r="GGW23" s="135"/>
      <c r="GGX23" s="135"/>
      <c r="GGY23" s="135"/>
      <c r="GGZ23" s="135"/>
      <c r="GHA23" s="135"/>
      <c r="GHB23" s="135"/>
      <c r="GHC23" s="135"/>
      <c r="GHD23" s="135"/>
      <c r="GHE23" s="135"/>
      <c r="GHF23" s="135"/>
      <c r="GHG23" s="135"/>
      <c r="GHH23" s="135"/>
      <c r="GHI23" s="135"/>
      <c r="GHJ23" s="135"/>
      <c r="GHK23" s="135"/>
      <c r="GHL23" s="135"/>
      <c r="GHM23" s="135"/>
      <c r="GHN23" s="135"/>
      <c r="GHO23" s="135"/>
      <c r="GHP23" s="135"/>
      <c r="GHQ23" s="135"/>
      <c r="GHR23" s="135"/>
      <c r="GHS23" s="135"/>
      <c r="GHT23" s="135"/>
      <c r="GHU23" s="135"/>
      <c r="GHV23" s="135"/>
      <c r="GHW23" s="135"/>
      <c r="GHX23" s="135"/>
      <c r="GHY23" s="135"/>
      <c r="GHZ23" s="135"/>
      <c r="GIA23" s="135"/>
      <c r="GIB23" s="135"/>
      <c r="GIC23" s="135"/>
      <c r="GID23" s="135"/>
      <c r="GIE23" s="135"/>
      <c r="GIF23" s="135"/>
      <c r="GIG23" s="135"/>
      <c r="GIH23" s="135"/>
      <c r="GII23" s="135"/>
      <c r="GIJ23" s="135"/>
      <c r="GIK23" s="135"/>
      <c r="GIL23" s="135"/>
      <c r="GIM23" s="135"/>
      <c r="GIN23" s="135"/>
      <c r="GIO23" s="135"/>
      <c r="GIP23" s="135"/>
      <c r="GIQ23" s="135"/>
      <c r="GIR23" s="135"/>
      <c r="GIS23" s="135"/>
      <c r="GIT23" s="135"/>
      <c r="GIU23" s="135"/>
      <c r="GIV23" s="135"/>
      <c r="GIW23" s="135"/>
      <c r="GIX23" s="135"/>
      <c r="GIY23" s="135"/>
      <c r="GIZ23" s="135"/>
      <c r="GJA23" s="135"/>
      <c r="GJB23" s="135"/>
      <c r="GJC23" s="135"/>
      <c r="GJD23" s="135"/>
      <c r="GJE23" s="135"/>
      <c r="GJF23" s="135"/>
      <c r="GJG23" s="135"/>
      <c r="GJH23" s="135"/>
      <c r="GJI23" s="135"/>
      <c r="GJJ23" s="135"/>
      <c r="GJK23" s="135"/>
      <c r="GJL23" s="135"/>
      <c r="GJM23" s="135"/>
      <c r="GJN23" s="135"/>
      <c r="GJO23" s="135"/>
      <c r="GJP23" s="135"/>
      <c r="GJQ23" s="135"/>
      <c r="GJR23" s="135"/>
      <c r="GJS23" s="135"/>
      <c r="GJT23" s="135"/>
      <c r="GJU23" s="135"/>
      <c r="GJV23" s="135"/>
      <c r="GJW23" s="135"/>
      <c r="GJX23" s="135"/>
      <c r="GJY23" s="135"/>
      <c r="GJZ23" s="135"/>
      <c r="GKA23" s="135"/>
      <c r="GKB23" s="135"/>
      <c r="GKC23" s="135"/>
      <c r="GKD23" s="135"/>
      <c r="GKE23" s="135"/>
      <c r="GKF23" s="135"/>
      <c r="GKG23" s="135"/>
      <c r="GKH23" s="135"/>
      <c r="GKI23" s="135"/>
      <c r="GKJ23" s="135"/>
      <c r="GKK23" s="135"/>
      <c r="GKL23" s="135"/>
      <c r="GKM23" s="135"/>
      <c r="GKN23" s="135"/>
      <c r="GKO23" s="135"/>
      <c r="GKP23" s="135"/>
      <c r="GKQ23" s="135"/>
      <c r="GKR23" s="135"/>
      <c r="GKS23" s="135"/>
      <c r="GKT23" s="135"/>
      <c r="GKU23" s="135"/>
      <c r="GKV23" s="135"/>
      <c r="GKW23" s="135"/>
      <c r="GKX23" s="135"/>
      <c r="GKY23" s="135"/>
      <c r="GKZ23" s="135"/>
      <c r="GLA23" s="135"/>
      <c r="GLB23" s="135"/>
      <c r="GLC23" s="135"/>
      <c r="GLD23" s="135"/>
      <c r="GLE23" s="135"/>
      <c r="GLF23" s="135"/>
      <c r="GLG23" s="135"/>
      <c r="GLH23" s="135"/>
      <c r="GLI23" s="135"/>
      <c r="GLJ23" s="135"/>
      <c r="GLK23" s="135"/>
      <c r="GLL23" s="135"/>
      <c r="GLM23" s="135"/>
      <c r="GLN23" s="135"/>
      <c r="GLO23" s="135"/>
      <c r="GLP23" s="135"/>
      <c r="GLQ23" s="135"/>
      <c r="GLR23" s="135"/>
      <c r="GLS23" s="135"/>
      <c r="GLT23" s="135"/>
      <c r="GLU23" s="135"/>
      <c r="GLV23" s="135"/>
      <c r="GLW23" s="135"/>
      <c r="GLX23" s="135"/>
      <c r="GLY23" s="135"/>
      <c r="GLZ23" s="135"/>
      <c r="GMA23" s="135"/>
      <c r="GMB23" s="135"/>
      <c r="GMC23" s="135"/>
      <c r="GMD23" s="135"/>
      <c r="GME23" s="135"/>
      <c r="GMF23" s="135"/>
      <c r="GMG23" s="135"/>
      <c r="GMH23" s="135"/>
      <c r="GMI23" s="135"/>
      <c r="GMJ23" s="135"/>
      <c r="GMK23" s="135"/>
      <c r="GML23" s="135"/>
      <c r="GMM23" s="135"/>
      <c r="GMN23" s="135"/>
      <c r="GMO23" s="135"/>
      <c r="GMP23" s="135"/>
      <c r="GMQ23" s="135"/>
      <c r="GMR23" s="135"/>
      <c r="GMS23" s="135"/>
      <c r="GMT23" s="135"/>
      <c r="GMU23" s="135"/>
      <c r="GMV23" s="135"/>
      <c r="GMW23" s="135"/>
      <c r="GMX23" s="135"/>
      <c r="GMY23" s="135"/>
      <c r="GMZ23" s="135"/>
      <c r="GNA23" s="135"/>
      <c r="GNB23" s="135"/>
      <c r="GNC23" s="135"/>
      <c r="GND23" s="135"/>
      <c r="GNE23" s="135"/>
      <c r="GNF23" s="135"/>
      <c r="GNG23" s="135"/>
      <c r="GNH23" s="135"/>
      <c r="GNI23" s="135"/>
      <c r="GNJ23" s="135"/>
      <c r="GNK23" s="135"/>
      <c r="GNL23" s="135"/>
      <c r="GNM23" s="135"/>
      <c r="GNN23" s="135"/>
      <c r="GNO23" s="135"/>
      <c r="GNP23" s="135"/>
      <c r="GNQ23" s="135"/>
      <c r="GNR23" s="135"/>
      <c r="GNS23" s="135"/>
      <c r="GNT23" s="135"/>
      <c r="GNU23" s="135"/>
      <c r="GNV23" s="135"/>
      <c r="GNW23" s="135"/>
      <c r="GNX23" s="135"/>
      <c r="GNY23" s="135"/>
      <c r="GNZ23" s="135"/>
      <c r="GOA23" s="135"/>
      <c r="GOB23" s="135"/>
      <c r="GOC23" s="135"/>
      <c r="GOD23" s="135"/>
      <c r="GOE23" s="135"/>
      <c r="GOF23" s="135"/>
      <c r="GOG23" s="135"/>
      <c r="GOH23" s="135"/>
      <c r="GOI23" s="135"/>
      <c r="GOJ23" s="135"/>
      <c r="GOK23" s="135"/>
      <c r="GOL23" s="135"/>
      <c r="GOM23" s="135"/>
      <c r="GON23" s="135"/>
      <c r="GOO23" s="135"/>
      <c r="GOP23" s="135"/>
      <c r="GOQ23" s="135"/>
      <c r="GOR23" s="135"/>
      <c r="GOS23" s="135"/>
      <c r="GOT23" s="135"/>
      <c r="GOU23" s="135"/>
      <c r="GOV23" s="135"/>
      <c r="GOW23" s="135"/>
      <c r="GOX23" s="135"/>
      <c r="GOY23" s="135"/>
      <c r="GOZ23" s="135"/>
      <c r="GPA23" s="135"/>
      <c r="GPB23" s="135"/>
      <c r="GPC23" s="135"/>
      <c r="GPD23" s="135"/>
      <c r="GPE23" s="135"/>
      <c r="GPF23" s="135"/>
      <c r="GPG23" s="135"/>
      <c r="GPH23" s="135"/>
      <c r="GPI23" s="135"/>
      <c r="GPJ23" s="135"/>
      <c r="GPK23" s="135"/>
      <c r="GPL23" s="135"/>
      <c r="GPM23" s="135"/>
      <c r="GPN23" s="135"/>
      <c r="GPO23" s="135"/>
      <c r="GPP23" s="135"/>
      <c r="GPQ23" s="135"/>
      <c r="GPR23" s="135"/>
      <c r="GPS23" s="135"/>
      <c r="GPT23" s="135"/>
      <c r="GPU23" s="135"/>
      <c r="GPV23" s="135"/>
      <c r="GPW23" s="135"/>
      <c r="GPX23" s="135"/>
      <c r="GPY23" s="135"/>
      <c r="GPZ23" s="135"/>
      <c r="GQA23" s="135"/>
      <c r="GQB23" s="135"/>
      <c r="GQC23" s="135"/>
      <c r="GQD23" s="135"/>
      <c r="GQE23" s="135"/>
      <c r="GQF23" s="135"/>
      <c r="GQG23" s="135"/>
      <c r="GQH23" s="135"/>
      <c r="GQI23" s="135"/>
      <c r="GQJ23" s="135"/>
      <c r="GQK23" s="135"/>
      <c r="GQL23" s="135"/>
      <c r="GQM23" s="135"/>
      <c r="GQN23" s="135"/>
      <c r="GQO23" s="135"/>
      <c r="GQP23" s="135"/>
      <c r="GQQ23" s="135"/>
      <c r="GQR23" s="135"/>
      <c r="GQS23" s="135"/>
      <c r="GQT23" s="135"/>
      <c r="GQU23" s="135"/>
      <c r="GQV23" s="135"/>
      <c r="GQW23" s="135"/>
      <c r="GQX23" s="135"/>
      <c r="GQY23" s="135"/>
      <c r="GQZ23" s="135"/>
      <c r="GRA23" s="135"/>
      <c r="GRB23" s="135"/>
      <c r="GRC23" s="135"/>
      <c r="GRD23" s="135"/>
      <c r="GRE23" s="135"/>
      <c r="GRF23" s="135"/>
      <c r="GRG23" s="135"/>
      <c r="GRH23" s="135"/>
      <c r="GRI23" s="135"/>
      <c r="GRJ23" s="135"/>
      <c r="GRK23" s="135"/>
      <c r="GRL23" s="135"/>
      <c r="GRM23" s="135"/>
      <c r="GRN23" s="135"/>
      <c r="GRO23" s="135"/>
      <c r="GRP23" s="135"/>
      <c r="GRQ23" s="135"/>
      <c r="GRR23" s="135"/>
      <c r="GRS23" s="135"/>
      <c r="GRT23" s="135"/>
      <c r="GRU23" s="135"/>
      <c r="GRV23" s="135"/>
      <c r="GRW23" s="135"/>
      <c r="GRX23" s="135"/>
      <c r="GRY23" s="135"/>
      <c r="GRZ23" s="135"/>
      <c r="GSA23" s="135"/>
      <c r="GSB23" s="135"/>
      <c r="GSC23" s="135"/>
      <c r="GSD23" s="135"/>
      <c r="GSE23" s="135"/>
      <c r="GSF23" s="135"/>
      <c r="GSG23" s="135"/>
      <c r="GSH23" s="135"/>
      <c r="GSI23" s="135"/>
      <c r="GSJ23" s="135"/>
      <c r="GSK23" s="135"/>
      <c r="GSL23" s="135"/>
      <c r="GSM23" s="135"/>
      <c r="GSN23" s="135"/>
      <c r="GSO23" s="135"/>
      <c r="GSP23" s="135"/>
      <c r="GSQ23" s="135"/>
      <c r="GSR23" s="135"/>
      <c r="GSS23" s="135"/>
      <c r="GST23" s="135"/>
      <c r="GSU23" s="135"/>
      <c r="GSV23" s="135"/>
      <c r="GSW23" s="135"/>
      <c r="GSX23" s="135"/>
      <c r="GSY23" s="135"/>
      <c r="GSZ23" s="135"/>
      <c r="GTA23" s="135"/>
      <c r="GTB23" s="135"/>
      <c r="GTC23" s="135"/>
      <c r="GTD23" s="135"/>
      <c r="GTE23" s="135"/>
      <c r="GTF23" s="135"/>
      <c r="GTG23" s="135"/>
      <c r="GTH23" s="135"/>
      <c r="GTI23" s="135"/>
      <c r="GTJ23" s="135"/>
      <c r="GTK23" s="135"/>
      <c r="GTL23" s="135"/>
      <c r="GTM23" s="135"/>
      <c r="GTN23" s="135"/>
      <c r="GTO23" s="135"/>
      <c r="GTP23" s="135"/>
      <c r="GTQ23" s="135"/>
      <c r="GTR23" s="135"/>
      <c r="GTS23" s="135"/>
      <c r="GTT23" s="135"/>
      <c r="GTU23" s="135"/>
      <c r="GTV23" s="135"/>
      <c r="GTW23" s="135"/>
      <c r="GTX23" s="135"/>
      <c r="GTY23" s="135"/>
      <c r="GTZ23" s="135"/>
      <c r="GUA23" s="135"/>
      <c r="GUB23" s="135"/>
      <c r="GUC23" s="135"/>
      <c r="GUD23" s="135"/>
      <c r="GUE23" s="135"/>
      <c r="GUF23" s="135"/>
      <c r="GUG23" s="135"/>
      <c r="GUH23" s="135"/>
      <c r="GUI23" s="135"/>
      <c r="GUJ23" s="135"/>
      <c r="GUK23" s="135"/>
      <c r="GUL23" s="135"/>
      <c r="GUM23" s="135"/>
      <c r="GUN23" s="135"/>
      <c r="GUO23" s="135"/>
      <c r="GUP23" s="135"/>
      <c r="GUQ23" s="135"/>
      <c r="GUR23" s="135"/>
      <c r="GUS23" s="135"/>
      <c r="GUT23" s="135"/>
      <c r="GUU23" s="135"/>
      <c r="GUV23" s="135"/>
      <c r="GUW23" s="135"/>
      <c r="GUX23" s="135"/>
      <c r="GUY23" s="135"/>
      <c r="GUZ23" s="135"/>
      <c r="GVA23" s="135"/>
      <c r="GVB23" s="135"/>
      <c r="GVC23" s="135"/>
      <c r="GVD23" s="135"/>
      <c r="GVE23" s="135"/>
      <c r="GVF23" s="135"/>
      <c r="GVG23" s="135"/>
      <c r="GVH23" s="135"/>
      <c r="GVI23" s="135"/>
      <c r="GVJ23" s="135"/>
      <c r="GVK23" s="135"/>
      <c r="GVL23" s="135"/>
      <c r="GVM23" s="135"/>
      <c r="GVN23" s="135"/>
      <c r="GVO23" s="135"/>
      <c r="GVP23" s="135"/>
      <c r="GVQ23" s="135"/>
      <c r="GVR23" s="135"/>
      <c r="GVS23" s="135"/>
      <c r="GVT23" s="135"/>
      <c r="GVU23" s="135"/>
      <c r="GVV23" s="135"/>
      <c r="GVW23" s="135"/>
      <c r="GVX23" s="135"/>
      <c r="GVY23" s="135"/>
      <c r="GVZ23" s="135"/>
      <c r="GWA23" s="135"/>
      <c r="GWB23" s="135"/>
      <c r="GWC23" s="135"/>
      <c r="GWD23" s="135"/>
      <c r="GWE23" s="135"/>
      <c r="GWF23" s="135"/>
      <c r="GWG23" s="135"/>
      <c r="GWH23" s="135"/>
      <c r="GWI23" s="135"/>
      <c r="GWJ23" s="135"/>
      <c r="GWK23" s="135"/>
      <c r="GWL23" s="135"/>
      <c r="GWM23" s="135"/>
      <c r="GWN23" s="135"/>
      <c r="GWO23" s="135"/>
      <c r="GWP23" s="135"/>
      <c r="GWQ23" s="135"/>
      <c r="GWR23" s="135"/>
      <c r="GWS23" s="135"/>
      <c r="GWT23" s="135"/>
      <c r="GWU23" s="135"/>
      <c r="GWV23" s="135"/>
      <c r="GWW23" s="135"/>
      <c r="GWX23" s="135"/>
      <c r="GWY23" s="135"/>
      <c r="GWZ23" s="135"/>
      <c r="GXA23" s="135"/>
      <c r="GXB23" s="135"/>
      <c r="GXC23" s="135"/>
      <c r="GXD23" s="135"/>
      <c r="GXE23" s="135"/>
      <c r="GXF23" s="135"/>
      <c r="GXG23" s="135"/>
      <c r="GXH23" s="135"/>
      <c r="GXI23" s="135"/>
      <c r="GXJ23" s="135"/>
      <c r="GXK23" s="135"/>
      <c r="GXL23" s="135"/>
      <c r="GXM23" s="135"/>
      <c r="GXN23" s="135"/>
      <c r="GXO23" s="135"/>
      <c r="GXP23" s="135"/>
      <c r="GXQ23" s="135"/>
      <c r="GXR23" s="135"/>
      <c r="GXS23" s="135"/>
      <c r="GXT23" s="135"/>
      <c r="GXU23" s="135"/>
      <c r="GXV23" s="135"/>
      <c r="GXW23" s="135"/>
      <c r="GXX23" s="135"/>
      <c r="GXY23" s="135"/>
      <c r="GXZ23" s="135"/>
      <c r="GYA23" s="135"/>
      <c r="GYB23" s="135"/>
      <c r="GYC23" s="135"/>
      <c r="GYD23" s="135"/>
      <c r="GYE23" s="135"/>
      <c r="GYF23" s="135"/>
      <c r="GYG23" s="135"/>
      <c r="GYH23" s="135"/>
      <c r="GYI23" s="135"/>
      <c r="GYJ23" s="135"/>
      <c r="GYK23" s="135"/>
      <c r="GYL23" s="135"/>
      <c r="GYM23" s="135"/>
      <c r="GYN23" s="135"/>
      <c r="GYO23" s="135"/>
      <c r="GYP23" s="135"/>
      <c r="GYQ23" s="135"/>
      <c r="GYR23" s="135"/>
      <c r="GYS23" s="135"/>
      <c r="GYT23" s="135"/>
      <c r="GYU23" s="135"/>
      <c r="GYV23" s="135"/>
      <c r="GYW23" s="135"/>
      <c r="GYX23" s="135"/>
      <c r="GYY23" s="135"/>
      <c r="GYZ23" s="135"/>
      <c r="GZA23" s="135"/>
      <c r="GZB23" s="135"/>
      <c r="GZC23" s="135"/>
      <c r="GZD23" s="135"/>
      <c r="GZE23" s="135"/>
      <c r="GZF23" s="135"/>
      <c r="GZG23" s="135"/>
      <c r="GZH23" s="135"/>
      <c r="GZI23" s="135"/>
      <c r="GZJ23" s="135"/>
      <c r="GZK23" s="135"/>
      <c r="GZL23" s="135"/>
      <c r="GZM23" s="135"/>
      <c r="GZN23" s="135"/>
      <c r="GZO23" s="135"/>
      <c r="GZP23" s="135"/>
      <c r="GZQ23" s="135"/>
      <c r="GZR23" s="135"/>
      <c r="GZS23" s="135"/>
      <c r="GZT23" s="135"/>
      <c r="GZU23" s="135"/>
      <c r="GZV23" s="135"/>
      <c r="GZW23" s="135"/>
      <c r="GZX23" s="135"/>
      <c r="GZY23" s="135"/>
      <c r="GZZ23" s="135"/>
      <c r="HAA23" s="135"/>
      <c r="HAB23" s="135"/>
      <c r="HAC23" s="135"/>
      <c r="HAD23" s="135"/>
      <c r="HAE23" s="135"/>
      <c r="HAF23" s="135"/>
      <c r="HAG23" s="135"/>
      <c r="HAH23" s="135"/>
      <c r="HAI23" s="135"/>
      <c r="HAJ23" s="135"/>
      <c r="HAK23" s="135"/>
      <c r="HAL23" s="135"/>
      <c r="HAM23" s="135"/>
      <c r="HAN23" s="135"/>
      <c r="HAO23" s="135"/>
      <c r="HAP23" s="135"/>
      <c r="HAQ23" s="135"/>
      <c r="HAR23" s="135"/>
      <c r="HAS23" s="135"/>
      <c r="HAT23" s="135"/>
      <c r="HAU23" s="135"/>
      <c r="HAV23" s="135"/>
      <c r="HAW23" s="135"/>
      <c r="HAX23" s="135"/>
      <c r="HAY23" s="135"/>
      <c r="HAZ23" s="135"/>
      <c r="HBA23" s="135"/>
      <c r="HBB23" s="135"/>
      <c r="HBC23" s="135"/>
      <c r="HBD23" s="135"/>
      <c r="HBE23" s="135"/>
      <c r="HBF23" s="135"/>
      <c r="HBG23" s="135"/>
      <c r="HBH23" s="135"/>
      <c r="HBI23" s="135"/>
      <c r="HBJ23" s="135"/>
      <c r="HBK23" s="135"/>
      <c r="HBL23" s="135"/>
      <c r="HBM23" s="135"/>
      <c r="HBN23" s="135"/>
      <c r="HBO23" s="135"/>
      <c r="HBP23" s="135"/>
      <c r="HBQ23" s="135"/>
      <c r="HBR23" s="135"/>
      <c r="HBS23" s="135"/>
      <c r="HBT23" s="135"/>
      <c r="HBU23" s="135"/>
      <c r="HBV23" s="135"/>
      <c r="HBW23" s="135"/>
      <c r="HBX23" s="135"/>
      <c r="HBY23" s="135"/>
      <c r="HBZ23" s="135"/>
      <c r="HCA23" s="135"/>
      <c r="HCB23" s="135"/>
      <c r="HCC23" s="135"/>
      <c r="HCD23" s="135"/>
      <c r="HCE23" s="135"/>
      <c r="HCF23" s="135"/>
      <c r="HCG23" s="135"/>
      <c r="HCH23" s="135"/>
      <c r="HCI23" s="135"/>
      <c r="HCJ23" s="135"/>
      <c r="HCK23" s="135"/>
      <c r="HCL23" s="135"/>
      <c r="HCM23" s="135"/>
      <c r="HCN23" s="135"/>
      <c r="HCO23" s="135"/>
      <c r="HCP23" s="135"/>
      <c r="HCQ23" s="135"/>
      <c r="HCR23" s="135"/>
      <c r="HCS23" s="135"/>
      <c r="HCT23" s="135"/>
      <c r="HCU23" s="135"/>
      <c r="HCV23" s="135"/>
      <c r="HCW23" s="135"/>
      <c r="HCX23" s="135"/>
      <c r="HCY23" s="135"/>
      <c r="HCZ23" s="135"/>
      <c r="HDA23" s="135"/>
      <c r="HDB23" s="135"/>
      <c r="HDC23" s="135"/>
      <c r="HDD23" s="135"/>
      <c r="HDE23" s="135"/>
      <c r="HDF23" s="135"/>
      <c r="HDG23" s="135"/>
      <c r="HDH23" s="135"/>
      <c r="HDI23" s="135"/>
      <c r="HDJ23" s="135"/>
      <c r="HDK23" s="135"/>
      <c r="HDL23" s="135"/>
      <c r="HDM23" s="135"/>
      <c r="HDN23" s="135"/>
      <c r="HDO23" s="135"/>
      <c r="HDP23" s="135"/>
      <c r="HDQ23" s="135"/>
      <c r="HDR23" s="135"/>
      <c r="HDS23" s="135"/>
      <c r="HDT23" s="135"/>
      <c r="HDU23" s="135"/>
      <c r="HDV23" s="135"/>
      <c r="HDW23" s="135"/>
      <c r="HDX23" s="135"/>
      <c r="HDY23" s="135"/>
      <c r="HDZ23" s="135"/>
      <c r="HEA23" s="135"/>
      <c r="HEB23" s="135"/>
      <c r="HEC23" s="135"/>
      <c r="HED23" s="135"/>
      <c r="HEE23" s="135"/>
      <c r="HEF23" s="135"/>
      <c r="HEG23" s="135"/>
      <c r="HEH23" s="135"/>
      <c r="HEI23" s="135"/>
      <c r="HEJ23" s="135"/>
      <c r="HEK23" s="135"/>
      <c r="HEL23" s="135"/>
      <c r="HEM23" s="135"/>
      <c r="HEN23" s="135"/>
      <c r="HEO23" s="135"/>
      <c r="HEP23" s="135"/>
      <c r="HEQ23" s="135"/>
      <c r="HER23" s="135"/>
      <c r="HES23" s="135"/>
      <c r="HET23" s="135"/>
      <c r="HEU23" s="135"/>
      <c r="HEV23" s="135"/>
      <c r="HEW23" s="135"/>
      <c r="HEX23" s="135"/>
      <c r="HEY23" s="135"/>
      <c r="HEZ23" s="135"/>
      <c r="HFA23" s="135"/>
      <c r="HFB23" s="135"/>
      <c r="HFC23" s="135"/>
      <c r="HFD23" s="135"/>
      <c r="HFE23" s="135"/>
      <c r="HFF23" s="135"/>
      <c r="HFG23" s="135"/>
      <c r="HFH23" s="135"/>
      <c r="HFI23" s="135"/>
      <c r="HFJ23" s="135"/>
      <c r="HFK23" s="135"/>
      <c r="HFL23" s="135"/>
      <c r="HFM23" s="135"/>
      <c r="HFN23" s="135"/>
      <c r="HFO23" s="135"/>
      <c r="HFP23" s="135"/>
      <c r="HFQ23" s="135"/>
      <c r="HFR23" s="135"/>
      <c r="HFS23" s="135"/>
      <c r="HFT23" s="135"/>
      <c r="HFU23" s="135"/>
      <c r="HFV23" s="135"/>
      <c r="HFW23" s="135"/>
      <c r="HFX23" s="135"/>
      <c r="HFY23" s="135"/>
      <c r="HFZ23" s="135"/>
      <c r="HGA23" s="135"/>
      <c r="HGB23" s="135"/>
      <c r="HGC23" s="135"/>
      <c r="HGD23" s="135"/>
      <c r="HGE23" s="135"/>
      <c r="HGF23" s="135"/>
      <c r="HGG23" s="135"/>
      <c r="HGH23" s="135"/>
      <c r="HGI23" s="135"/>
      <c r="HGJ23" s="135"/>
      <c r="HGK23" s="135"/>
      <c r="HGL23" s="135"/>
      <c r="HGM23" s="135"/>
      <c r="HGN23" s="135"/>
      <c r="HGO23" s="135"/>
      <c r="HGP23" s="135"/>
      <c r="HGQ23" s="135"/>
      <c r="HGR23" s="135"/>
      <c r="HGS23" s="135"/>
      <c r="HGT23" s="135"/>
      <c r="HGU23" s="135"/>
      <c r="HGV23" s="135"/>
      <c r="HGW23" s="135"/>
      <c r="HGX23" s="135"/>
      <c r="HGY23" s="135"/>
      <c r="HGZ23" s="135"/>
      <c r="HHA23" s="135"/>
      <c r="HHB23" s="135"/>
      <c r="HHC23" s="135"/>
      <c r="HHD23" s="135"/>
      <c r="HHE23" s="135"/>
      <c r="HHF23" s="135"/>
      <c r="HHG23" s="135"/>
      <c r="HHH23" s="135"/>
      <c r="HHI23" s="135"/>
      <c r="HHJ23" s="135"/>
      <c r="HHK23" s="135"/>
      <c r="HHL23" s="135"/>
      <c r="HHM23" s="135"/>
      <c r="HHN23" s="135"/>
      <c r="HHO23" s="135"/>
      <c r="HHP23" s="135"/>
      <c r="HHQ23" s="135"/>
      <c r="HHR23" s="135"/>
      <c r="HHS23" s="135"/>
      <c r="HHT23" s="135"/>
      <c r="HHU23" s="135"/>
      <c r="HHV23" s="135"/>
      <c r="HHW23" s="135"/>
      <c r="HHX23" s="135"/>
      <c r="HHY23" s="135"/>
      <c r="HHZ23" s="135"/>
      <c r="HIA23" s="135"/>
      <c r="HIB23" s="135"/>
      <c r="HIC23" s="135"/>
      <c r="HID23" s="135"/>
      <c r="HIE23" s="135"/>
      <c r="HIF23" s="135"/>
      <c r="HIG23" s="135"/>
      <c r="HIH23" s="135"/>
      <c r="HII23" s="135"/>
      <c r="HIJ23" s="135"/>
      <c r="HIK23" s="135"/>
      <c r="HIL23" s="135"/>
      <c r="HIM23" s="135"/>
      <c r="HIN23" s="135"/>
      <c r="HIO23" s="135"/>
      <c r="HIP23" s="135"/>
      <c r="HIQ23" s="135"/>
      <c r="HIR23" s="135"/>
      <c r="HIS23" s="135"/>
      <c r="HIT23" s="135"/>
      <c r="HIU23" s="135"/>
      <c r="HIV23" s="135"/>
      <c r="HIW23" s="135"/>
      <c r="HIX23" s="135"/>
      <c r="HIY23" s="135"/>
      <c r="HIZ23" s="135"/>
      <c r="HJA23" s="135"/>
      <c r="HJB23" s="135"/>
      <c r="HJC23" s="135"/>
      <c r="HJD23" s="135"/>
      <c r="HJE23" s="135"/>
      <c r="HJF23" s="135"/>
      <c r="HJG23" s="135"/>
      <c r="HJH23" s="135"/>
      <c r="HJI23" s="135"/>
      <c r="HJJ23" s="135"/>
      <c r="HJK23" s="135"/>
      <c r="HJL23" s="135"/>
      <c r="HJM23" s="135"/>
      <c r="HJN23" s="135"/>
      <c r="HJO23" s="135"/>
      <c r="HJP23" s="135"/>
      <c r="HJQ23" s="135"/>
      <c r="HJR23" s="135"/>
      <c r="HJS23" s="135"/>
      <c r="HJT23" s="135"/>
      <c r="HJU23" s="135"/>
      <c r="HJV23" s="135"/>
      <c r="HJW23" s="135"/>
      <c r="HJX23" s="135"/>
      <c r="HJY23" s="135"/>
      <c r="HJZ23" s="135"/>
      <c r="HKA23" s="135"/>
      <c r="HKB23" s="135"/>
      <c r="HKC23" s="135"/>
      <c r="HKD23" s="135"/>
      <c r="HKE23" s="135"/>
      <c r="HKF23" s="135"/>
      <c r="HKG23" s="135"/>
      <c r="HKH23" s="135"/>
      <c r="HKI23" s="135"/>
      <c r="HKJ23" s="135"/>
      <c r="HKK23" s="135"/>
      <c r="HKL23" s="135"/>
      <c r="HKM23" s="135"/>
      <c r="HKN23" s="135"/>
      <c r="HKO23" s="135"/>
      <c r="HKP23" s="135"/>
      <c r="HKQ23" s="135"/>
      <c r="HKR23" s="135"/>
      <c r="HKS23" s="135"/>
      <c r="HKT23" s="135"/>
      <c r="HKU23" s="135"/>
      <c r="HKV23" s="135"/>
      <c r="HKW23" s="135"/>
      <c r="HKX23" s="135"/>
      <c r="HKY23" s="135"/>
      <c r="HKZ23" s="135"/>
      <c r="HLA23" s="135"/>
      <c r="HLB23" s="135"/>
      <c r="HLC23" s="135"/>
      <c r="HLD23" s="135"/>
      <c r="HLE23" s="135"/>
      <c r="HLF23" s="135"/>
      <c r="HLG23" s="135"/>
      <c r="HLH23" s="135"/>
      <c r="HLI23" s="135"/>
      <c r="HLJ23" s="135"/>
      <c r="HLK23" s="135"/>
      <c r="HLL23" s="135"/>
      <c r="HLM23" s="135"/>
      <c r="HLN23" s="135"/>
      <c r="HLO23" s="135"/>
      <c r="HLP23" s="135"/>
      <c r="HLQ23" s="135"/>
      <c r="HLR23" s="135"/>
      <c r="HLS23" s="135"/>
      <c r="HLT23" s="135"/>
      <c r="HLU23" s="135"/>
      <c r="HLV23" s="135"/>
      <c r="HLW23" s="135"/>
      <c r="HLX23" s="135"/>
      <c r="HLY23" s="135"/>
      <c r="HLZ23" s="135"/>
      <c r="HMA23" s="135"/>
      <c r="HMB23" s="135"/>
      <c r="HMC23" s="135"/>
      <c r="HMD23" s="135"/>
      <c r="HME23" s="135"/>
      <c r="HMF23" s="135"/>
      <c r="HMG23" s="135"/>
      <c r="HMH23" s="135"/>
      <c r="HMI23" s="135"/>
      <c r="HMJ23" s="135"/>
      <c r="HMK23" s="135"/>
      <c r="HML23" s="135"/>
      <c r="HMM23" s="135"/>
      <c r="HMN23" s="135"/>
      <c r="HMO23" s="135"/>
      <c r="HMP23" s="135"/>
      <c r="HMQ23" s="135"/>
      <c r="HMR23" s="135"/>
      <c r="HMS23" s="135"/>
      <c r="HMT23" s="135"/>
      <c r="HMU23" s="135"/>
      <c r="HMV23" s="135"/>
      <c r="HMW23" s="135"/>
      <c r="HMX23" s="135"/>
      <c r="HMY23" s="135"/>
      <c r="HMZ23" s="135"/>
      <c r="HNA23" s="135"/>
      <c r="HNB23" s="135"/>
      <c r="HNC23" s="135"/>
      <c r="HND23" s="135"/>
      <c r="HNE23" s="135"/>
      <c r="HNF23" s="135"/>
      <c r="HNG23" s="135"/>
      <c r="HNH23" s="135"/>
      <c r="HNI23" s="135"/>
      <c r="HNJ23" s="135"/>
      <c r="HNK23" s="135"/>
      <c r="HNL23" s="135"/>
      <c r="HNM23" s="135"/>
      <c r="HNN23" s="135"/>
      <c r="HNO23" s="135"/>
      <c r="HNP23" s="135"/>
      <c r="HNQ23" s="135"/>
      <c r="HNR23" s="135"/>
      <c r="HNS23" s="135"/>
      <c r="HNT23" s="135"/>
      <c r="HNU23" s="135"/>
      <c r="HNV23" s="135"/>
      <c r="HNW23" s="135"/>
      <c r="HNX23" s="135"/>
      <c r="HNY23" s="135"/>
      <c r="HNZ23" s="135"/>
      <c r="HOA23" s="135"/>
      <c r="HOB23" s="135"/>
      <c r="HOC23" s="135"/>
      <c r="HOD23" s="135"/>
      <c r="HOE23" s="135"/>
      <c r="HOF23" s="135"/>
      <c r="HOG23" s="135"/>
      <c r="HOH23" s="135"/>
      <c r="HOI23" s="135"/>
      <c r="HOJ23" s="135"/>
      <c r="HOK23" s="135"/>
      <c r="HOL23" s="135"/>
      <c r="HOM23" s="135"/>
      <c r="HON23" s="135"/>
      <c r="HOO23" s="135"/>
      <c r="HOP23" s="135"/>
      <c r="HOQ23" s="135"/>
      <c r="HOR23" s="135"/>
      <c r="HOS23" s="135"/>
      <c r="HOT23" s="135"/>
      <c r="HOU23" s="135"/>
      <c r="HOV23" s="135"/>
      <c r="HOW23" s="135"/>
      <c r="HOX23" s="135"/>
      <c r="HOY23" s="135"/>
      <c r="HOZ23" s="135"/>
      <c r="HPA23" s="135"/>
      <c r="HPB23" s="135"/>
      <c r="HPC23" s="135"/>
      <c r="HPD23" s="135"/>
      <c r="HPE23" s="135"/>
      <c r="HPF23" s="135"/>
      <c r="HPG23" s="135"/>
      <c r="HPH23" s="135"/>
      <c r="HPI23" s="135"/>
      <c r="HPJ23" s="135"/>
      <c r="HPK23" s="135"/>
      <c r="HPL23" s="135"/>
      <c r="HPM23" s="135"/>
      <c r="HPN23" s="135"/>
      <c r="HPO23" s="135"/>
      <c r="HPP23" s="135"/>
      <c r="HPQ23" s="135"/>
      <c r="HPR23" s="135"/>
      <c r="HPS23" s="135"/>
      <c r="HPT23" s="135"/>
      <c r="HPU23" s="135"/>
      <c r="HPV23" s="135"/>
      <c r="HPW23" s="135"/>
      <c r="HPX23" s="135"/>
      <c r="HPY23" s="135"/>
      <c r="HPZ23" s="135"/>
      <c r="HQA23" s="135"/>
      <c r="HQB23" s="135"/>
      <c r="HQC23" s="135"/>
      <c r="HQD23" s="135"/>
      <c r="HQE23" s="135"/>
      <c r="HQF23" s="135"/>
      <c r="HQG23" s="135"/>
      <c r="HQH23" s="135"/>
      <c r="HQI23" s="135"/>
      <c r="HQJ23" s="135"/>
      <c r="HQK23" s="135"/>
      <c r="HQL23" s="135"/>
      <c r="HQM23" s="135"/>
      <c r="HQN23" s="135"/>
      <c r="HQO23" s="135"/>
      <c r="HQP23" s="135"/>
      <c r="HQQ23" s="135"/>
      <c r="HQR23" s="135"/>
      <c r="HQS23" s="135"/>
      <c r="HQT23" s="135"/>
      <c r="HQU23" s="135"/>
      <c r="HQV23" s="135"/>
      <c r="HQW23" s="135"/>
      <c r="HQX23" s="135"/>
      <c r="HQY23" s="135"/>
      <c r="HQZ23" s="135"/>
      <c r="HRA23" s="135"/>
      <c r="HRB23" s="135"/>
      <c r="HRC23" s="135"/>
      <c r="HRD23" s="135"/>
      <c r="HRE23" s="135"/>
      <c r="HRF23" s="135"/>
      <c r="HRG23" s="135"/>
      <c r="HRH23" s="135"/>
      <c r="HRI23" s="135"/>
      <c r="HRJ23" s="135"/>
      <c r="HRK23" s="135"/>
      <c r="HRL23" s="135"/>
      <c r="HRM23" s="135"/>
      <c r="HRN23" s="135"/>
      <c r="HRO23" s="135"/>
      <c r="HRP23" s="135"/>
      <c r="HRQ23" s="135"/>
      <c r="HRR23" s="135"/>
      <c r="HRS23" s="135"/>
      <c r="HRT23" s="135"/>
      <c r="HRU23" s="135"/>
      <c r="HRV23" s="135"/>
      <c r="HRW23" s="135"/>
      <c r="HRX23" s="135"/>
      <c r="HRY23" s="135"/>
      <c r="HRZ23" s="135"/>
      <c r="HSA23" s="135"/>
      <c r="HSB23" s="135"/>
      <c r="HSC23" s="135"/>
      <c r="HSD23" s="135"/>
      <c r="HSE23" s="135"/>
      <c r="HSF23" s="135"/>
      <c r="HSG23" s="135"/>
      <c r="HSH23" s="135"/>
      <c r="HSI23" s="135"/>
      <c r="HSJ23" s="135"/>
      <c r="HSK23" s="135"/>
      <c r="HSL23" s="135"/>
      <c r="HSM23" s="135"/>
      <c r="HSN23" s="135"/>
      <c r="HSO23" s="135"/>
      <c r="HSP23" s="135"/>
      <c r="HSQ23" s="135"/>
      <c r="HSR23" s="135"/>
      <c r="HSS23" s="135"/>
      <c r="HST23" s="135"/>
      <c r="HSU23" s="135"/>
      <c r="HSV23" s="135"/>
      <c r="HSW23" s="135"/>
      <c r="HSX23" s="135"/>
      <c r="HSY23" s="135"/>
      <c r="HSZ23" s="135"/>
      <c r="HTA23" s="135"/>
      <c r="HTB23" s="135"/>
      <c r="HTC23" s="135"/>
      <c r="HTD23" s="135"/>
      <c r="HTE23" s="135"/>
      <c r="HTF23" s="135"/>
      <c r="HTG23" s="135"/>
      <c r="HTH23" s="135"/>
      <c r="HTI23" s="135"/>
      <c r="HTJ23" s="135"/>
      <c r="HTK23" s="135"/>
      <c r="HTL23" s="135"/>
      <c r="HTM23" s="135"/>
      <c r="HTN23" s="135"/>
      <c r="HTO23" s="135"/>
      <c r="HTP23" s="135"/>
      <c r="HTQ23" s="135"/>
      <c r="HTR23" s="135"/>
      <c r="HTS23" s="135"/>
      <c r="HTT23" s="135"/>
      <c r="HTU23" s="135"/>
      <c r="HTV23" s="135"/>
      <c r="HTW23" s="135"/>
      <c r="HTX23" s="135"/>
      <c r="HTY23" s="135"/>
      <c r="HTZ23" s="135"/>
      <c r="HUA23" s="135"/>
      <c r="HUB23" s="135"/>
      <c r="HUC23" s="135"/>
      <c r="HUD23" s="135"/>
      <c r="HUE23" s="135"/>
      <c r="HUF23" s="135"/>
      <c r="HUG23" s="135"/>
      <c r="HUH23" s="135"/>
      <c r="HUI23" s="135"/>
      <c r="HUJ23" s="135"/>
      <c r="HUK23" s="135"/>
      <c r="HUL23" s="135"/>
      <c r="HUM23" s="135"/>
      <c r="HUN23" s="135"/>
      <c r="HUO23" s="135"/>
      <c r="HUP23" s="135"/>
      <c r="HUQ23" s="135"/>
      <c r="HUR23" s="135"/>
      <c r="HUS23" s="135"/>
      <c r="HUT23" s="135"/>
      <c r="HUU23" s="135"/>
      <c r="HUV23" s="135"/>
      <c r="HUW23" s="135"/>
      <c r="HUX23" s="135"/>
      <c r="HUY23" s="135"/>
      <c r="HUZ23" s="135"/>
      <c r="HVA23" s="135"/>
      <c r="HVB23" s="135"/>
      <c r="HVC23" s="135"/>
      <c r="HVD23" s="135"/>
      <c r="HVE23" s="135"/>
      <c r="HVF23" s="135"/>
      <c r="HVG23" s="135"/>
      <c r="HVH23" s="135"/>
      <c r="HVI23" s="135"/>
      <c r="HVJ23" s="135"/>
      <c r="HVK23" s="135"/>
      <c r="HVL23" s="135"/>
      <c r="HVM23" s="135"/>
      <c r="HVN23" s="135"/>
      <c r="HVO23" s="135"/>
      <c r="HVP23" s="135"/>
      <c r="HVQ23" s="135"/>
      <c r="HVR23" s="135"/>
      <c r="HVS23" s="135"/>
      <c r="HVT23" s="135"/>
      <c r="HVU23" s="135"/>
      <c r="HVV23" s="135"/>
      <c r="HVW23" s="135"/>
      <c r="HVX23" s="135"/>
      <c r="HVY23" s="135"/>
      <c r="HVZ23" s="135"/>
      <c r="HWA23" s="135"/>
      <c r="HWB23" s="135"/>
      <c r="HWC23" s="135"/>
      <c r="HWD23" s="135"/>
      <c r="HWE23" s="135"/>
      <c r="HWF23" s="135"/>
      <c r="HWG23" s="135"/>
      <c r="HWH23" s="135"/>
      <c r="HWI23" s="135"/>
      <c r="HWJ23" s="135"/>
      <c r="HWK23" s="135"/>
      <c r="HWL23" s="135"/>
      <c r="HWM23" s="135"/>
      <c r="HWN23" s="135"/>
      <c r="HWO23" s="135"/>
      <c r="HWP23" s="135"/>
      <c r="HWQ23" s="135"/>
      <c r="HWR23" s="135"/>
      <c r="HWS23" s="135"/>
      <c r="HWT23" s="135"/>
      <c r="HWU23" s="135"/>
      <c r="HWV23" s="135"/>
      <c r="HWW23" s="135"/>
      <c r="HWX23" s="135"/>
      <c r="HWY23" s="135"/>
      <c r="HWZ23" s="135"/>
      <c r="HXA23" s="135"/>
      <c r="HXB23" s="135"/>
      <c r="HXC23" s="135"/>
      <c r="HXD23" s="135"/>
      <c r="HXE23" s="135"/>
      <c r="HXF23" s="135"/>
      <c r="HXG23" s="135"/>
      <c r="HXH23" s="135"/>
      <c r="HXI23" s="135"/>
      <c r="HXJ23" s="135"/>
      <c r="HXK23" s="135"/>
      <c r="HXL23" s="135"/>
      <c r="HXM23" s="135"/>
      <c r="HXN23" s="135"/>
      <c r="HXO23" s="135"/>
      <c r="HXP23" s="135"/>
      <c r="HXQ23" s="135"/>
      <c r="HXR23" s="135"/>
      <c r="HXS23" s="135"/>
      <c r="HXT23" s="135"/>
      <c r="HXU23" s="135"/>
      <c r="HXV23" s="135"/>
      <c r="HXW23" s="135"/>
      <c r="HXX23" s="135"/>
      <c r="HXY23" s="135"/>
      <c r="HXZ23" s="135"/>
      <c r="HYA23" s="135"/>
      <c r="HYB23" s="135"/>
      <c r="HYC23" s="135"/>
      <c r="HYD23" s="135"/>
      <c r="HYE23" s="135"/>
      <c r="HYF23" s="135"/>
      <c r="HYG23" s="135"/>
      <c r="HYH23" s="135"/>
      <c r="HYI23" s="135"/>
      <c r="HYJ23" s="135"/>
      <c r="HYK23" s="135"/>
      <c r="HYL23" s="135"/>
      <c r="HYM23" s="135"/>
      <c r="HYN23" s="135"/>
      <c r="HYO23" s="135"/>
      <c r="HYP23" s="135"/>
      <c r="HYQ23" s="135"/>
      <c r="HYR23" s="135"/>
      <c r="HYS23" s="135"/>
      <c r="HYT23" s="135"/>
      <c r="HYU23" s="135"/>
      <c r="HYV23" s="135"/>
      <c r="HYW23" s="135"/>
      <c r="HYX23" s="135"/>
      <c r="HYY23" s="135"/>
      <c r="HYZ23" s="135"/>
      <c r="HZA23" s="135"/>
      <c r="HZB23" s="135"/>
      <c r="HZC23" s="135"/>
      <c r="HZD23" s="135"/>
      <c r="HZE23" s="135"/>
      <c r="HZF23" s="135"/>
      <c r="HZG23" s="135"/>
      <c r="HZH23" s="135"/>
      <c r="HZI23" s="135"/>
      <c r="HZJ23" s="135"/>
      <c r="HZK23" s="135"/>
      <c r="HZL23" s="135"/>
      <c r="HZM23" s="135"/>
      <c r="HZN23" s="135"/>
      <c r="HZO23" s="135"/>
      <c r="HZP23" s="135"/>
      <c r="HZQ23" s="135"/>
      <c r="HZR23" s="135"/>
      <c r="HZS23" s="135"/>
      <c r="HZT23" s="135"/>
      <c r="HZU23" s="135"/>
      <c r="HZV23" s="135"/>
      <c r="HZW23" s="135"/>
      <c r="HZX23" s="135"/>
      <c r="HZY23" s="135"/>
      <c r="HZZ23" s="135"/>
      <c r="IAA23" s="135"/>
      <c r="IAB23" s="135"/>
      <c r="IAC23" s="135"/>
      <c r="IAD23" s="135"/>
      <c r="IAE23" s="135"/>
      <c r="IAF23" s="135"/>
      <c r="IAG23" s="135"/>
      <c r="IAH23" s="135"/>
      <c r="IAI23" s="135"/>
      <c r="IAJ23" s="135"/>
      <c r="IAK23" s="135"/>
      <c r="IAL23" s="135"/>
      <c r="IAM23" s="135"/>
      <c r="IAN23" s="135"/>
      <c r="IAO23" s="135"/>
      <c r="IAP23" s="135"/>
      <c r="IAQ23" s="135"/>
      <c r="IAR23" s="135"/>
      <c r="IAS23" s="135"/>
      <c r="IAT23" s="135"/>
      <c r="IAU23" s="135"/>
      <c r="IAV23" s="135"/>
      <c r="IAW23" s="135"/>
      <c r="IAX23" s="135"/>
      <c r="IAY23" s="135"/>
      <c r="IAZ23" s="135"/>
      <c r="IBA23" s="135"/>
      <c r="IBB23" s="135"/>
      <c r="IBC23" s="135"/>
      <c r="IBD23" s="135"/>
      <c r="IBE23" s="135"/>
      <c r="IBF23" s="135"/>
      <c r="IBG23" s="135"/>
      <c r="IBH23" s="135"/>
      <c r="IBI23" s="135"/>
      <c r="IBJ23" s="135"/>
      <c r="IBK23" s="135"/>
      <c r="IBL23" s="135"/>
      <c r="IBM23" s="135"/>
      <c r="IBN23" s="135"/>
      <c r="IBO23" s="135"/>
      <c r="IBP23" s="135"/>
      <c r="IBQ23" s="135"/>
      <c r="IBR23" s="135"/>
      <c r="IBS23" s="135"/>
      <c r="IBT23" s="135"/>
      <c r="IBU23" s="135"/>
      <c r="IBV23" s="135"/>
      <c r="IBW23" s="135"/>
      <c r="IBX23" s="135"/>
      <c r="IBY23" s="135"/>
      <c r="IBZ23" s="135"/>
      <c r="ICA23" s="135"/>
      <c r="ICB23" s="135"/>
      <c r="ICC23" s="135"/>
      <c r="ICD23" s="135"/>
      <c r="ICE23" s="135"/>
      <c r="ICF23" s="135"/>
      <c r="ICG23" s="135"/>
      <c r="ICH23" s="135"/>
      <c r="ICI23" s="135"/>
      <c r="ICJ23" s="135"/>
      <c r="ICK23" s="135"/>
      <c r="ICL23" s="135"/>
      <c r="ICM23" s="135"/>
      <c r="ICN23" s="135"/>
      <c r="ICO23" s="135"/>
      <c r="ICP23" s="135"/>
      <c r="ICQ23" s="135"/>
      <c r="ICR23" s="135"/>
      <c r="ICS23" s="135"/>
      <c r="ICT23" s="135"/>
      <c r="ICU23" s="135"/>
      <c r="ICV23" s="135"/>
      <c r="ICW23" s="135"/>
      <c r="ICX23" s="135"/>
      <c r="ICY23" s="135"/>
      <c r="ICZ23" s="135"/>
      <c r="IDA23" s="135"/>
      <c r="IDB23" s="135"/>
      <c r="IDC23" s="135"/>
      <c r="IDD23" s="135"/>
      <c r="IDE23" s="135"/>
      <c r="IDF23" s="135"/>
      <c r="IDG23" s="135"/>
      <c r="IDH23" s="135"/>
      <c r="IDI23" s="135"/>
      <c r="IDJ23" s="135"/>
      <c r="IDK23" s="135"/>
      <c r="IDL23" s="135"/>
      <c r="IDM23" s="135"/>
      <c r="IDN23" s="135"/>
      <c r="IDO23" s="135"/>
      <c r="IDP23" s="135"/>
      <c r="IDQ23" s="135"/>
      <c r="IDR23" s="135"/>
      <c r="IDS23" s="135"/>
      <c r="IDT23" s="135"/>
      <c r="IDU23" s="135"/>
      <c r="IDV23" s="135"/>
      <c r="IDW23" s="135"/>
      <c r="IDX23" s="135"/>
      <c r="IDY23" s="135"/>
      <c r="IDZ23" s="135"/>
      <c r="IEA23" s="135"/>
      <c r="IEB23" s="135"/>
      <c r="IEC23" s="135"/>
      <c r="IED23" s="135"/>
      <c r="IEE23" s="135"/>
      <c r="IEF23" s="135"/>
      <c r="IEG23" s="135"/>
      <c r="IEH23" s="135"/>
      <c r="IEI23" s="135"/>
      <c r="IEJ23" s="135"/>
      <c r="IEK23" s="135"/>
      <c r="IEL23" s="135"/>
      <c r="IEM23" s="135"/>
      <c r="IEN23" s="135"/>
      <c r="IEO23" s="135"/>
      <c r="IEP23" s="135"/>
      <c r="IEQ23" s="135"/>
      <c r="IER23" s="135"/>
      <c r="IES23" s="135"/>
      <c r="IET23" s="135"/>
      <c r="IEU23" s="135"/>
      <c r="IEV23" s="135"/>
      <c r="IEW23" s="135"/>
      <c r="IEX23" s="135"/>
      <c r="IEY23" s="135"/>
      <c r="IEZ23" s="135"/>
      <c r="IFA23" s="135"/>
      <c r="IFB23" s="135"/>
      <c r="IFC23" s="135"/>
      <c r="IFD23" s="135"/>
      <c r="IFE23" s="135"/>
      <c r="IFF23" s="135"/>
      <c r="IFG23" s="135"/>
      <c r="IFH23" s="135"/>
      <c r="IFI23" s="135"/>
      <c r="IFJ23" s="135"/>
      <c r="IFK23" s="135"/>
      <c r="IFL23" s="135"/>
      <c r="IFM23" s="135"/>
      <c r="IFN23" s="135"/>
      <c r="IFO23" s="135"/>
      <c r="IFP23" s="135"/>
      <c r="IFQ23" s="135"/>
      <c r="IFR23" s="135"/>
      <c r="IFS23" s="135"/>
      <c r="IFT23" s="135"/>
      <c r="IFU23" s="135"/>
      <c r="IFV23" s="135"/>
      <c r="IFW23" s="135"/>
      <c r="IFX23" s="135"/>
      <c r="IFY23" s="135"/>
      <c r="IFZ23" s="135"/>
      <c r="IGA23" s="135"/>
      <c r="IGB23" s="135"/>
      <c r="IGC23" s="135"/>
      <c r="IGD23" s="135"/>
      <c r="IGE23" s="135"/>
      <c r="IGF23" s="135"/>
      <c r="IGG23" s="135"/>
      <c r="IGH23" s="135"/>
      <c r="IGI23" s="135"/>
      <c r="IGJ23" s="135"/>
      <c r="IGK23" s="135"/>
      <c r="IGL23" s="135"/>
      <c r="IGM23" s="135"/>
      <c r="IGN23" s="135"/>
      <c r="IGO23" s="135"/>
      <c r="IGP23" s="135"/>
      <c r="IGQ23" s="135"/>
      <c r="IGR23" s="135"/>
      <c r="IGS23" s="135"/>
      <c r="IGT23" s="135"/>
      <c r="IGU23" s="135"/>
      <c r="IGV23" s="135"/>
      <c r="IGW23" s="135"/>
      <c r="IGX23" s="135"/>
      <c r="IGY23" s="135"/>
      <c r="IGZ23" s="135"/>
      <c r="IHA23" s="135"/>
      <c r="IHB23" s="135"/>
      <c r="IHC23" s="135"/>
      <c r="IHD23" s="135"/>
      <c r="IHE23" s="135"/>
      <c r="IHF23" s="135"/>
      <c r="IHG23" s="135"/>
      <c r="IHH23" s="135"/>
      <c r="IHI23" s="135"/>
      <c r="IHJ23" s="135"/>
      <c r="IHK23" s="135"/>
      <c r="IHL23" s="135"/>
      <c r="IHM23" s="135"/>
      <c r="IHN23" s="135"/>
      <c r="IHO23" s="135"/>
      <c r="IHP23" s="135"/>
      <c r="IHQ23" s="135"/>
      <c r="IHR23" s="135"/>
      <c r="IHS23" s="135"/>
      <c r="IHT23" s="135"/>
      <c r="IHU23" s="135"/>
      <c r="IHV23" s="135"/>
      <c r="IHW23" s="135"/>
      <c r="IHX23" s="135"/>
      <c r="IHY23" s="135"/>
      <c r="IHZ23" s="135"/>
      <c r="IIA23" s="135"/>
      <c r="IIB23" s="135"/>
      <c r="IIC23" s="135"/>
      <c r="IID23" s="135"/>
      <c r="IIE23" s="135"/>
      <c r="IIF23" s="135"/>
      <c r="IIG23" s="135"/>
      <c r="IIH23" s="135"/>
      <c r="III23" s="135"/>
      <c r="IIJ23" s="135"/>
      <c r="IIK23" s="135"/>
      <c r="IIL23" s="135"/>
      <c r="IIM23" s="135"/>
      <c r="IIN23" s="135"/>
      <c r="IIO23" s="135"/>
      <c r="IIP23" s="135"/>
      <c r="IIQ23" s="135"/>
      <c r="IIR23" s="135"/>
      <c r="IIS23" s="135"/>
      <c r="IIT23" s="135"/>
      <c r="IIU23" s="135"/>
      <c r="IIV23" s="135"/>
      <c r="IIW23" s="135"/>
      <c r="IIX23" s="135"/>
      <c r="IIY23" s="135"/>
      <c r="IIZ23" s="135"/>
      <c r="IJA23" s="135"/>
      <c r="IJB23" s="135"/>
      <c r="IJC23" s="135"/>
      <c r="IJD23" s="135"/>
      <c r="IJE23" s="135"/>
      <c r="IJF23" s="135"/>
      <c r="IJG23" s="135"/>
      <c r="IJH23" s="135"/>
      <c r="IJI23" s="135"/>
      <c r="IJJ23" s="135"/>
      <c r="IJK23" s="135"/>
      <c r="IJL23" s="135"/>
      <c r="IJM23" s="135"/>
      <c r="IJN23" s="135"/>
      <c r="IJO23" s="135"/>
      <c r="IJP23" s="135"/>
      <c r="IJQ23" s="135"/>
      <c r="IJR23" s="135"/>
      <c r="IJS23" s="135"/>
      <c r="IJT23" s="135"/>
      <c r="IJU23" s="135"/>
      <c r="IJV23" s="135"/>
      <c r="IJW23" s="135"/>
      <c r="IJX23" s="135"/>
      <c r="IJY23" s="135"/>
      <c r="IJZ23" s="135"/>
      <c r="IKA23" s="135"/>
      <c r="IKB23" s="135"/>
      <c r="IKC23" s="135"/>
      <c r="IKD23" s="135"/>
      <c r="IKE23" s="135"/>
      <c r="IKF23" s="135"/>
      <c r="IKG23" s="135"/>
      <c r="IKH23" s="135"/>
      <c r="IKI23" s="135"/>
      <c r="IKJ23" s="135"/>
      <c r="IKK23" s="135"/>
      <c r="IKL23" s="135"/>
      <c r="IKM23" s="135"/>
      <c r="IKN23" s="135"/>
      <c r="IKO23" s="135"/>
      <c r="IKP23" s="135"/>
      <c r="IKQ23" s="135"/>
      <c r="IKR23" s="135"/>
      <c r="IKS23" s="135"/>
      <c r="IKT23" s="135"/>
      <c r="IKU23" s="135"/>
      <c r="IKV23" s="135"/>
      <c r="IKW23" s="135"/>
      <c r="IKX23" s="135"/>
      <c r="IKY23" s="135"/>
      <c r="IKZ23" s="135"/>
      <c r="ILA23" s="135"/>
      <c r="ILB23" s="135"/>
      <c r="ILC23" s="135"/>
      <c r="ILD23" s="135"/>
      <c r="ILE23" s="135"/>
      <c r="ILF23" s="135"/>
      <c r="ILG23" s="135"/>
      <c r="ILH23" s="135"/>
      <c r="ILI23" s="135"/>
      <c r="ILJ23" s="135"/>
      <c r="ILK23" s="135"/>
      <c r="ILL23" s="135"/>
      <c r="ILM23" s="135"/>
      <c r="ILN23" s="135"/>
      <c r="ILO23" s="135"/>
      <c r="ILP23" s="135"/>
      <c r="ILQ23" s="135"/>
      <c r="ILR23" s="135"/>
      <c r="ILS23" s="135"/>
      <c r="ILT23" s="135"/>
      <c r="ILU23" s="135"/>
      <c r="ILV23" s="135"/>
      <c r="ILW23" s="135"/>
      <c r="ILX23" s="135"/>
      <c r="ILY23" s="135"/>
      <c r="ILZ23" s="135"/>
      <c r="IMA23" s="135"/>
      <c r="IMB23" s="135"/>
      <c r="IMC23" s="135"/>
      <c r="IMD23" s="135"/>
      <c r="IME23" s="135"/>
      <c r="IMF23" s="135"/>
      <c r="IMG23" s="135"/>
      <c r="IMH23" s="135"/>
      <c r="IMI23" s="135"/>
      <c r="IMJ23" s="135"/>
      <c r="IMK23" s="135"/>
      <c r="IML23" s="135"/>
      <c r="IMM23" s="135"/>
      <c r="IMN23" s="135"/>
      <c r="IMO23" s="135"/>
      <c r="IMP23" s="135"/>
      <c r="IMQ23" s="135"/>
      <c r="IMR23" s="135"/>
      <c r="IMS23" s="135"/>
      <c r="IMT23" s="135"/>
      <c r="IMU23" s="135"/>
      <c r="IMV23" s="135"/>
      <c r="IMW23" s="135"/>
      <c r="IMX23" s="135"/>
      <c r="IMY23" s="135"/>
      <c r="IMZ23" s="135"/>
      <c r="INA23" s="135"/>
      <c r="INB23" s="135"/>
      <c r="INC23" s="135"/>
      <c r="IND23" s="135"/>
      <c r="INE23" s="135"/>
      <c r="INF23" s="135"/>
      <c r="ING23" s="135"/>
      <c r="INH23" s="135"/>
      <c r="INI23" s="135"/>
      <c r="INJ23" s="135"/>
      <c r="INK23" s="135"/>
      <c r="INL23" s="135"/>
      <c r="INM23" s="135"/>
      <c r="INN23" s="135"/>
      <c r="INO23" s="135"/>
      <c r="INP23" s="135"/>
      <c r="INQ23" s="135"/>
      <c r="INR23" s="135"/>
      <c r="INS23" s="135"/>
      <c r="INT23" s="135"/>
      <c r="INU23" s="135"/>
      <c r="INV23" s="135"/>
      <c r="INW23" s="135"/>
      <c r="INX23" s="135"/>
      <c r="INY23" s="135"/>
      <c r="INZ23" s="135"/>
      <c r="IOA23" s="135"/>
      <c r="IOB23" s="135"/>
      <c r="IOC23" s="135"/>
      <c r="IOD23" s="135"/>
      <c r="IOE23" s="135"/>
      <c r="IOF23" s="135"/>
      <c r="IOG23" s="135"/>
      <c r="IOH23" s="135"/>
      <c r="IOI23" s="135"/>
      <c r="IOJ23" s="135"/>
      <c r="IOK23" s="135"/>
      <c r="IOL23" s="135"/>
      <c r="IOM23" s="135"/>
      <c r="ION23" s="135"/>
      <c r="IOO23" s="135"/>
      <c r="IOP23" s="135"/>
      <c r="IOQ23" s="135"/>
      <c r="IOR23" s="135"/>
      <c r="IOS23" s="135"/>
      <c r="IOT23" s="135"/>
      <c r="IOU23" s="135"/>
      <c r="IOV23" s="135"/>
      <c r="IOW23" s="135"/>
      <c r="IOX23" s="135"/>
      <c r="IOY23" s="135"/>
      <c r="IOZ23" s="135"/>
      <c r="IPA23" s="135"/>
      <c r="IPB23" s="135"/>
      <c r="IPC23" s="135"/>
      <c r="IPD23" s="135"/>
      <c r="IPE23" s="135"/>
      <c r="IPF23" s="135"/>
      <c r="IPG23" s="135"/>
      <c r="IPH23" s="135"/>
      <c r="IPI23" s="135"/>
      <c r="IPJ23" s="135"/>
      <c r="IPK23" s="135"/>
      <c r="IPL23" s="135"/>
      <c r="IPM23" s="135"/>
      <c r="IPN23" s="135"/>
      <c r="IPO23" s="135"/>
      <c r="IPP23" s="135"/>
      <c r="IPQ23" s="135"/>
      <c r="IPR23" s="135"/>
      <c r="IPS23" s="135"/>
      <c r="IPT23" s="135"/>
      <c r="IPU23" s="135"/>
      <c r="IPV23" s="135"/>
      <c r="IPW23" s="135"/>
      <c r="IPX23" s="135"/>
      <c r="IPY23" s="135"/>
      <c r="IPZ23" s="135"/>
      <c r="IQA23" s="135"/>
      <c r="IQB23" s="135"/>
      <c r="IQC23" s="135"/>
      <c r="IQD23" s="135"/>
      <c r="IQE23" s="135"/>
      <c r="IQF23" s="135"/>
      <c r="IQG23" s="135"/>
      <c r="IQH23" s="135"/>
      <c r="IQI23" s="135"/>
      <c r="IQJ23" s="135"/>
      <c r="IQK23" s="135"/>
      <c r="IQL23" s="135"/>
      <c r="IQM23" s="135"/>
      <c r="IQN23" s="135"/>
      <c r="IQO23" s="135"/>
      <c r="IQP23" s="135"/>
      <c r="IQQ23" s="135"/>
      <c r="IQR23" s="135"/>
      <c r="IQS23" s="135"/>
      <c r="IQT23" s="135"/>
      <c r="IQU23" s="135"/>
      <c r="IQV23" s="135"/>
      <c r="IQW23" s="135"/>
      <c r="IQX23" s="135"/>
      <c r="IQY23" s="135"/>
      <c r="IQZ23" s="135"/>
      <c r="IRA23" s="135"/>
      <c r="IRB23" s="135"/>
      <c r="IRC23" s="135"/>
      <c r="IRD23" s="135"/>
      <c r="IRE23" s="135"/>
      <c r="IRF23" s="135"/>
      <c r="IRG23" s="135"/>
      <c r="IRH23" s="135"/>
      <c r="IRI23" s="135"/>
      <c r="IRJ23" s="135"/>
      <c r="IRK23" s="135"/>
      <c r="IRL23" s="135"/>
      <c r="IRM23" s="135"/>
      <c r="IRN23" s="135"/>
      <c r="IRO23" s="135"/>
      <c r="IRP23" s="135"/>
      <c r="IRQ23" s="135"/>
      <c r="IRR23" s="135"/>
      <c r="IRS23" s="135"/>
      <c r="IRT23" s="135"/>
      <c r="IRU23" s="135"/>
      <c r="IRV23" s="135"/>
      <c r="IRW23" s="135"/>
      <c r="IRX23" s="135"/>
      <c r="IRY23" s="135"/>
      <c r="IRZ23" s="135"/>
      <c r="ISA23" s="135"/>
      <c r="ISB23" s="135"/>
      <c r="ISC23" s="135"/>
      <c r="ISD23" s="135"/>
      <c r="ISE23" s="135"/>
      <c r="ISF23" s="135"/>
      <c r="ISG23" s="135"/>
      <c r="ISH23" s="135"/>
      <c r="ISI23" s="135"/>
      <c r="ISJ23" s="135"/>
      <c r="ISK23" s="135"/>
      <c r="ISL23" s="135"/>
      <c r="ISM23" s="135"/>
      <c r="ISN23" s="135"/>
      <c r="ISO23" s="135"/>
      <c r="ISP23" s="135"/>
      <c r="ISQ23" s="135"/>
      <c r="ISR23" s="135"/>
      <c r="ISS23" s="135"/>
      <c r="IST23" s="135"/>
      <c r="ISU23" s="135"/>
      <c r="ISV23" s="135"/>
      <c r="ISW23" s="135"/>
      <c r="ISX23" s="135"/>
      <c r="ISY23" s="135"/>
      <c r="ISZ23" s="135"/>
      <c r="ITA23" s="135"/>
      <c r="ITB23" s="135"/>
      <c r="ITC23" s="135"/>
      <c r="ITD23" s="135"/>
      <c r="ITE23" s="135"/>
      <c r="ITF23" s="135"/>
      <c r="ITG23" s="135"/>
      <c r="ITH23" s="135"/>
      <c r="ITI23" s="135"/>
      <c r="ITJ23" s="135"/>
      <c r="ITK23" s="135"/>
      <c r="ITL23" s="135"/>
      <c r="ITM23" s="135"/>
      <c r="ITN23" s="135"/>
      <c r="ITO23" s="135"/>
      <c r="ITP23" s="135"/>
      <c r="ITQ23" s="135"/>
      <c r="ITR23" s="135"/>
      <c r="ITS23" s="135"/>
      <c r="ITT23" s="135"/>
      <c r="ITU23" s="135"/>
      <c r="ITV23" s="135"/>
      <c r="ITW23" s="135"/>
      <c r="ITX23" s="135"/>
      <c r="ITY23" s="135"/>
      <c r="ITZ23" s="135"/>
      <c r="IUA23" s="135"/>
      <c r="IUB23" s="135"/>
      <c r="IUC23" s="135"/>
      <c r="IUD23" s="135"/>
      <c r="IUE23" s="135"/>
      <c r="IUF23" s="135"/>
      <c r="IUG23" s="135"/>
      <c r="IUH23" s="135"/>
      <c r="IUI23" s="135"/>
      <c r="IUJ23" s="135"/>
      <c r="IUK23" s="135"/>
      <c r="IUL23" s="135"/>
      <c r="IUM23" s="135"/>
      <c r="IUN23" s="135"/>
      <c r="IUO23" s="135"/>
      <c r="IUP23" s="135"/>
      <c r="IUQ23" s="135"/>
      <c r="IUR23" s="135"/>
      <c r="IUS23" s="135"/>
      <c r="IUT23" s="135"/>
      <c r="IUU23" s="135"/>
      <c r="IUV23" s="135"/>
      <c r="IUW23" s="135"/>
      <c r="IUX23" s="135"/>
      <c r="IUY23" s="135"/>
      <c r="IUZ23" s="135"/>
      <c r="IVA23" s="135"/>
      <c r="IVB23" s="135"/>
      <c r="IVC23" s="135"/>
      <c r="IVD23" s="135"/>
      <c r="IVE23" s="135"/>
      <c r="IVF23" s="135"/>
      <c r="IVG23" s="135"/>
      <c r="IVH23" s="135"/>
      <c r="IVI23" s="135"/>
      <c r="IVJ23" s="135"/>
      <c r="IVK23" s="135"/>
      <c r="IVL23" s="135"/>
      <c r="IVM23" s="135"/>
      <c r="IVN23" s="135"/>
      <c r="IVO23" s="135"/>
      <c r="IVP23" s="135"/>
      <c r="IVQ23" s="135"/>
      <c r="IVR23" s="135"/>
      <c r="IVS23" s="135"/>
      <c r="IVT23" s="135"/>
      <c r="IVU23" s="135"/>
      <c r="IVV23" s="135"/>
      <c r="IVW23" s="135"/>
      <c r="IVX23" s="135"/>
      <c r="IVY23" s="135"/>
      <c r="IVZ23" s="135"/>
      <c r="IWA23" s="135"/>
      <c r="IWB23" s="135"/>
      <c r="IWC23" s="135"/>
      <c r="IWD23" s="135"/>
      <c r="IWE23" s="135"/>
      <c r="IWF23" s="135"/>
      <c r="IWG23" s="135"/>
      <c r="IWH23" s="135"/>
      <c r="IWI23" s="135"/>
      <c r="IWJ23" s="135"/>
      <c r="IWK23" s="135"/>
      <c r="IWL23" s="135"/>
      <c r="IWM23" s="135"/>
      <c r="IWN23" s="135"/>
      <c r="IWO23" s="135"/>
      <c r="IWP23" s="135"/>
      <c r="IWQ23" s="135"/>
      <c r="IWR23" s="135"/>
      <c r="IWS23" s="135"/>
      <c r="IWT23" s="135"/>
      <c r="IWU23" s="135"/>
      <c r="IWV23" s="135"/>
      <c r="IWW23" s="135"/>
      <c r="IWX23" s="135"/>
      <c r="IWY23" s="135"/>
      <c r="IWZ23" s="135"/>
      <c r="IXA23" s="135"/>
      <c r="IXB23" s="135"/>
      <c r="IXC23" s="135"/>
      <c r="IXD23" s="135"/>
      <c r="IXE23" s="135"/>
      <c r="IXF23" s="135"/>
      <c r="IXG23" s="135"/>
      <c r="IXH23" s="135"/>
      <c r="IXI23" s="135"/>
      <c r="IXJ23" s="135"/>
      <c r="IXK23" s="135"/>
      <c r="IXL23" s="135"/>
      <c r="IXM23" s="135"/>
      <c r="IXN23" s="135"/>
      <c r="IXO23" s="135"/>
      <c r="IXP23" s="135"/>
      <c r="IXQ23" s="135"/>
      <c r="IXR23" s="135"/>
      <c r="IXS23" s="135"/>
      <c r="IXT23" s="135"/>
      <c r="IXU23" s="135"/>
      <c r="IXV23" s="135"/>
      <c r="IXW23" s="135"/>
      <c r="IXX23" s="135"/>
      <c r="IXY23" s="135"/>
      <c r="IXZ23" s="135"/>
      <c r="IYA23" s="135"/>
      <c r="IYB23" s="135"/>
      <c r="IYC23" s="135"/>
      <c r="IYD23" s="135"/>
      <c r="IYE23" s="135"/>
      <c r="IYF23" s="135"/>
      <c r="IYG23" s="135"/>
      <c r="IYH23" s="135"/>
      <c r="IYI23" s="135"/>
      <c r="IYJ23" s="135"/>
      <c r="IYK23" s="135"/>
      <c r="IYL23" s="135"/>
      <c r="IYM23" s="135"/>
      <c r="IYN23" s="135"/>
      <c r="IYO23" s="135"/>
      <c r="IYP23" s="135"/>
      <c r="IYQ23" s="135"/>
      <c r="IYR23" s="135"/>
      <c r="IYS23" s="135"/>
      <c r="IYT23" s="135"/>
      <c r="IYU23" s="135"/>
      <c r="IYV23" s="135"/>
      <c r="IYW23" s="135"/>
      <c r="IYX23" s="135"/>
      <c r="IYY23" s="135"/>
      <c r="IYZ23" s="135"/>
      <c r="IZA23" s="135"/>
      <c r="IZB23" s="135"/>
      <c r="IZC23" s="135"/>
      <c r="IZD23" s="135"/>
      <c r="IZE23" s="135"/>
      <c r="IZF23" s="135"/>
      <c r="IZG23" s="135"/>
      <c r="IZH23" s="135"/>
      <c r="IZI23" s="135"/>
      <c r="IZJ23" s="135"/>
      <c r="IZK23" s="135"/>
      <c r="IZL23" s="135"/>
      <c r="IZM23" s="135"/>
      <c r="IZN23" s="135"/>
      <c r="IZO23" s="135"/>
      <c r="IZP23" s="135"/>
      <c r="IZQ23" s="135"/>
      <c r="IZR23" s="135"/>
      <c r="IZS23" s="135"/>
      <c r="IZT23" s="135"/>
      <c r="IZU23" s="135"/>
      <c r="IZV23" s="135"/>
      <c r="IZW23" s="135"/>
      <c r="IZX23" s="135"/>
      <c r="IZY23" s="135"/>
      <c r="IZZ23" s="135"/>
      <c r="JAA23" s="135"/>
      <c r="JAB23" s="135"/>
      <c r="JAC23" s="135"/>
      <c r="JAD23" s="135"/>
      <c r="JAE23" s="135"/>
      <c r="JAF23" s="135"/>
      <c r="JAG23" s="135"/>
      <c r="JAH23" s="135"/>
      <c r="JAI23" s="135"/>
      <c r="JAJ23" s="135"/>
      <c r="JAK23" s="135"/>
      <c r="JAL23" s="135"/>
      <c r="JAM23" s="135"/>
      <c r="JAN23" s="135"/>
      <c r="JAO23" s="135"/>
      <c r="JAP23" s="135"/>
      <c r="JAQ23" s="135"/>
      <c r="JAR23" s="135"/>
      <c r="JAS23" s="135"/>
      <c r="JAT23" s="135"/>
      <c r="JAU23" s="135"/>
      <c r="JAV23" s="135"/>
      <c r="JAW23" s="135"/>
      <c r="JAX23" s="135"/>
      <c r="JAY23" s="135"/>
      <c r="JAZ23" s="135"/>
      <c r="JBA23" s="135"/>
      <c r="JBB23" s="135"/>
      <c r="JBC23" s="135"/>
      <c r="JBD23" s="135"/>
      <c r="JBE23" s="135"/>
      <c r="JBF23" s="135"/>
      <c r="JBG23" s="135"/>
      <c r="JBH23" s="135"/>
      <c r="JBI23" s="135"/>
      <c r="JBJ23" s="135"/>
      <c r="JBK23" s="135"/>
      <c r="JBL23" s="135"/>
      <c r="JBM23" s="135"/>
      <c r="JBN23" s="135"/>
      <c r="JBO23" s="135"/>
      <c r="JBP23" s="135"/>
      <c r="JBQ23" s="135"/>
      <c r="JBR23" s="135"/>
      <c r="JBS23" s="135"/>
      <c r="JBT23" s="135"/>
      <c r="JBU23" s="135"/>
      <c r="JBV23" s="135"/>
      <c r="JBW23" s="135"/>
      <c r="JBX23" s="135"/>
      <c r="JBY23" s="135"/>
      <c r="JBZ23" s="135"/>
      <c r="JCA23" s="135"/>
      <c r="JCB23" s="135"/>
      <c r="JCC23" s="135"/>
      <c r="JCD23" s="135"/>
      <c r="JCE23" s="135"/>
      <c r="JCF23" s="135"/>
      <c r="JCG23" s="135"/>
      <c r="JCH23" s="135"/>
      <c r="JCI23" s="135"/>
      <c r="JCJ23" s="135"/>
      <c r="JCK23" s="135"/>
      <c r="JCL23" s="135"/>
      <c r="JCM23" s="135"/>
      <c r="JCN23" s="135"/>
      <c r="JCO23" s="135"/>
      <c r="JCP23" s="135"/>
      <c r="JCQ23" s="135"/>
      <c r="JCR23" s="135"/>
      <c r="JCS23" s="135"/>
      <c r="JCT23" s="135"/>
      <c r="JCU23" s="135"/>
      <c r="JCV23" s="135"/>
      <c r="JCW23" s="135"/>
      <c r="JCX23" s="135"/>
      <c r="JCY23" s="135"/>
      <c r="JCZ23" s="135"/>
      <c r="JDA23" s="135"/>
      <c r="JDB23" s="135"/>
      <c r="JDC23" s="135"/>
      <c r="JDD23" s="135"/>
      <c r="JDE23" s="135"/>
      <c r="JDF23" s="135"/>
      <c r="JDG23" s="135"/>
      <c r="JDH23" s="135"/>
      <c r="JDI23" s="135"/>
      <c r="JDJ23" s="135"/>
      <c r="JDK23" s="135"/>
      <c r="JDL23" s="135"/>
      <c r="JDM23" s="135"/>
      <c r="JDN23" s="135"/>
      <c r="JDO23" s="135"/>
      <c r="JDP23" s="135"/>
      <c r="JDQ23" s="135"/>
      <c r="JDR23" s="135"/>
      <c r="JDS23" s="135"/>
      <c r="JDT23" s="135"/>
      <c r="JDU23" s="135"/>
      <c r="JDV23" s="135"/>
      <c r="JDW23" s="135"/>
      <c r="JDX23" s="135"/>
      <c r="JDY23" s="135"/>
      <c r="JDZ23" s="135"/>
      <c r="JEA23" s="135"/>
      <c r="JEB23" s="135"/>
      <c r="JEC23" s="135"/>
      <c r="JED23" s="135"/>
      <c r="JEE23" s="135"/>
      <c r="JEF23" s="135"/>
      <c r="JEG23" s="135"/>
      <c r="JEH23" s="135"/>
      <c r="JEI23" s="135"/>
      <c r="JEJ23" s="135"/>
      <c r="JEK23" s="135"/>
      <c r="JEL23" s="135"/>
      <c r="JEM23" s="135"/>
      <c r="JEN23" s="135"/>
      <c r="JEO23" s="135"/>
      <c r="JEP23" s="135"/>
      <c r="JEQ23" s="135"/>
      <c r="JER23" s="135"/>
      <c r="JES23" s="135"/>
      <c r="JET23" s="135"/>
      <c r="JEU23" s="135"/>
      <c r="JEV23" s="135"/>
      <c r="JEW23" s="135"/>
      <c r="JEX23" s="135"/>
      <c r="JEY23" s="135"/>
      <c r="JEZ23" s="135"/>
      <c r="JFA23" s="135"/>
      <c r="JFB23" s="135"/>
      <c r="JFC23" s="135"/>
      <c r="JFD23" s="135"/>
      <c r="JFE23" s="135"/>
      <c r="JFF23" s="135"/>
      <c r="JFG23" s="135"/>
      <c r="JFH23" s="135"/>
      <c r="JFI23" s="135"/>
      <c r="JFJ23" s="135"/>
      <c r="JFK23" s="135"/>
      <c r="JFL23" s="135"/>
      <c r="JFM23" s="135"/>
      <c r="JFN23" s="135"/>
      <c r="JFO23" s="135"/>
      <c r="JFP23" s="135"/>
      <c r="JFQ23" s="135"/>
      <c r="JFR23" s="135"/>
      <c r="JFS23" s="135"/>
      <c r="JFT23" s="135"/>
      <c r="JFU23" s="135"/>
      <c r="JFV23" s="135"/>
      <c r="JFW23" s="135"/>
      <c r="JFX23" s="135"/>
      <c r="JFY23" s="135"/>
      <c r="JFZ23" s="135"/>
      <c r="JGA23" s="135"/>
      <c r="JGB23" s="135"/>
      <c r="JGC23" s="135"/>
      <c r="JGD23" s="135"/>
      <c r="JGE23" s="135"/>
      <c r="JGF23" s="135"/>
      <c r="JGG23" s="135"/>
      <c r="JGH23" s="135"/>
      <c r="JGI23" s="135"/>
      <c r="JGJ23" s="135"/>
      <c r="JGK23" s="135"/>
      <c r="JGL23" s="135"/>
      <c r="JGM23" s="135"/>
      <c r="JGN23" s="135"/>
      <c r="JGO23" s="135"/>
      <c r="JGP23" s="135"/>
      <c r="JGQ23" s="135"/>
      <c r="JGR23" s="135"/>
      <c r="JGS23" s="135"/>
      <c r="JGT23" s="135"/>
      <c r="JGU23" s="135"/>
      <c r="JGV23" s="135"/>
      <c r="JGW23" s="135"/>
      <c r="JGX23" s="135"/>
      <c r="JGY23" s="135"/>
      <c r="JGZ23" s="135"/>
      <c r="JHA23" s="135"/>
      <c r="JHB23" s="135"/>
      <c r="JHC23" s="135"/>
      <c r="JHD23" s="135"/>
      <c r="JHE23" s="135"/>
      <c r="JHF23" s="135"/>
      <c r="JHG23" s="135"/>
      <c r="JHH23" s="135"/>
      <c r="JHI23" s="135"/>
      <c r="JHJ23" s="135"/>
      <c r="JHK23" s="135"/>
      <c r="JHL23" s="135"/>
      <c r="JHM23" s="135"/>
      <c r="JHN23" s="135"/>
      <c r="JHO23" s="135"/>
      <c r="JHP23" s="135"/>
      <c r="JHQ23" s="135"/>
      <c r="JHR23" s="135"/>
      <c r="JHS23" s="135"/>
      <c r="JHT23" s="135"/>
      <c r="JHU23" s="135"/>
      <c r="JHV23" s="135"/>
      <c r="JHW23" s="135"/>
      <c r="JHX23" s="135"/>
      <c r="JHY23" s="135"/>
      <c r="JHZ23" s="135"/>
      <c r="JIA23" s="135"/>
      <c r="JIB23" s="135"/>
      <c r="JIC23" s="135"/>
      <c r="JID23" s="135"/>
      <c r="JIE23" s="135"/>
      <c r="JIF23" s="135"/>
      <c r="JIG23" s="135"/>
      <c r="JIH23" s="135"/>
      <c r="JII23" s="135"/>
      <c r="JIJ23" s="135"/>
      <c r="JIK23" s="135"/>
      <c r="JIL23" s="135"/>
      <c r="JIM23" s="135"/>
      <c r="JIN23" s="135"/>
      <c r="JIO23" s="135"/>
      <c r="JIP23" s="135"/>
      <c r="JIQ23" s="135"/>
      <c r="JIR23" s="135"/>
      <c r="JIS23" s="135"/>
      <c r="JIT23" s="135"/>
      <c r="JIU23" s="135"/>
      <c r="JIV23" s="135"/>
      <c r="JIW23" s="135"/>
      <c r="JIX23" s="135"/>
      <c r="JIY23" s="135"/>
      <c r="JIZ23" s="135"/>
      <c r="JJA23" s="135"/>
      <c r="JJB23" s="135"/>
      <c r="JJC23" s="135"/>
      <c r="JJD23" s="135"/>
      <c r="JJE23" s="135"/>
      <c r="JJF23" s="135"/>
      <c r="JJG23" s="135"/>
      <c r="JJH23" s="135"/>
      <c r="JJI23" s="135"/>
      <c r="JJJ23" s="135"/>
      <c r="JJK23" s="135"/>
      <c r="JJL23" s="135"/>
      <c r="JJM23" s="135"/>
      <c r="JJN23" s="135"/>
      <c r="JJO23" s="135"/>
      <c r="JJP23" s="135"/>
      <c r="JJQ23" s="135"/>
      <c r="JJR23" s="135"/>
      <c r="JJS23" s="135"/>
      <c r="JJT23" s="135"/>
      <c r="JJU23" s="135"/>
      <c r="JJV23" s="135"/>
      <c r="JJW23" s="135"/>
      <c r="JJX23" s="135"/>
      <c r="JJY23" s="135"/>
      <c r="JJZ23" s="135"/>
      <c r="JKA23" s="135"/>
      <c r="JKB23" s="135"/>
      <c r="JKC23" s="135"/>
      <c r="JKD23" s="135"/>
      <c r="JKE23" s="135"/>
      <c r="JKF23" s="135"/>
      <c r="JKG23" s="135"/>
      <c r="JKH23" s="135"/>
      <c r="JKI23" s="135"/>
      <c r="JKJ23" s="135"/>
      <c r="JKK23" s="135"/>
      <c r="JKL23" s="135"/>
      <c r="JKM23" s="135"/>
      <c r="JKN23" s="135"/>
      <c r="JKO23" s="135"/>
      <c r="JKP23" s="135"/>
      <c r="JKQ23" s="135"/>
      <c r="JKR23" s="135"/>
      <c r="JKS23" s="135"/>
      <c r="JKT23" s="135"/>
      <c r="JKU23" s="135"/>
      <c r="JKV23" s="135"/>
      <c r="JKW23" s="135"/>
      <c r="JKX23" s="135"/>
      <c r="JKY23" s="135"/>
      <c r="JKZ23" s="135"/>
      <c r="JLA23" s="135"/>
      <c r="JLB23" s="135"/>
      <c r="JLC23" s="135"/>
      <c r="JLD23" s="135"/>
      <c r="JLE23" s="135"/>
      <c r="JLF23" s="135"/>
      <c r="JLG23" s="135"/>
      <c r="JLH23" s="135"/>
      <c r="JLI23" s="135"/>
      <c r="JLJ23" s="135"/>
      <c r="JLK23" s="135"/>
      <c r="JLL23" s="135"/>
      <c r="JLM23" s="135"/>
      <c r="JLN23" s="135"/>
      <c r="JLO23" s="135"/>
      <c r="JLP23" s="135"/>
      <c r="JLQ23" s="135"/>
      <c r="JLR23" s="135"/>
      <c r="JLS23" s="135"/>
      <c r="JLT23" s="135"/>
      <c r="JLU23" s="135"/>
      <c r="JLV23" s="135"/>
      <c r="JLW23" s="135"/>
      <c r="JLX23" s="135"/>
      <c r="JLY23" s="135"/>
      <c r="JLZ23" s="135"/>
      <c r="JMA23" s="135"/>
      <c r="JMB23" s="135"/>
      <c r="JMC23" s="135"/>
      <c r="JMD23" s="135"/>
      <c r="JME23" s="135"/>
      <c r="JMF23" s="135"/>
      <c r="JMG23" s="135"/>
      <c r="JMH23" s="135"/>
      <c r="JMI23" s="135"/>
      <c r="JMJ23" s="135"/>
      <c r="JMK23" s="135"/>
      <c r="JML23" s="135"/>
      <c r="JMM23" s="135"/>
      <c r="JMN23" s="135"/>
      <c r="JMO23" s="135"/>
      <c r="JMP23" s="135"/>
      <c r="JMQ23" s="135"/>
      <c r="JMR23" s="135"/>
      <c r="JMS23" s="135"/>
      <c r="JMT23" s="135"/>
      <c r="JMU23" s="135"/>
      <c r="JMV23" s="135"/>
      <c r="JMW23" s="135"/>
      <c r="JMX23" s="135"/>
      <c r="JMY23" s="135"/>
      <c r="JMZ23" s="135"/>
      <c r="JNA23" s="135"/>
      <c r="JNB23" s="135"/>
      <c r="JNC23" s="135"/>
      <c r="JND23" s="135"/>
      <c r="JNE23" s="135"/>
      <c r="JNF23" s="135"/>
      <c r="JNG23" s="135"/>
      <c r="JNH23" s="135"/>
      <c r="JNI23" s="135"/>
      <c r="JNJ23" s="135"/>
      <c r="JNK23" s="135"/>
      <c r="JNL23" s="135"/>
      <c r="JNM23" s="135"/>
      <c r="JNN23" s="135"/>
      <c r="JNO23" s="135"/>
      <c r="JNP23" s="135"/>
      <c r="JNQ23" s="135"/>
      <c r="JNR23" s="135"/>
      <c r="JNS23" s="135"/>
      <c r="JNT23" s="135"/>
      <c r="JNU23" s="135"/>
      <c r="JNV23" s="135"/>
      <c r="JNW23" s="135"/>
      <c r="JNX23" s="135"/>
      <c r="JNY23" s="135"/>
      <c r="JNZ23" s="135"/>
      <c r="JOA23" s="135"/>
      <c r="JOB23" s="135"/>
      <c r="JOC23" s="135"/>
      <c r="JOD23" s="135"/>
      <c r="JOE23" s="135"/>
      <c r="JOF23" s="135"/>
      <c r="JOG23" s="135"/>
      <c r="JOH23" s="135"/>
      <c r="JOI23" s="135"/>
      <c r="JOJ23" s="135"/>
      <c r="JOK23" s="135"/>
      <c r="JOL23" s="135"/>
      <c r="JOM23" s="135"/>
      <c r="JON23" s="135"/>
      <c r="JOO23" s="135"/>
      <c r="JOP23" s="135"/>
      <c r="JOQ23" s="135"/>
      <c r="JOR23" s="135"/>
      <c r="JOS23" s="135"/>
      <c r="JOT23" s="135"/>
      <c r="JOU23" s="135"/>
      <c r="JOV23" s="135"/>
      <c r="JOW23" s="135"/>
      <c r="JOX23" s="135"/>
      <c r="JOY23" s="135"/>
      <c r="JOZ23" s="135"/>
      <c r="JPA23" s="135"/>
      <c r="JPB23" s="135"/>
      <c r="JPC23" s="135"/>
      <c r="JPD23" s="135"/>
      <c r="JPE23" s="135"/>
      <c r="JPF23" s="135"/>
      <c r="JPG23" s="135"/>
      <c r="JPH23" s="135"/>
      <c r="JPI23" s="135"/>
      <c r="JPJ23" s="135"/>
      <c r="JPK23" s="135"/>
      <c r="JPL23" s="135"/>
      <c r="JPM23" s="135"/>
      <c r="JPN23" s="135"/>
      <c r="JPO23" s="135"/>
      <c r="JPP23" s="135"/>
      <c r="JPQ23" s="135"/>
      <c r="JPR23" s="135"/>
      <c r="JPS23" s="135"/>
      <c r="JPT23" s="135"/>
      <c r="JPU23" s="135"/>
      <c r="JPV23" s="135"/>
      <c r="JPW23" s="135"/>
      <c r="JPX23" s="135"/>
      <c r="JPY23" s="135"/>
      <c r="JPZ23" s="135"/>
      <c r="JQA23" s="135"/>
      <c r="JQB23" s="135"/>
      <c r="JQC23" s="135"/>
      <c r="JQD23" s="135"/>
      <c r="JQE23" s="135"/>
      <c r="JQF23" s="135"/>
      <c r="JQG23" s="135"/>
      <c r="JQH23" s="135"/>
      <c r="JQI23" s="135"/>
      <c r="JQJ23" s="135"/>
      <c r="JQK23" s="135"/>
      <c r="JQL23" s="135"/>
      <c r="JQM23" s="135"/>
      <c r="JQN23" s="135"/>
      <c r="JQO23" s="135"/>
      <c r="JQP23" s="135"/>
      <c r="JQQ23" s="135"/>
      <c r="JQR23" s="135"/>
      <c r="JQS23" s="135"/>
      <c r="JQT23" s="135"/>
      <c r="JQU23" s="135"/>
      <c r="JQV23" s="135"/>
      <c r="JQW23" s="135"/>
      <c r="JQX23" s="135"/>
      <c r="JQY23" s="135"/>
      <c r="JQZ23" s="135"/>
      <c r="JRA23" s="135"/>
      <c r="JRB23" s="135"/>
      <c r="JRC23" s="135"/>
      <c r="JRD23" s="135"/>
      <c r="JRE23" s="135"/>
      <c r="JRF23" s="135"/>
      <c r="JRG23" s="135"/>
      <c r="JRH23" s="135"/>
      <c r="JRI23" s="135"/>
      <c r="JRJ23" s="135"/>
      <c r="JRK23" s="135"/>
      <c r="JRL23" s="135"/>
      <c r="JRM23" s="135"/>
      <c r="JRN23" s="135"/>
      <c r="JRO23" s="135"/>
      <c r="JRP23" s="135"/>
      <c r="JRQ23" s="135"/>
      <c r="JRR23" s="135"/>
      <c r="JRS23" s="135"/>
      <c r="JRT23" s="135"/>
      <c r="JRU23" s="135"/>
      <c r="JRV23" s="135"/>
      <c r="JRW23" s="135"/>
      <c r="JRX23" s="135"/>
      <c r="JRY23" s="135"/>
      <c r="JRZ23" s="135"/>
      <c r="JSA23" s="135"/>
      <c r="JSB23" s="135"/>
      <c r="JSC23" s="135"/>
      <c r="JSD23" s="135"/>
      <c r="JSE23" s="135"/>
      <c r="JSF23" s="135"/>
      <c r="JSG23" s="135"/>
      <c r="JSH23" s="135"/>
      <c r="JSI23" s="135"/>
      <c r="JSJ23" s="135"/>
      <c r="JSK23" s="135"/>
      <c r="JSL23" s="135"/>
      <c r="JSM23" s="135"/>
      <c r="JSN23" s="135"/>
      <c r="JSO23" s="135"/>
      <c r="JSP23" s="135"/>
      <c r="JSQ23" s="135"/>
      <c r="JSR23" s="135"/>
      <c r="JSS23" s="135"/>
      <c r="JST23" s="135"/>
      <c r="JSU23" s="135"/>
      <c r="JSV23" s="135"/>
      <c r="JSW23" s="135"/>
      <c r="JSX23" s="135"/>
      <c r="JSY23" s="135"/>
      <c r="JSZ23" s="135"/>
      <c r="JTA23" s="135"/>
      <c r="JTB23" s="135"/>
      <c r="JTC23" s="135"/>
      <c r="JTD23" s="135"/>
      <c r="JTE23" s="135"/>
      <c r="JTF23" s="135"/>
      <c r="JTG23" s="135"/>
      <c r="JTH23" s="135"/>
      <c r="JTI23" s="135"/>
      <c r="JTJ23" s="135"/>
      <c r="JTK23" s="135"/>
      <c r="JTL23" s="135"/>
      <c r="JTM23" s="135"/>
      <c r="JTN23" s="135"/>
      <c r="JTO23" s="135"/>
      <c r="JTP23" s="135"/>
      <c r="JTQ23" s="135"/>
      <c r="JTR23" s="135"/>
      <c r="JTS23" s="135"/>
      <c r="JTT23" s="135"/>
      <c r="JTU23" s="135"/>
      <c r="JTV23" s="135"/>
      <c r="JTW23" s="135"/>
      <c r="JTX23" s="135"/>
      <c r="JTY23" s="135"/>
      <c r="JTZ23" s="135"/>
      <c r="JUA23" s="135"/>
      <c r="JUB23" s="135"/>
      <c r="JUC23" s="135"/>
      <c r="JUD23" s="135"/>
      <c r="JUE23" s="135"/>
      <c r="JUF23" s="135"/>
      <c r="JUG23" s="135"/>
      <c r="JUH23" s="135"/>
      <c r="JUI23" s="135"/>
      <c r="JUJ23" s="135"/>
      <c r="JUK23" s="135"/>
      <c r="JUL23" s="135"/>
      <c r="JUM23" s="135"/>
      <c r="JUN23" s="135"/>
      <c r="JUO23" s="135"/>
      <c r="JUP23" s="135"/>
      <c r="JUQ23" s="135"/>
      <c r="JUR23" s="135"/>
      <c r="JUS23" s="135"/>
      <c r="JUT23" s="135"/>
      <c r="JUU23" s="135"/>
      <c r="JUV23" s="135"/>
      <c r="JUW23" s="135"/>
      <c r="JUX23" s="135"/>
      <c r="JUY23" s="135"/>
      <c r="JUZ23" s="135"/>
      <c r="JVA23" s="135"/>
      <c r="JVB23" s="135"/>
      <c r="JVC23" s="135"/>
      <c r="JVD23" s="135"/>
      <c r="JVE23" s="135"/>
      <c r="JVF23" s="135"/>
      <c r="JVG23" s="135"/>
      <c r="JVH23" s="135"/>
      <c r="JVI23" s="135"/>
      <c r="JVJ23" s="135"/>
      <c r="JVK23" s="135"/>
      <c r="JVL23" s="135"/>
      <c r="JVM23" s="135"/>
      <c r="JVN23" s="135"/>
      <c r="JVO23" s="135"/>
      <c r="JVP23" s="135"/>
      <c r="JVQ23" s="135"/>
      <c r="JVR23" s="135"/>
      <c r="JVS23" s="135"/>
      <c r="JVT23" s="135"/>
      <c r="JVU23" s="135"/>
      <c r="JVV23" s="135"/>
      <c r="JVW23" s="135"/>
      <c r="JVX23" s="135"/>
      <c r="JVY23" s="135"/>
      <c r="JVZ23" s="135"/>
      <c r="JWA23" s="135"/>
      <c r="JWB23" s="135"/>
      <c r="JWC23" s="135"/>
      <c r="JWD23" s="135"/>
      <c r="JWE23" s="135"/>
      <c r="JWF23" s="135"/>
      <c r="JWG23" s="135"/>
      <c r="JWH23" s="135"/>
      <c r="JWI23" s="135"/>
      <c r="JWJ23" s="135"/>
      <c r="JWK23" s="135"/>
      <c r="JWL23" s="135"/>
      <c r="JWM23" s="135"/>
      <c r="JWN23" s="135"/>
      <c r="JWO23" s="135"/>
      <c r="JWP23" s="135"/>
      <c r="JWQ23" s="135"/>
      <c r="JWR23" s="135"/>
      <c r="JWS23" s="135"/>
      <c r="JWT23" s="135"/>
      <c r="JWU23" s="135"/>
      <c r="JWV23" s="135"/>
      <c r="JWW23" s="135"/>
      <c r="JWX23" s="135"/>
      <c r="JWY23" s="135"/>
      <c r="JWZ23" s="135"/>
      <c r="JXA23" s="135"/>
      <c r="JXB23" s="135"/>
      <c r="JXC23" s="135"/>
      <c r="JXD23" s="135"/>
      <c r="JXE23" s="135"/>
      <c r="JXF23" s="135"/>
      <c r="JXG23" s="135"/>
      <c r="JXH23" s="135"/>
      <c r="JXI23" s="135"/>
      <c r="JXJ23" s="135"/>
      <c r="JXK23" s="135"/>
      <c r="JXL23" s="135"/>
      <c r="JXM23" s="135"/>
      <c r="JXN23" s="135"/>
      <c r="JXO23" s="135"/>
      <c r="JXP23" s="135"/>
      <c r="JXQ23" s="135"/>
      <c r="JXR23" s="135"/>
      <c r="JXS23" s="135"/>
      <c r="JXT23" s="135"/>
      <c r="JXU23" s="135"/>
      <c r="JXV23" s="135"/>
      <c r="JXW23" s="135"/>
      <c r="JXX23" s="135"/>
      <c r="JXY23" s="135"/>
      <c r="JXZ23" s="135"/>
      <c r="JYA23" s="135"/>
      <c r="JYB23" s="135"/>
      <c r="JYC23" s="135"/>
      <c r="JYD23" s="135"/>
      <c r="JYE23" s="135"/>
      <c r="JYF23" s="135"/>
      <c r="JYG23" s="135"/>
      <c r="JYH23" s="135"/>
      <c r="JYI23" s="135"/>
      <c r="JYJ23" s="135"/>
      <c r="JYK23" s="135"/>
      <c r="JYL23" s="135"/>
      <c r="JYM23" s="135"/>
      <c r="JYN23" s="135"/>
      <c r="JYO23" s="135"/>
      <c r="JYP23" s="135"/>
      <c r="JYQ23" s="135"/>
      <c r="JYR23" s="135"/>
      <c r="JYS23" s="135"/>
      <c r="JYT23" s="135"/>
      <c r="JYU23" s="135"/>
      <c r="JYV23" s="135"/>
      <c r="JYW23" s="135"/>
      <c r="JYX23" s="135"/>
      <c r="JYY23" s="135"/>
      <c r="JYZ23" s="135"/>
      <c r="JZA23" s="135"/>
      <c r="JZB23" s="135"/>
      <c r="JZC23" s="135"/>
      <c r="JZD23" s="135"/>
      <c r="JZE23" s="135"/>
      <c r="JZF23" s="135"/>
      <c r="JZG23" s="135"/>
      <c r="JZH23" s="135"/>
      <c r="JZI23" s="135"/>
      <c r="JZJ23" s="135"/>
      <c r="JZK23" s="135"/>
      <c r="JZL23" s="135"/>
      <c r="JZM23" s="135"/>
      <c r="JZN23" s="135"/>
      <c r="JZO23" s="135"/>
      <c r="JZP23" s="135"/>
      <c r="JZQ23" s="135"/>
      <c r="JZR23" s="135"/>
      <c r="JZS23" s="135"/>
      <c r="JZT23" s="135"/>
      <c r="JZU23" s="135"/>
      <c r="JZV23" s="135"/>
      <c r="JZW23" s="135"/>
      <c r="JZX23" s="135"/>
      <c r="JZY23" s="135"/>
      <c r="JZZ23" s="135"/>
      <c r="KAA23" s="135"/>
      <c r="KAB23" s="135"/>
      <c r="KAC23" s="135"/>
      <c r="KAD23" s="135"/>
      <c r="KAE23" s="135"/>
      <c r="KAF23" s="135"/>
      <c r="KAG23" s="135"/>
      <c r="KAH23" s="135"/>
      <c r="KAI23" s="135"/>
      <c r="KAJ23" s="135"/>
      <c r="KAK23" s="135"/>
      <c r="KAL23" s="135"/>
      <c r="KAM23" s="135"/>
      <c r="KAN23" s="135"/>
      <c r="KAO23" s="135"/>
      <c r="KAP23" s="135"/>
      <c r="KAQ23" s="135"/>
      <c r="KAR23" s="135"/>
      <c r="KAS23" s="135"/>
      <c r="KAT23" s="135"/>
      <c r="KAU23" s="135"/>
      <c r="KAV23" s="135"/>
      <c r="KAW23" s="135"/>
      <c r="KAX23" s="135"/>
      <c r="KAY23" s="135"/>
      <c r="KAZ23" s="135"/>
      <c r="KBA23" s="135"/>
      <c r="KBB23" s="135"/>
      <c r="KBC23" s="135"/>
      <c r="KBD23" s="135"/>
      <c r="KBE23" s="135"/>
      <c r="KBF23" s="135"/>
      <c r="KBG23" s="135"/>
      <c r="KBH23" s="135"/>
      <c r="KBI23" s="135"/>
      <c r="KBJ23" s="135"/>
      <c r="KBK23" s="135"/>
      <c r="KBL23" s="135"/>
      <c r="KBM23" s="135"/>
      <c r="KBN23" s="135"/>
      <c r="KBO23" s="135"/>
      <c r="KBP23" s="135"/>
      <c r="KBQ23" s="135"/>
      <c r="KBR23" s="135"/>
      <c r="KBS23" s="135"/>
      <c r="KBT23" s="135"/>
      <c r="KBU23" s="135"/>
      <c r="KBV23" s="135"/>
      <c r="KBW23" s="135"/>
      <c r="KBX23" s="135"/>
      <c r="KBY23" s="135"/>
      <c r="KBZ23" s="135"/>
      <c r="KCA23" s="135"/>
      <c r="KCB23" s="135"/>
      <c r="KCC23" s="135"/>
      <c r="KCD23" s="135"/>
      <c r="KCE23" s="135"/>
      <c r="KCF23" s="135"/>
      <c r="KCG23" s="135"/>
      <c r="KCH23" s="135"/>
      <c r="KCI23" s="135"/>
      <c r="KCJ23" s="135"/>
      <c r="KCK23" s="135"/>
      <c r="KCL23" s="135"/>
      <c r="KCM23" s="135"/>
      <c r="KCN23" s="135"/>
      <c r="KCO23" s="135"/>
      <c r="KCP23" s="135"/>
      <c r="KCQ23" s="135"/>
      <c r="KCR23" s="135"/>
      <c r="KCS23" s="135"/>
      <c r="KCT23" s="135"/>
      <c r="KCU23" s="135"/>
      <c r="KCV23" s="135"/>
      <c r="KCW23" s="135"/>
      <c r="KCX23" s="135"/>
      <c r="KCY23" s="135"/>
      <c r="KCZ23" s="135"/>
      <c r="KDA23" s="135"/>
      <c r="KDB23" s="135"/>
      <c r="KDC23" s="135"/>
      <c r="KDD23" s="135"/>
      <c r="KDE23" s="135"/>
      <c r="KDF23" s="135"/>
      <c r="KDG23" s="135"/>
      <c r="KDH23" s="135"/>
      <c r="KDI23" s="135"/>
      <c r="KDJ23" s="135"/>
      <c r="KDK23" s="135"/>
      <c r="KDL23" s="135"/>
      <c r="KDM23" s="135"/>
      <c r="KDN23" s="135"/>
      <c r="KDO23" s="135"/>
      <c r="KDP23" s="135"/>
      <c r="KDQ23" s="135"/>
      <c r="KDR23" s="135"/>
      <c r="KDS23" s="135"/>
      <c r="KDT23" s="135"/>
      <c r="KDU23" s="135"/>
      <c r="KDV23" s="135"/>
      <c r="KDW23" s="135"/>
      <c r="KDX23" s="135"/>
      <c r="KDY23" s="135"/>
      <c r="KDZ23" s="135"/>
      <c r="KEA23" s="135"/>
      <c r="KEB23" s="135"/>
      <c r="KEC23" s="135"/>
      <c r="KED23" s="135"/>
      <c r="KEE23" s="135"/>
      <c r="KEF23" s="135"/>
      <c r="KEG23" s="135"/>
      <c r="KEH23" s="135"/>
      <c r="KEI23" s="135"/>
      <c r="KEJ23" s="135"/>
      <c r="KEK23" s="135"/>
      <c r="KEL23" s="135"/>
      <c r="KEM23" s="135"/>
      <c r="KEN23" s="135"/>
      <c r="KEO23" s="135"/>
      <c r="KEP23" s="135"/>
      <c r="KEQ23" s="135"/>
      <c r="KER23" s="135"/>
      <c r="KES23" s="135"/>
      <c r="KET23" s="135"/>
      <c r="KEU23" s="135"/>
      <c r="KEV23" s="135"/>
      <c r="KEW23" s="135"/>
      <c r="KEX23" s="135"/>
      <c r="KEY23" s="135"/>
      <c r="KEZ23" s="135"/>
      <c r="KFA23" s="135"/>
      <c r="KFB23" s="135"/>
      <c r="KFC23" s="135"/>
      <c r="KFD23" s="135"/>
      <c r="KFE23" s="135"/>
      <c r="KFF23" s="135"/>
      <c r="KFG23" s="135"/>
      <c r="KFH23" s="135"/>
      <c r="KFI23" s="135"/>
      <c r="KFJ23" s="135"/>
      <c r="KFK23" s="135"/>
      <c r="KFL23" s="135"/>
      <c r="KFM23" s="135"/>
      <c r="KFN23" s="135"/>
      <c r="KFO23" s="135"/>
      <c r="KFP23" s="135"/>
      <c r="KFQ23" s="135"/>
      <c r="KFR23" s="135"/>
      <c r="KFS23" s="135"/>
      <c r="KFT23" s="135"/>
      <c r="KFU23" s="135"/>
      <c r="KFV23" s="135"/>
      <c r="KFW23" s="135"/>
      <c r="KFX23" s="135"/>
      <c r="KFY23" s="135"/>
      <c r="KFZ23" s="135"/>
      <c r="KGA23" s="135"/>
      <c r="KGB23" s="135"/>
      <c r="KGC23" s="135"/>
      <c r="KGD23" s="135"/>
      <c r="KGE23" s="135"/>
      <c r="KGF23" s="135"/>
      <c r="KGG23" s="135"/>
      <c r="KGH23" s="135"/>
      <c r="KGI23" s="135"/>
      <c r="KGJ23" s="135"/>
      <c r="KGK23" s="135"/>
      <c r="KGL23" s="135"/>
      <c r="KGM23" s="135"/>
      <c r="KGN23" s="135"/>
      <c r="KGO23" s="135"/>
      <c r="KGP23" s="135"/>
      <c r="KGQ23" s="135"/>
      <c r="KGR23" s="135"/>
      <c r="KGS23" s="135"/>
      <c r="KGT23" s="135"/>
      <c r="KGU23" s="135"/>
      <c r="KGV23" s="135"/>
      <c r="KGW23" s="135"/>
      <c r="KGX23" s="135"/>
      <c r="KGY23" s="135"/>
      <c r="KGZ23" s="135"/>
      <c r="KHA23" s="135"/>
      <c r="KHB23" s="135"/>
      <c r="KHC23" s="135"/>
      <c r="KHD23" s="135"/>
      <c r="KHE23" s="135"/>
      <c r="KHF23" s="135"/>
      <c r="KHG23" s="135"/>
      <c r="KHH23" s="135"/>
      <c r="KHI23" s="135"/>
      <c r="KHJ23" s="135"/>
      <c r="KHK23" s="135"/>
      <c r="KHL23" s="135"/>
      <c r="KHM23" s="135"/>
      <c r="KHN23" s="135"/>
      <c r="KHO23" s="135"/>
      <c r="KHP23" s="135"/>
      <c r="KHQ23" s="135"/>
      <c r="KHR23" s="135"/>
      <c r="KHS23" s="135"/>
      <c r="KHT23" s="135"/>
      <c r="KHU23" s="135"/>
      <c r="KHV23" s="135"/>
      <c r="KHW23" s="135"/>
      <c r="KHX23" s="135"/>
      <c r="KHY23" s="135"/>
      <c r="KHZ23" s="135"/>
      <c r="KIA23" s="135"/>
      <c r="KIB23" s="135"/>
      <c r="KIC23" s="135"/>
      <c r="KID23" s="135"/>
      <c r="KIE23" s="135"/>
      <c r="KIF23" s="135"/>
      <c r="KIG23" s="135"/>
      <c r="KIH23" s="135"/>
      <c r="KII23" s="135"/>
      <c r="KIJ23" s="135"/>
      <c r="KIK23" s="135"/>
      <c r="KIL23" s="135"/>
      <c r="KIM23" s="135"/>
      <c r="KIN23" s="135"/>
      <c r="KIO23" s="135"/>
      <c r="KIP23" s="135"/>
      <c r="KIQ23" s="135"/>
      <c r="KIR23" s="135"/>
      <c r="KIS23" s="135"/>
      <c r="KIT23" s="135"/>
      <c r="KIU23" s="135"/>
      <c r="KIV23" s="135"/>
      <c r="KIW23" s="135"/>
      <c r="KIX23" s="135"/>
      <c r="KIY23" s="135"/>
      <c r="KIZ23" s="135"/>
      <c r="KJA23" s="135"/>
      <c r="KJB23" s="135"/>
      <c r="KJC23" s="135"/>
      <c r="KJD23" s="135"/>
      <c r="KJE23" s="135"/>
      <c r="KJF23" s="135"/>
      <c r="KJG23" s="135"/>
      <c r="KJH23" s="135"/>
      <c r="KJI23" s="135"/>
      <c r="KJJ23" s="135"/>
      <c r="KJK23" s="135"/>
      <c r="KJL23" s="135"/>
      <c r="KJM23" s="135"/>
      <c r="KJN23" s="135"/>
      <c r="KJO23" s="135"/>
      <c r="KJP23" s="135"/>
      <c r="KJQ23" s="135"/>
      <c r="KJR23" s="135"/>
      <c r="KJS23" s="135"/>
      <c r="KJT23" s="135"/>
      <c r="KJU23" s="135"/>
      <c r="KJV23" s="135"/>
      <c r="KJW23" s="135"/>
      <c r="KJX23" s="135"/>
      <c r="KJY23" s="135"/>
      <c r="KJZ23" s="135"/>
      <c r="KKA23" s="135"/>
      <c r="KKB23" s="135"/>
      <c r="KKC23" s="135"/>
      <c r="KKD23" s="135"/>
      <c r="KKE23" s="135"/>
      <c r="KKF23" s="135"/>
      <c r="KKG23" s="135"/>
      <c r="KKH23" s="135"/>
      <c r="KKI23" s="135"/>
      <c r="KKJ23" s="135"/>
      <c r="KKK23" s="135"/>
      <c r="KKL23" s="135"/>
      <c r="KKM23" s="135"/>
      <c r="KKN23" s="135"/>
      <c r="KKO23" s="135"/>
      <c r="KKP23" s="135"/>
      <c r="KKQ23" s="135"/>
      <c r="KKR23" s="135"/>
      <c r="KKS23" s="135"/>
      <c r="KKT23" s="135"/>
      <c r="KKU23" s="135"/>
      <c r="KKV23" s="135"/>
      <c r="KKW23" s="135"/>
      <c r="KKX23" s="135"/>
      <c r="KKY23" s="135"/>
      <c r="KKZ23" s="135"/>
      <c r="KLA23" s="135"/>
      <c r="KLB23" s="135"/>
      <c r="KLC23" s="135"/>
      <c r="KLD23" s="135"/>
      <c r="KLE23" s="135"/>
      <c r="KLF23" s="135"/>
      <c r="KLG23" s="135"/>
      <c r="KLH23" s="135"/>
      <c r="KLI23" s="135"/>
      <c r="KLJ23" s="135"/>
      <c r="KLK23" s="135"/>
      <c r="KLL23" s="135"/>
      <c r="KLM23" s="135"/>
      <c r="KLN23" s="135"/>
      <c r="KLO23" s="135"/>
      <c r="KLP23" s="135"/>
      <c r="KLQ23" s="135"/>
      <c r="KLR23" s="135"/>
      <c r="KLS23" s="135"/>
      <c r="KLT23" s="135"/>
      <c r="KLU23" s="135"/>
      <c r="KLV23" s="135"/>
      <c r="KLW23" s="135"/>
      <c r="KLX23" s="135"/>
      <c r="KLY23" s="135"/>
      <c r="KLZ23" s="135"/>
      <c r="KMA23" s="135"/>
      <c r="KMB23" s="135"/>
      <c r="KMC23" s="135"/>
      <c r="KMD23" s="135"/>
      <c r="KME23" s="135"/>
      <c r="KMF23" s="135"/>
      <c r="KMG23" s="135"/>
      <c r="KMH23" s="135"/>
      <c r="KMI23" s="135"/>
      <c r="KMJ23" s="135"/>
      <c r="KMK23" s="135"/>
      <c r="KML23" s="135"/>
      <c r="KMM23" s="135"/>
      <c r="KMN23" s="135"/>
      <c r="KMO23" s="135"/>
      <c r="KMP23" s="135"/>
      <c r="KMQ23" s="135"/>
      <c r="KMR23" s="135"/>
      <c r="KMS23" s="135"/>
      <c r="KMT23" s="135"/>
      <c r="KMU23" s="135"/>
      <c r="KMV23" s="135"/>
      <c r="KMW23" s="135"/>
      <c r="KMX23" s="135"/>
      <c r="KMY23" s="135"/>
      <c r="KMZ23" s="135"/>
      <c r="KNA23" s="135"/>
      <c r="KNB23" s="135"/>
      <c r="KNC23" s="135"/>
      <c r="KND23" s="135"/>
      <c r="KNE23" s="135"/>
      <c r="KNF23" s="135"/>
      <c r="KNG23" s="135"/>
      <c r="KNH23" s="135"/>
      <c r="KNI23" s="135"/>
      <c r="KNJ23" s="135"/>
      <c r="KNK23" s="135"/>
      <c r="KNL23" s="135"/>
      <c r="KNM23" s="135"/>
      <c r="KNN23" s="135"/>
      <c r="KNO23" s="135"/>
      <c r="KNP23" s="135"/>
      <c r="KNQ23" s="135"/>
      <c r="KNR23" s="135"/>
      <c r="KNS23" s="135"/>
      <c r="KNT23" s="135"/>
      <c r="KNU23" s="135"/>
      <c r="KNV23" s="135"/>
      <c r="KNW23" s="135"/>
      <c r="KNX23" s="135"/>
      <c r="KNY23" s="135"/>
      <c r="KNZ23" s="135"/>
      <c r="KOA23" s="135"/>
      <c r="KOB23" s="135"/>
      <c r="KOC23" s="135"/>
      <c r="KOD23" s="135"/>
      <c r="KOE23" s="135"/>
      <c r="KOF23" s="135"/>
      <c r="KOG23" s="135"/>
      <c r="KOH23" s="135"/>
      <c r="KOI23" s="135"/>
      <c r="KOJ23" s="135"/>
      <c r="KOK23" s="135"/>
      <c r="KOL23" s="135"/>
      <c r="KOM23" s="135"/>
      <c r="KON23" s="135"/>
      <c r="KOO23" s="135"/>
      <c r="KOP23" s="135"/>
      <c r="KOQ23" s="135"/>
      <c r="KOR23" s="135"/>
      <c r="KOS23" s="135"/>
      <c r="KOT23" s="135"/>
      <c r="KOU23" s="135"/>
      <c r="KOV23" s="135"/>
      <c r="KOW23" s="135"/>
      <c r="KOX23" s="135"/>
      <c r="KOY23" s="135"/>
      <c r="KOZ23" s="135"/>
      <c r="KPA23" s="135"/>
      <c r="KPB23" s="135"/>
      <c r="KPC23" s="135"/>
      <c r="KPD23" s="135"/>
      <c r="KPE23" s="135"/>
      <c r="KPF23" s="135"/>
      <c r="KPG23" s="135"/>
      <c r="KPH23" s="135"/>
      <c r="KPI23" s="135"/>
      <c r="KPJ23" s="135"/>
      <c r="KPK23" s="135"/>
      <c r="KPL23" s="135"/>
      <c r="KPM23" s="135"/>
      <c r="KPN23" s="135"/>
      <c r="KPO23" s="135"/>
      <c r="KPP23" s="135"/>
      <c r="KPQ23" s="135"/>
      <c r="KPR23" s="135"/>
      <c r="KPS23" s="135"/>
      <c r="KPT23" s="135"/>
      <c r="KPU23" s="135"/>
      <c r="KPV23" s="135"/>
      <c r="KPW23" s="135"/>
      <c r="KPX23" s="135"/>
      <c r="KPY23" s="135"/>
      <c r="KPZ23" s="135"/>
      <c r="KQA23" s="135"/>
      <c r="KQB23" s="135"/>
      <c r="KQC23" s="135"/>
      <c r="KQD23" s="135"/>
      <c r="KQE23" s="135"/>
      <c r="KQF23" s="135"/>
      <c r="KQG23" s="135"/>
      <c r="KQH23" s="135"/>
      <c r="KQI23" s="135"/>
      <c r="KQJ23" s="135"/>
      <c r="KQK23" s="135"/>
      <c r="KQL23" s="135"/>
      <c r="KQM23" s="135"/>
      <c r="KQN23" s="135"/>
      <c r="KQO23" s="135"/>
      <c r="KQP23" s="135"/>
      <c r="KQQ23" s="135"/>
      <c r="KQR23" s="135"/>
      <c r="KQS23" s="135"/>
      <c r="KQT23" s="135"/>
      <c r="KQU23" s="135"/>
      <c r="KQV23" s="135"/>
      <c r="KQW23" s="135"/>
      <c r="KQX23" s="135"/>
      <c r="KQY23" s="135"/>
      <c r="KQZ23" s="135"/>
      <c r="KRA23" s="135"/>
      <c r="KRB23" s="135"/>
      <c r="KRC23" s="135"/>
      <c r="KRD23" s="135"/>
      <c r="KRE23" s="135"/>
      <c r="KRF23" s="135"/>
      <c r="KRG23" s="135"/>
      <c r="KRH23" s="135"/>
      <c r="KRI23" s="135"/>
      <c r="KRJ23" s="135"/>
      <c r="KRK23" s="135"/>
      <c r="KRL23" s="135"/>
      <c r="KRM23" s="135"/>
      <c r="KRN23" s="135"/>
      <c r="KRO23" s="135"/>
      <c r="KRP23" s="135"/>
      <c r="KRQ23" s="135"/>
      <c r="KRR23" s="135"/>
      <c r="KRS23" s="135"/>
      <c r="KRT23" s="135"/>
      <c r="KRU23" s="135"/>
      <c r="KRV23" s="135"/>
      <c r="KRW23" s="135"/>
      <c r="KRX23" s="135"/>
      <c r="KRY23" s="135"/>
      <c r="KRZ23" s="135"/>
      <c r="KSA23" s="135"/>
      <c r="KSB23" s="135"/>
      <c r="KSC23" s="135"/>
      <c r="KSD23" s="135"/>
      <c r="KSE23" s="135"/>
      <c r="KSF23" s="135"/>
      <c r="KSG23" s="135"/>
      <c r="KSH23" s="135"/>
      <c r="KSI23" s="135"/>
      <c r="KSJ23" s="135"/>
      <c r="KSK23" s="135"/>
      <c r="KSL23" s="135"/>
      <c r="KSM23" s="135"/>
      <c r="KSN23" s="135"/>
      <c r="KSO23" s="135"/>
      <c r="KSP23" s="135"/>
      <c r="KSQ23" s="135"/>
      <c r="KSR23" s="135"/>
      <c r="KSS23" s="135"/>
      <c r="KST23" s="135"/>
      <c r="KSU23" s="135"/>
      <c r="KSV23" s="135"/>
      <c r="KSW23" s="135"/>
      <c r="KSX23" s="135"/>
      <c r="KSY23" s="135"/>
      <c r="KSZ23" s="135"/>
      <c r="KTA23" s="135"/>
      <c r="KTB23" s="135"/>
      <c r="KTC23" s="135"/>
      <c r="KTD23" s="135"/>
      <c r="KTE23" s="135"/>
      <c r="KTF23" s="135"/>
      <c r="KTG23" s="135"/>
      <c r="KTH23" s="135"/>
      <c r="KTI23" s="135"/>
      <c r="KTJ23" s="135"/>
      <c r="KTK23" s="135"/>
      <c r="KTL23" s="135"/>
      <c r="KTM23" s="135"/>
      <c r="KTN23" s="135"/>
      <c r="KTO23" s="135"/>
      <c r="KTP23" s="135"/>
      <c r="KTQ23" s="135"/>
      <c r="KTR23" s="135"/>
      <c r="KTS23" s="135"/>
      <c r="KTT23" s="135"/>
      <c r="KTU23" s="135"/>
      <c r="KTV23" s="135"/>
      <c r="KTW23" s="135"/>
      <c r="KTX23" s="135"/>
      <c r="KTY23" s="135"/>
      <c r="KTZ23" s="135"/>
      <c r="KUA23" s="135"/>
      <c r="KUB23" s="135"/>
      <c r="KUC23" s="135"/>
      <c r="KUD23" s="135"/>
      <c r="KUE23" s="135"/>
      <c r="KUF23" s="135"/>
      <c r="KUG23" s="135"/>
      <c r="KUH23" s="135"/>
      <c r="KUI23" s="135"/>
      <c r="KUJ23" s="135"/>
      <c r="KUK23" s="135"/>
      <c r="KUL23" s="135"/>
      <c r="KUM23" s="135"/>
      <c r="KUN23" s="135"/>
      <c r="KUO23" s="135"/>
      <c r="KUP23" s="135"/>
      <c r="KUQ23" s="135"/>
      <c r="KUR23" s="135"/>
      <c r="KUS23" s="135"/>
      <c r="KUT23" s="135"/>
      <c r="KUU23" s="135"/>
      <c r="KUV23" s="135"/>
      <c r="KUW23" s="135"/>
      <c r="KUX23" s="135"/>
      <c r="KUY23" s="135"/>
      <c r="KUZ23" s="135"/>
      <c r="KVA23" s="135"/>
      <c r="KVB23" s="135"/>
      <c r="KVC23" s="135"/>
      <c r="KVD23" s="135"/>
      <c r="KVE23" s="135"/>
      <c r="KVF23" s="135"/>
      <c r="KVG23" s="135"/>
      <c r="KVH23" s="135"/>
      <c r="KVI23" s="135"/>
      <c r="KVJ23" s="135"/>
      <c r="KVK23" s="135"/>
      <c r="KVL23" s="135"/>
      <c r="KVM23" s="135"/>
      <c r="KVN23" s="135"/>
      <c r="KVO23" s="135"/>
      <c r="KVP23" s="135"/>
      <c r="KVQ23" s="135"/>
      <c r="KVR23" s="135"/>
      <c r="KVS23" s="135"/>
      <c r="KVT23" s="135"/>
      <c r="KVU23" s="135"/>
      <c r="KVV23" s="135"/>
      <c r="KVW23" s="135"/>
      <c r="KVX23" s="135"/>
      <c r="KVY23" s="135"/>
      <c r="KVZ23" s="135"/>
      <c r="KWA23" s="135"/>
      <c r="KWB23" s="135"/>
      <c r="KWC23" s="135"/>
      <c r="KWD23" s="135"/>
      <c r="KWE23" s="135"/>
      <c r="KWF23" s="135"/>
      <c r="KWG23" s="135"/>
      <c r="KWH23" s="135"/>
      <c r="KWI23" s="135"/>
      <c r="KWJ23" s="135"/>
      <c r="KWK23" s="135"/>
      <c r="KWL23" s="135"/>
      <c r="KWM23" s="135"/>
      <c r="KWN23" s="135"/>
      <c r="KWO23" s="135"/>
      <c r="KWP23" s="135"/>
      <c r="KWQ23" s="135"/>
      <c r="KWR23" s="135"/>
      <c r="KWS23" s="135"/>
      <c r="KWT23" s="135"/>
      <c r="KWU23" s="135"/>
      <c r="KWV23" s="135"/>
      <c r="KWW23" s="135"/>
      <c r="KWX23" s="135"/>
      <c r="KWY23" s="135"/>
      <c r="KWZ23" s="135"/>
      <c r="KXA23" s="135"/>
      <c r="KXB23" s="135"/>
      <c r="KXC23" s="135"/>
      <c r="KXD23" s="135"/>
      <c r="KXE23" s="135"/>
      <c r="KXF23" s="135"/>
      <c r="KXG23" s="135"/>
      <c r="KXH23" s="135"/>
      <c r="KXI23" s="135"/>
      <c r="KXJ23" s="135"/>
      <c r="KXK23" s="135"/>
      <c r="KXL23" s="135"/>
      <c r="KXM23" s="135"/>
      <c r="KXN23" s="135"/>
      <c r="KXO23" s="135"/>
      <c r="KXP23" s="135"/>
      <c r="KXQ23" s="135"/>
      <c r="KXR23" s="135"/>
      <c r="KXS23" s="135"/>
      <c r="KXT23" s="135"/>
      <c r="KXU23" s="135"/>
      <c r="KXV23" s="135"/>
      <c r="KXW23" s="135"/>
      <c r="KXX23" s="135"/>
      <c r="KXY23" s="135"/>
      <c r="KXZ23" s="135"/>
      <c r="KYA23" s="135"/>
      <c r="KYB23" s="135"/>
      <c r="KYC23" s="135"/>
      <c r="KYD23" s="135"/>
      <c r="KYE23" s="135"/>
      <c r="KYF23" s="135"/>
      <c r="KYG23" s="135"/>
      <c r="KYH23" s="135"/>
      <c r="KYI23" s="135"/>
      <c r="KYJ23" s="135"/>
      <c r="KYK23" s="135"/>
      <c r="KYL23" s="135"/>
      <c r="KYM23" s="135"/>
      <c r="KYN23" s="135"/>
      <c r="KYO23" s="135"/>
      <c r="KYP23" s="135"/>
      <c r="KYQ23" s="135"/>
      <c r="KYR23" s="135"/>
      <c r="KYS23" s="135"/>
      <c r="KYT23" s="135"/>
      <c r="KYU23" s="135"/>
      <c r="KYV23" s="135"/>
      <c r="KYW23" s="135"/>
      <c r="KYX23" s="135"/>
      <c r="KYY23" s="135"/>
      <c r="KYZ23" s="135"/>
      <c r="KZA23" s="135"/>
      <c r="KZB23" s="135"/>
      <c r="KZC23" s="135"/>
      <c r="KZD23" s="135"/>
      <c r="KZE23" s="135"/>
      <c r="KZF23" s="135"/>
      <c r="KZG23" s="135"/>
      <c r="KZH23" s="135"/>
      <c r="KZI23" s="135"/>
      <c r="KZJ23" s="135"/>
      <c r="KZK23" s="135"/>
      <c r="KZL23" s="135"/>
      <c r="KZM23" s="135"/>
      <c r="KZN23" s="135"/>
      <c r="KZO23" s="135"/>
      <c r="KZP23" s="135"/>
      <c r="KZQ23" s="135"/>
      <c r="KZR23" s="135"/>
      <c r="KZS23" s="135"/>
      <c r="KZT23" s="135"/>
      <c r="KZU23" s="135"/>
      <c r="KZV23" s="135"/>
      <c r="KZW23" s="135"/>
      <c r="KZX23" s="135"/>
      <c r="KZY23" s="135"/>
      <c r="KZZ23" s="135"/>
      <c r="LAA23" s="135"/>
      <c r="LAB23" s="135"/>
      <c r="LAC23" s="135"/>
      <c r="LAD23" s="135"/>
      <c r="LAE23" s="135"/>
      <c r="LAF23" s="135"/>
      <c r="LAG23" s="135"/>
      <c r="LAH23" s="135"/>
      <c r="LAI23" s="135"/>
      <c r="LAJ23" s="135"/>
      <c r="LAK23" s="135"/>
      <c r="LAL23" s="135"/>
      <c r="LAM23" s="135"/>
      <c r="LAN23" s="135"/>
      <c r="LAO23" s="135"/>
      <c r="LAP23" s="135"/>
      <c r="LAQ23" s="135"/>
      <c r="LAR23" s="135"/>
      <c r="LAS23" s="135"/>
      <c r="LAT23" s="135"/>
      <c r="LAU23" s="135"/>
      <c r="LAV23" s="135"/>
      <c r="LAW23" s="135"/>
      <c r="LAX23" s="135"/>
      <c r="LAY23" s="135"/>
      <c r="LAZ23" s="135"/>
      <c r="LBA23" s="135"/>
      <c r="LBB23" s="135"/>
      <c r="LBC23" s="135"/>
      <c r="LBD23" s="135"/>
      <c r="LBE23" s="135"/>
      <c r="LBF23" s="135"/>
      <c r="LBG23" s="135"/>
      <c r="LBH23" s="135"/>
      <c r="LBI23" s="135"/>
      <c r="LBJ23" s="135"/>
      <c r="LBK23" s="135"/>
      <c r="LBL23" s="135"/>
      <c r="LBM23" s="135"/>
      <c r="LBN23" s="135"/>
      <c r="LBO23" s="135"/>
      <c r="LBP23" s="135"/>
      <c r="LBQ23" s="135"/>
      <c r="LBR23" s="135"/>
      <c r="LBS23" s="135"/>
      <c r="LBT23" s="135"/>
      <c r="LBU23" s="135"/>
      <c r="LBV23" s="135"/>
      <c r="LBW23" s="135"/>
      <c r="LBX23" s="135"/>
      <c r="LBY23" s="135"/>
      <c r="LBZ23" s="135"/>
      <c r="LCA23" s="135"/>
      <c r="LCB23" s="135"/>
      <c r="LCC23" s="135"/>
      <c r="LCD23" s="135"/>
      <c r="LCE23" s="135"/>
      <c r="LCF23" s="135"/>
      <c r="LCG23" s="135"/>
      <c r="LCH23" s="135"/>
      <c r="LCI23" s="135"/>
      <c r="LCJ23" s="135"/>
      <c r="LCK23" s="135"/>
      <c r="LCL23" s="135"/>
      <c r="LCM23" s="135"/>
      <c r="LCN23" s="135"/>
      <c r="LCO23" s="135"/>
      <c r="LCP23" s="135"/>
      <c r="LCQ23" s="135"/>
      <c r="LCR23" s="135"/>
      <c r="LCS23" s="135"/>
      <c r="LCT23" s="135"/>
      <c r="LCU23" s="135"/>
      <c r="LCV23" s="135"/>
      <c r="LCW23" s="135"/>
      <c r="LCX23" s="135"/>
      <c r="LCY23" s="135"/>
      <c r="LCZ23" s="135"/>
      <c r="LDA23" s="135"/>
      <c r="LDB23" s="135"/>
      <c r="LDC23" s="135"/>
      <c r="LDD23" s="135"/>
      <c r="LDE23" s="135"/>
      <c r="LDF23" s="135"/>
      <c r="LDG23" s="135"/>
      <c r="LDH23" s="135"/>
      <c r="LDI23" s="135"/>
      <c r="LDJ23" s="135"/>
      <c r="LDK23" s="135"/>
      <c r="LDL23" s="135"/>
      <c r="LDM23" s="135"/>
      <c r="LDN23" s="135"/>
      <c r="LDO23" s="135"/>
      <c r="LDP23" s="135"/>
      <c r="LDQ23" s="135"/>
      <c r="LDR23" s="135"/>
      <c r="LDS23" s="135"/>
      <c r="LDT23" s="135"/>
      <c r="LDU23" s="135"/>
      <c r="LDV23" s="135"/>
      <c r="LDW23" s="135"/>
      <c r="LDX23" s="135"/>
      <c r="LDY23" s="135"/>
      <c r="LDZ23" s="135"/>
      <c r="LEA23" s="135"/>
      <c r="LEB23" s="135"/>
      <c r="LEC23" s="135"/>
      <c r="LED23" s="135"/>
      <c r="LEE23" s="135"/>
      <c r="LEF23" s="135"/>
      <c r="LEG23" s="135"/>
      <c r="LEH23" s="135"/>
      <c r="LEI23" s="135"/>
      <c r="LEJ23" s="135"/>
      <c r="LEK23" s="135"/>
      <c r="LEL23" s="135"/>
      <c r="LEM23" s="135"/>
      <c r="LEN23" s="135"/>
      <c r="LEO23" s="135"/>
      <c r="LEP23" s="135"/>
      <c r="LEQ23" s="135"/>
      <c r="LER23" s="135"/>
      <c r="LES23" s="135"/>
      <c r="LET23" s="135"/>
      <c r="LEU23" s="135"/>
      <c r="LEV23" s="135"/>
      <c r="LEW23" s="135"/>
      <c r="LEX23" s="135"/>
      <c r="LEY23" s="135"/>
      <c r="LEZ23" s="135"/>
      <c r="LFA23" s="135"/>
      <c r="LFB23" s="135"/>
      <c r="LFC23" s="135"/>
      <c r="LFD23" s="135"/>
      <c r="LFE23" s="135"/>
      <c r="LFF23" s="135"/>
      <c r="LFG23" s="135"/>
      <c r="LFH23" s="135"/>
      <c r="LFI23" s="135"/>
      <c r="LFJ23" s="135"/>
      <c r="LFK23" s="135"/>
      <c r="LFL23" s="135"/>
      <c r="LFM23" s="135"/>
      <c r="LFN23" s="135"/>
      <c r="LFO23" s="135"/>
      <c r="LFP23" s="135"/>
      <c r="LFQ23" s="135"/>
      <c r="LFR23" s="135"/>
      <c r="LFS23" s="135"/>
      <c r="LFT23" s="135"/>
      <c r="LFU23" s="135"/>
      <c r="LFV23" s="135"/>
      <c r="LFW23" s="135"/>
      <c r="LFX23" s="135"/>
      <c r="LFY23" s="135"/>
      <c r="LFZ23" s="135"/>
      <c r="LGA23" s="135"/>
      <c r="LGB23" s="135"/>
      <c r="LGC23" s="135"/>
      <c r="LGD23" s="135"/>
      <c r="LGE23" s="135"/>
      <c r="LGF23" s="135"/>
      <c r="LGG23" s="135"/>
      <c r="LGH23" s="135"/>
      <c r="LGI23" s="135"/>
      <c r="LGJ23" s="135"/>
      <c r="LGK23" s="135"/>
      <c r="LGL23" s="135"/>
      <c r="LGM23" s="135"/>
      <c r="LGN23" s="135"/>
      <c r="LGO23" s="135"/>
      <c r="LGP23" s="135"/>
      <c r="LGQ23" s="135"/>
      <c r="LGR23" s="135"/>
      <c r="LGS23" s="135"/>
      <c r="LGT23" s="135"/>
      <c r="LGU23" s="135"/>
      <c r="LGV23" s="135"/>
      <c r="LGW23" s="135"/>
      <c r="LGX23" s="135"/>
      <c r="LGY23" s="135"/>
      <c r="LGZ23" s="135"/>
      <c r="LHA23" s="135"/>
      <c r="LHB23" s="135"/>
      <c r="LHC23" s="135"/>
      <c r="LHD23" s="135"/>
      <c r="LHE23" s="135"/>
      <c r="LHF23" s="135"/>
      <c r="LHG23" s="135"/>
      <c r="LHH23" s="135"/>
      <c r="LHI23" s="135"/>
      <c r="LHJ23" s="135"/>
      <c r="LHK23" s="135"/>
      <c r="LHL23" s="135"/>
      <c r="LHM23" s="135"/>
      <c r="LHN23" s="135"/>
      <c r="LHO23" s="135"/>
      <c r="LHP23" s="135"/>
      <c r="LHQ23" s="135"/>
      <c r="LHR23" s="135"/>
      <c r="LHS23" s="135"/>
      <c r="LHT23" s="135"/>
      <c r="LHU23" s="135"/>
      <c r="LHV23" s="135"/>
      <c r="LHW23" s="135"/>
      <c r="LHX23" s="135"/>
      <c r="LHY23" s="135"/>
      <c r="LHZ23" s="135"/>
      <c r="LIA23" s="135"/>
      <c r="LIB23" s="135"/>
      <c r="LIC23" s="135"/>
      <c r="LID23" s="135"/>
      <c r="LIE23" s="135"/>
      <c r="LIF23" s="135"/>
      <c r="LIG23" s="135"/>
      <c r="LIH23" s="135"/>
      <c r="LII23" s="135"/>
      <c r="LIJ23" s="135"/>
      <c r="LIK23" s="135"/>
      <c r="LIL23" s="135"/>
      <c r="LIM23" s="135"/>
      <c r="LIN23" s="135"/>
      <c r="LIO23" s="135"/>
      <c r="LIP23" s="135"/>
      <c r="LIQ23" s="135"/>
      <c r="LIR23" s="135"/>
      <c r="LIS23" s="135"/>
      <c r="LIT23" s="135"/>
      <c r="LIU23" s="135"/>
      <c r="LIV23" s="135"/>
      <c r="LIW23" s="135"/>
      <c r="LIX23" s="135"/>
      <c r="LIY23" s="135"/>
      <c r="LIZ23" s="135"/>
      <c r="LJA23" s="135"/>
      <c r="LJB23" s="135"/>
      <c r="LJC23" s="135"/>
      <c r="LJD23" s="135"/>
      <c r="LJE23" s="135"/>
      <c r="LJF23" s="135"/>
      <c r="LJG23" s="135"/>
      <c r="LJH23" s="135"/>
      <c r="LJI23" s="135"/>
      <c r="LJJ23" s="135"/>
      <c r="LJK23" s="135"/>
      <c r="LJL23" s="135"/>
      <c r="LJM23" s="135"/>
      <c r="LJN23" s="135"/>
      <c r="LJO23" s="135"/>
      <c r="LJP23" s="135"/>
      <c r="LJQ23" s="135"/>
      <c r="LJR23" s="135"/>
      <c r="LJS23" s="135"/>
      <c r="LJT23" s="135"/>
      <c r="LJU23" s="135"/>
      <c r="LJV23" s="135"/>
      <c r="LJW23" s="135"/>
      <c r="LJX23" s="135"/>
      <c r="LJY23" s="135"/>
      <c r="LJZ23" s="135"/>
      <c r="LKA23" s="135"/>
      <c r="LKB23" s="135"/>
      <c r="LKC23" s="135"/>
      <c r="LKD23" s="135"/>
      <c r="LKE23" s="135"/>
      <c r="LKF23" s="135"/>
      <c r="LKG23" s="135"/>
      <c r="LKH23" s="135"/>
      <c r="LKI23" s="135"/>
      <c r="LKJ23" s="135"/>
      <c r="LKK23" s="135"/>
      <c r="LKL23" s="135"/>
      <c r="LKM23" s="135"/>
      <c r="LKN23" s="135"/>
      <c r="LKO23" s="135"/>
      <c r="LKP23" s="135"/>
      <c r="LKQ23" s="135"/>
      <c r="LKR23" s="135"/>
      <c r="LKS23" s="135"/>
      <c r="LKT23" s="135"/>
      <c r="LKU23" s="135"/>
      <c r="LKV23" s="135"/>
      <c r="LKW23" s="135"/>
      <c r="LKX23" s="135"/>
      <c r="LKY23" s="135"/>
      <c r="LKZ23" s="135"/>
      <c r="LLA23" s="135"/>
      <c r="LLB23" s="135"/>
      <c r="LLC23" s="135"/>
      <c r="LLD23" s="135"/>
      <c r="LLE23" s="135"/>
      <c r="LLF23" s="135"/>
      <c r="LLG23" s="135"/>
      <c r="LLH23" s="135"/>
      <c r="LLI23" s="135"/>
      <c r="LLJ23" s="135"/>
      <c r="LLK23" s="135"/>
      <c r="LLL23" s="135"/>
      <c r="LLM23" s="135"/>
      <c r="LLN23" s="135"/>
      <c r="LLO23" s="135"/>
      <c r="LLP23" s="135"/>
      <c r="LLQ23" s="135"/>
      <c r="LLR23" s="135"/>
      <c r="LLS23" s="135"/>
      <c r="LLT23" s="135"/>
      <c r="LLU23" s="135"/>
      <c r="LLV23" s="135"/>
      <c r="LLW23" s="135"/>
      <c r="LLX23" s="135"/>
      <c r="LLY23" s="135"/>
      <c r="LLZ23" s="135"/>
      <c r="LMA23" s="135"/>
      <c r="LMB23" s="135"/>
      <c r="LMC23" s="135"/>
      <c r="LMD23" s="135"/>
      <c r="LME23" s="135"/>
      <c r="LMF23" s="135"/>
      <c r="LMG23" s="135"/>
      <c r="LMH23" s="135"/>
      <c r="LMI23" s="135"/>
      <c r="LMJ23" s="135"/>
      <c r="LMK23" s="135"/>
      <c r="LML23" s="135"/>
      <c r="LMM23" s="135"/>
      <c r="LMN23" s="135"/>
      <c r="LMO23" s="135"/>
      <c r="LMP23" s="135"/>
      <c r="LMQ23" s="135"/>
      <c r="LMR23" s="135"/>
      <c r="LMS23" s="135"/>
      <c r="LMT23" s="135"/>
      <c r="LMU23" s="135"/>
      <c r="LMV23" s="135"/>
      <c r="LMW23" s="135"/>
      <c r="LMX23" s="135"/>
      <c r="LMY23" s="135"/>
      <c r="LMZ23" s="135"/>
      <c r="LNA23" s="135"/>
      <c r="LNB23" s="135"/>
      <c r="LNC23" s="135"/>
      <c r="LND23" s="135"/>
      <c r="LNE23" s="135"/>
      <c r="LNF23" s="135"/>
      <c r="LNG23" s="135"/>
      <c r="LNH23" s="135"/>
      <c r="LNI23" s="135"/>
      <c r="LNJ23" s="135"/>
      <c r="LNK23" s="135"/>
      <c r="LNL23" s="135"/>
      <c r="LNM23" s="135"/>
      <c r="LNN23" s="135"/>
      <c r="LNO23" s="135"/>
      <c r="LNP23" s="135"/>
      <c r="LNQ23" s="135"/>
      <c r="LNR23" s="135"/>
      <c r="LNS23" s="135"/>
      <c r="LNT23" s="135"/>
      <c r="LNU23" s="135"/>
      <c r="LNV23" s="135"/>
      <c r="LNW23" s="135"/>
      <c r="LNX23" s="135"/>
      <c r="LNY23" s="135"/>
      <c r="LNZ23" s="135"/>
      <c r="LOA23" s="135"/>
      <c r="LOB23" s="135"/>
      <c r="LOC23" s="135"/>
      <c r="LOD23" s="135"/>
      <c r="LOE23" s="135"/>
      <c r="LOF23" s="135"/>
      <c r="LOG23" s="135"/>
      <c r="LOH23" s="135"/>
      <c r="LOI23" s="135"/>
      <c r="LOJ23" s="135"/>
      <c r="LOK23" s="135"/>
      <c r="LOL23" s="135"/>
      <c r="LOM23" s="135"/>
      <c r="LON23" s="135"/>
      <c r="LOO23" s="135"/>
      <c r="LOP23" s="135"/>
      <c r="LOQ23" s="135"/>
      <c r="LOR23" s="135"/>
      <c r="LOS23" s="135"/>
      <c r="LOT23" s="135"/>
      <c r="LOU23" s="135"/>
      <c r="LOV23" s="135"/>
      <c r="LOW23" s="135"/>
      <c r="LOX23" s="135"/>
      <c r="LOY23" s="135"/>
      <c r="LOZ23" s="135"/>
      <c r="LPA23" s="135"/>
      <c r="LPB23" s="135"/>
      <c r="LPC23" s="135"/>
      <c r="LPD23" s="135"/>
      <c r="LPE23" s="135"/>
      <c r="LPF23" s="135"/>
      <c r="LPG23" s="135"/>
      <c r="LPH23" s="135"/>
      <c r="LPI23" s="135"/>
      <c r="LPJ23" s="135"/>
      <c r="LPK23" s="135"/>
      <c r="LPL23" s="135"/>
      <c r="LPM23" s="135"/>
      <c r="LPN23" s="135"/>
      <c r="LPO23" s="135"/>
      <c r="LPP23" s="135"/>
      <c r="LPQ23" s="135"/>
      <c r="LPR23" s="135"/>
      <c r="LPS23" s="135"/>
      <c r="LPT23" s="135"/>
      <c r="LPU23" s="135"/>
      <c r="LPV23" s="135"/>
      <c r="LPW23" s="135"/>
      <c r="LPX23" s="135"/>
      <c r="LPY23" s="135"/>
      <c r="LPZ23" s="135"/>
      <c r="LQA23" s="135"/>
      <c r="LQB23" s="135"/>
      <c r="LQC23" s="135"/>
      <c r="LQD23" s="135"/>
      <c r="LQE23" s="135"/>
      <c r="LQF23" s="135"/>
      <c r="LQG23" s="135"/>
      <c r="LQH23" s="135"/>
      <c r="LQI23" s="135"/>
      <c r="LQJ23" s="135"/>
      <c r="LQK23" s="135"/>
      <c r="LQL23" s="135"/>
      <c r="LQM23" s="135"/>
      <c r="LQN23" s="135"/>
      <c r="LQO23" s="135"/>
      <c r="LQP23" s="135"/>
      <c r="LQQ23" s="135"/>
      <c r="LQR23" s="135"/>
      <c r="LQS23" s="135"/>
      <c r="LQT23" s="135"/>
      <c r="LQU23" s="135"/>
      <c r="LQV23" s="135"/>
      <c r="LQW23" s="135"/>
      <c r="LQX23" s="135"/>
      <c r="LQY23" s="135"/>
      <c r="LQZ23" s="135"/>
      <c r="LRA23" s="135"/>
      <c r="LRB23" s="135"/>
      <c r="LRC23" s="135"/>
      <c r="LRD23" s="135"/>
      <c r="LRE23" s="135"/>
      <c r="LRF23" s="135"/>
      <c r="LRG23" s="135"/>
      <c r="LRH23" s="135"/>
      <c r="LRI23" s="135"/>
      <c r="LRJ23" s="135"/>
      <c r="LRK23" s="135"/>
      <c r="LRL23" s="135"/>
      <c r="LRM23" s="135"/>
      <c r="LRN23" s="135"/>
      <c r="LRO23" s="135"/>
      <c r="LRP23" s="135"/>
      <c r="LRQ23" s="135"/>
      <c r="LRR23" s="135"/>
      <c r="LRS23" s="135"/>
      <c r="LRT23" s="135"/>
      <c r="LRU23" s="135"/>
      <c r="LRV23" s="135"/>
      <c r="LRW23" s="135"/>
      <c r="LRX23" s="135"/>
      <c r="LRY23" s="135"/>
      <c r="LRZ23" s="135"/>
      <c r="LSA23" s="135"/>
      <c r="LSB23" s="135"/>
      <c r="LSC23" s="135"/>
      <c r="LSD23" s="135"/>
      <c r="LSE23" s="135"/>
      <c r="LSF23" s="135"/>
      <c r="LSG23" s="135"/>
      <c r="LSH23" s="135"/>
      <c r="LSI23" s="135"/>
      <c r="LSJ23" s="135"/>
      <c r="LSK23" s="135"/>
      <c r="LSL23" s="135"/>
      <c r="LSM23" s="135"/>
      <c r="LSN23" s="135"/>
      <c r="LSO23" s="135"/>
      <c r="LSP23" s="135"/>
      <c r="LSQ23" s="135"/>
      <c r="LSR23" s="135"/>
      <c r="LSS23" s="135"/>
      <c r="LST23" s="135"/>
      <c r="LSU23" s="135"/>
      <c r="LSV23" s="135"/>
      <c r="LSW23" s="135"/>
      <c r="LSX23" s="135"/>
      <c r="LSY23" s="135"/>
      <c r="LSZ23" s="135"/>
      <c r="LTA23" s="135"/>
      <c r="LTB23" s="135"/>
      <c r="LTC23" s="135"/>
      <c r="LTD23" s="135"/>
      <c r="LTE23" s="135"/>
      <c r="LTF23" s="135"/>
      <c r="LTG23" s="135"/>
      <c r="LTH23" s="135"/>
      <c r="LTI23" s="135"/>
      <c r="LTJ23" s="135"/>
      <c r="LTK23" s="135"/>
      <c r="LTL23" s="135"/>
      <c r="LTM23" s="135"/>
      <c r="LTN23" s="135"/>
      <c r="LTO23" s="135"/>
      <c r="LTP23" s="135"/>
      <c r="LTQ23" s="135"/>
      <c r="LTR23" s="135"/>
      <c r="LTS23" s="135"/>
      <c r="LTT23" s="135"/>
      <c r="LTU23" s="135"/>
      <c r="LTV23" s="135"/>
      <c r="LTW23" s="135"/>
      <c r="LTX23" s="135"/>
      <c r="LTY23" s="135"/>
      <c r="LTZ23" s="135"/>
      <c r="LUA23" s="135"/>
      <c r="LUB23" s="135"/>
      <c r="LUC23" s="135"/>
      <c r="LUD23" s="135"/>
      <c r="LUE23" s="135"/>
      <c r="LUF23" s="135"/>
      <c r="LUG23" s="135"/>
      <c r="LUH23" s="135"/>
      <c r="LUI23" s="135"/>
      <c r="LUJ23" s="135"/>
      <c r="LUK23" s="135"/>
      <c r="LUL23" s="135"/>
      <c r="LUM23" s="135"/>
      <c r="LUN23" s="135"/>
      <c r="LUO23" s="135"/>
      <c r="LUP23" s="135"/>
      <c r="LUQ23" s="135"/>
      <c r="LUR23" s="135"/>
      <c r="LUS23" s="135"/>
      <c r="LUT23" s="135"/>
      <c r="LUU23" s="135"/>
      <c r="LUV23" s="135"/>
      <c r="LUW23" s="135"/>
      <c r="LUX23" s="135"/>
      <c r="LUY23" s="135"/>
      <c r="LUZ23" s="135"/>
      <c r="LVA23" s="135"/>
      <c r="LVB23" s="135"/>
      <c r="LVC23" s="135"/>
      <c r="LVD23" s="135"/>
      <c r="LVE23" s="135"/>
      <c r="LVF23" s="135"/>
      <c r="LVG23" s="135"/>
      <c r="LVH23" s="135"/>
      <c r="LVI23" s="135"/>
      <c r="LVJ23" s="135"/>
      <c r="LVK23" s="135"/>
      <c r="LVL23" s="135"/>
      <c r="LVM23" s="135"/>
      <c r="LVN23" s="135"/>
      <c r="LVO23" s="135"/>
      <c r="LVP23" s="135"/>
      <c r="LVQ23" s="135"/>
      <c r="LVR23" s="135"/>
      <c r="LVS23" s="135"/>
      <c r="LVT23" s="135"/>
      <c r="LVU23" s="135"/>
      <c r="LVV23" s="135"/>
      <c r="LVW23" s="135"/>
      <c r="LVX23" s="135"/>
      <c r="LVY23" s="135"/>
      <c r="LVZ23" s="135"/>
      <c r="LWA23" s="135"/>
      <c r="LWB23" s="135"/>
      <c r="LWC23" s="135"/>
      <c r="LWD23" s="135"/>
      <c r="LWE23" s="135"/>
      <c r="LWF23" s="135"/>
      <c r="LWG23" s="135"/>
      <c r="LWH23" s="135"/>
      <c r="LWI23" s="135"/>
      <c r="LWJ23" s="135"/>
      <c r="LWK23" s="135"/>
      <c r="LWL23" s="135"/>
      <c r="LWM23" s="135"/>
      <c r="LWN23" s="135"/>
      <c r="LWO23" s="135"/>
      <c r="LWP23" s="135"/>
      <c r="LWQ23" s="135"/>
      <c r="LWR23" s="135"/>
      <c r="LWS23" s="135"/>
      <c r="LWT23" s="135"/>
      <c r="LWU23" s="135"/>
      <c r="LWV23" s="135"/>
      <c r="LWW23" s="135"/>
      <c r="LWX23" s="135"/>
      <c r="LWY23" s="135"/>
      <c r="LWZ23" s="135"/>
      <c r="LXA23" s="135"/>
      <c r="LXB23" s="135"/>
      <c r="LXC23" s="135"/>
      <c r="LXD23" s="135"/>
      <c r="LXE23" s="135"/>
      <c r="LXF23" s="135"/>
      <c r="LXG23" s="135"/>
      <c r="LXH23" s="135"/>
      <c r="LXI23" s="135"/>
      <c r="LXJ23" s="135"/>
      <c r="LXK23" s="135"/>
      <c r="LXL23" s="135"/>
      <c r="LXM23" s="135"/>
      <c r="LXN23" s="135"/>
      <c r="LXO23" s="135"/>
      <c r="LXP23" s="135"/>
      <c r="LXQ23" s="135"/>
      <c r="LXR23" s="135"/>
      <c r="LXS23" s="135"/>
      <c r="LXT23" s="135"/>
      <c r="LXU23" s="135"/>
      <c r="LXV23" s="135"/>
      <c r="LXW23" s="135"/>
      <c r="LXX23" s="135"/>
      <c r="LXY23" s="135"/>
      <c r="LXZ23" s="135"/>
      <c r="LYA23" s="135"/>
      <c r="LYB23" s="135"/>
      <c r="LYC23" s="135"/>
      <c r="LYD23" s="135"/>
      <c r="LYE23" s="135"/>
      <c r="LYF23" s="135"/>
      <c r="LYG23" s="135"/>
      <c r="LYH23" s="135"/>
      <c r="LYI23" s="135"/>
      <c r="LYJ23" s="135"/>
      <c r="LYK23" s="135"/>
      <c r="LYL23" s="135"/>
      <c r="LYM23" s="135"/>
      <c r="LYN23" s="135"/>
      <c r="LYO23" s="135"/>
      <c r="LYP23" s="135"/>
      <c r="LYQ23" s="135"/>
      <c r="LYR23" s="135"/>
      <c r="LYS23" s="135"/>
      <c r="LYT23" s="135"/>
      <c r="LYU23" s="135"/>
      <c r="LYV23" s="135"/>
      <c r="LYW23" s="135"/>
      <c r="LYX23" s="135"/>
      <c r="LYY23" s="135"/>
      <c r="LYZ23" s="135"/>
      <c r="LZA23" s="135"/>
      <c r="LZB23" s="135"/>
      <c r="LZC23" s="135"/>
      <c r="LZD23" s="135"/>
      <c r="LZE23" s="135"/>
      <c r="LZF23" s="135"/>
      <c r="LZG23" s="135"/>
      <c r="LZH23" s="135"/>
      <c r="LZI23" s="135"/>
      <c r="LZJ23" s="135"/>
      <c r="LZK23" s="135"/>
      <c r="LZL23" s="135"/>
      <c r="LZM23" s="135"/>
      <c r="LZN23" s="135"/>
      <c r="LZO23" s="135"/>
      <c r="LZP23" s="135"/>
      <c r="LZQ23" s="135"/>
      <c r="LZR23" s="135"/>
      <c r="LZS23" s="135"/>
      <c r="LZT23" s="135"/>
      <c r="LZU23" s="135"/>
      <c r="LZV23" s="135"/>
      <c r="LZW23" s="135"/>
      <c r="LZX23" s="135"/>
      <c r="LZY23" s="135"/>
      <c r="LZZ23" s="135"/>
      <c r="MAA23" s="135"/>
      <c r="MAB23" s="135"/>
      <c r="MAC23" s="135"/>
      <c r="MAD23" s="135"/>
      <c r="MAE23" s="135"/>
      <c r="MAF23" s="135"/>
      <c r="MAG23" s="135"/>
      <c r="MAH23" s="135"/>
      <c r="MAI23" s="135"/>
      <c r="MAJ23" s="135"/>
      <c r="MAK23" s="135"/>
      <c r="MAL23" s="135"/>
      <c r="MAM23" s="135"/>
      <c r="MAN23" s="135"/>
      <c r="MAO23" s="135"/>
      <c r="MAP23" s="135"/>
      <c r="MAQ23" s="135"/>
      <c r="MAR23" s="135"/>
      <c r="MAS23" s="135"/>
      <c r="MAT23" s="135"/>
      <c r="MAU23" s="135"/>
      <c r="MAV23" s="135"/>
      <c r="MAW23" s="135"/>
      <c r="MAX23" s="135"/>
      <c r="MAY23" s="135"/>
      <c r="MAZ23" s="135"/>
      <c r="MBA23" s="135"/>
      <c r="MBB23" s="135"/>
      <c r="MBC23" s="135"/>
      <c r="MBD23" s="135"/>
      <c r="MBE23" s="135"/>
      <c r="MBF23" s="135"/>
      <c r="MBG23" s="135"/>
      <c r="MBH23" s="135"/>
      <c r="MBI23" s="135"/>
      <c r="MBJ23" s="135"/>
      <c r="MBK23" s="135"/>
      <c r="MBL23" s="135"/>
      <c r="MBM23" s="135"/>
      <c r="MBN23" s="135"/>
      <c r="MBO23" s="135"/>
      <c r="MBP23" s="135"/>
      <c r="MBQ23" s="135"/>
      <c r="MBR23" s="135"/>
      <c r="MBS23" s="135"/>
      <c r="MBT23" s="135"/>
      <c r="MBU23" s="135"/>
      <c r="MBV23" s="135"/>
      <c r="MBW23" s="135"/>
      <c r="MBX23" s="135"/>
      <c r="MBY23" s="135"/>
      <c r="MBZ23" s="135"/>
      <c r="MCA23" s="135"/>
      <c r="MCB23" s="135"/>
      <c r="MCC23" s="135"/>
      <c r="MCD23" s="135"/>
      <c r="MCE23" s="135"/>
      <c r="MCF23" s="135"/>
      <c r="MCG23" s="135"/>
      <c r="MCH23" s="135"/>
      <c r="MCI23" s="135"/>
      <c r="MCJ23" s="135"/>
      <c r="MCK23" s="135"/>
      <c r="MCL23" s="135"/>
      <c r="MCM23" s="135"/>
      <c r="MCN23" s="135"/>
      <c r="MCO23" s="135"/>
      <c r="MCP23" s="135"/>
      <c r="MCQ23" s="135"/>
      <c r="MCR23" s="135"/>
      <c r="MCS23" s="135"/>
      <c r="MCT23" s="135"/>
      <c r="MCU23" s="135"/>
      <c r="MCV23" s="135"/>
      <c r="MCW23" s="135"/>
      <c r="MCX23" s="135"/>
      <c r="MCY23" s="135"/>
      <c r="MCZ23" s="135"/>
      <c r="MDA23" s="135"/>
      <c r="MDB23" s="135"/>
      <c r="MDC23" s="135"/>
      <c r="MDD23" s="135"/>
      <c r="MDE23" s="135"/>
      <c r="MDF23" s="135"/>
      <c r="MDG23" s="135"/>
      <c r="MDH23" s="135"/>
      <c r="MDI23" s="135"/>
      <c r="MDJ23" s="135"/>
      <c r="MDK23" s="135"/>
      <c r="MDL23" s="135"/>
      <c r="MDM23" s="135"/>
      <c r="MDN23" s="135"/>
      <c r="MDO23" s="135"/>
      <c r="MDP23" s="135"/>
      <c r="MDQ23" s="135"/>
      <c r="MDR23" s="135"/>
      <c r="MDS23" s="135"/>
      <c r="MDT23" s="135"/>
      <c r="MDU23" s="135"/>
      <c r="MDV23" s="135"/>
      <c r="MDW23" s="135"/>
      <c r="MDX23" s="135"/>
      <c r="MDY23" s="135"/>
      <c r="MDZ23" s="135"/>
      <c r="MEA23" s="135"/>
      <c r="MEB23" s="135"/>
      <c r="MEC23" s="135"/>
      <c r="MED23" s="135"/>
      <c r="MEE23" s="135"/>
      <c r="MEF23" s="135"/>
      <c r="MEG23" s="135"/>
      <c r="MEH23" s="135"/>
      <c r="MEI23" s="135"/>
      <c r="MEJ23" s="135"/>
      <c r="MEK23" s="135"/>
      <c r="MEL23" s="135"/>
      <c r="MEM23" s="135"/>
      <c r="MEN23" s="135"/>
      <c r="MEO23" s="135"/>
      <c r="MEP23" s="135"/>
      <c r="MEQ23" s="135"/>
      <c r="MER23" s="135"/>
      <c r="MES23" s="135"/>
      <c r="MET23" s="135"/>
      <c r="MEU23" s="135"/>
      <c r="MEV23" s="135"/>
      <c r="MEW23" s="135"/>
      <c r="MEX23" s="135"/>
      <c r="MEY23" s="135"/>
      <c r="MEZ23" s="135"/>
      <c r="MFA23" s="135"/>
      <c r="MFB23" s="135"/>
      <c r="MFC23" s="135"/>
      <c r="MFD23" s="135"/>
      <c r="MFE23" s="135"/>
      <c r="MFF23" s="135"/>
      <c r="MFG23" s="135"/>
      <c r="MFH23" s="135"/>
      <c r="MFI23" s="135"/>
      <c r="MFJ23" s="135"/>
      <c r="MFK23" s="135"/>
      <c r="MFL23" s="135"/>
      <c r="MFM23" s="135"/>
      <c r="MFN23" s="135"/>
      <c r="MFO23" s="135"/>
      <c r="MFP23" s="135"/>
      <c r="MFQ23" s="135"/>
      <c r="MFR23" s="135"/>
      <c r="MFS23" s="135"/>
      <c r="MFT23" s="135"/>
      <c r="MFU23" s="135"/>
      <c r="MFV23" s="135"/>
      <c r="MFW23" s="135"/>
      <c r="MFX23" s="135"/>
      <c r="MFY23" s="135"/>
      <c r="MFZ23" s="135"/>
      <c r="MGA23" s="135"/>
      <c r="MGB23" s="135"/>
      <c r="MGC23" s="135"/>
      <c r="MGD23" s="135"/>
      <c r="MGE23" s="135"/>
      <c r="MGF23" s="135"/>
      <c r="MGG23" s="135"/>
      <c r="MGH23" s="135"/>
      <c r="MGI23" s="135"/>
      <c r="MGJ23" s="135"/>
      <c r="MGK23" s="135"/>
      <c r="MGL23" s="135"/>
      <c r="MGM23" s="135"/>
      <c r="MGN23" s="135"/>
      <c r="MGO23" s="135"/>
      <c r="MGP23" s="135"/>
      <c r="MGQ23" s="135"/>
      <c r="MGR23" s="135"/>
      <c r="MGS23" s="135"/>
      <c r="MGT23" s="135"/>
      <c r="MGU23" s="135"/>
      <c r="MGV23" s="135"/>
      <c r="MGW23" s="135"/>
      <c r="MGX23" s="135"/>
      <c r="MGY23" s="135"/>
      <c r="MGZ23" s="135"/>
      <c r="MHA23" s="135"/>
      <c r="MHB23" s="135"/>
      <c r="MHC23" s="135"/>
      <c r="MHD23" s="135"/>
      <c r="MHE23" s="135"/>
      <c r="MHF23" s="135"/>
      <c r="MHG23" s="135"/>
      <c r="MHH23" s="135"/>
      <c r="MHI23" s="135"/>
      <c r="MHJ23" s="135"/>
      <c r="MHK23" s="135"/>
      <c r="MHL23" s="135"/>
      <c r="MHM23" s="135"/>
      <c r="MHN23" s="135"/>
      <c r="MHO23" s="135"/>
      <c r="MHP23" s="135"/>
      <c r="MHQ23" s="135"/>
      <c r="MHR23" s="135"/>
      <c r="MHS23" s="135"/>
      <c r="MHT23" s="135"/>
      <c r="MHU23" s="135"/>
      <c r="MHV23" s="135"/>
      <c r="MHW23" s="135"/>
      <c r="MHX23" s="135"/>
      <c r="MHY23" s="135"/>
      <c r="MHZ23" s="135"/>
      <c r="MIA23" s="135"/>
      <c r="MIB23" s="135"/>
      <c r="MIC23" s="135"/>
      <c r="MID23" s="135"/>
      <c r="MIE23" s="135"/>
      <c r="MIF23" s="135"/>
      <c r="MIG23" s="135"/>
      <c r="MIH23" s="135"/>
      <c r="MII23" s="135"/>
      <c r="MIJ23" s="135"/>
      <c r="MIK23" s="135"/>
      <c r="MIL23" s="135"/>
      <c r="MIM23" s="135"/>
      <c r="MIN23" s="135"/>
      <c r="MIO23" s="135"/>
      <c r="MIP23" s="135"/>
      <c r="MIQ23" s="135"/>
      <c r="MIR23" s="135"/>
      <c r="MIS23" s="135"/>
      <c r="MIT23" s="135"/>
      <c r="MIU23" s="135"/>
      <c r="MIV23" s="135"/>
      <c r="MIW23" s="135"/>
      <c r="MIX23" s="135"/>
      <c r="MIY23" s="135"/>
      <c r="MIZ23" s="135"/>
      <c r="MJA23" s="135"/>
      <c r="MJB23" s="135"/>
      <c r="MJC23" s="135"/>
      <c r="MJD23" s="135"/>
      <c r="MJE23" s="135"/>
      <c r="MJF23" s="135"/>
      <c r="MJG23" s="135"/>
      <c r="MJH23" s="135"/>
      <c r="MJI23" s="135"/>
      <c r="MJJ23" s="135"/>
      <c r="MJK23" s="135"/>
      <c r="MJL23" s="135"/>
      <c r="MJM23" s="135"/>
      <c r="MJN23" s="135"/>
      <c r="MJO23" s="135"/>
      <c r="MJP23" s="135"/>
      <c r="MJQ23" s="135"/>
      <c r="MJR23" s="135"/>
      <c r="MJS23" s="135"/>
      <c r="MJT23" s="135"/>
      <c r="MJU23" s="135"/>
      <c r="MJV23" s="135"/>
      <c r="MJW23" s="135"/>
      <c r="MJX23" s="135"/>
      <c r="MJY23" s="135"/>
      <c r="MJZ23" s="135"/>
      <c r="MKA23" s="135"/>
      <c r="MKB23" s="135"/>
      <c r="MKC23" s="135"/>
      <c r="MKD23" s="135"/>
      <c r="MKE23" s="135"/>
      <c r="MKF23" s="135"/>
      <c r="MKG23" s="135"/>
      <c r="MKH23" s="135"/>
      <c r="MKI23" s="135"/>
      <c r="MKJ23" s="135"/>
      <c r="MKK23" s="135"/>
      <c r="MKL23" s="135"/>
      <c r="MKM23" s="135"/>
      <c r="MKN23" s="135"/>
      <c r="MKO23" s="135"/>
      <c r="MKP23" s="135"/>
      <c r="MKQ23" s="135"/>
      <c r="MKR23" s="135"/>
      <c r="MKS23" s="135"/>
      <c r="MKT23" s="135"/>
      <c r="MKU23" s="135"/>
      <c r="MKV23" s="135"/>
      <c r="MKW23" s="135"/>
      <c r="MKX23" s="135"/>
      <c r="MKY23" s="135"/>
      <c r="MKZ23" s="135"/>
      <c r="MLA23" s="135"/>
      <c r="MLB23" s="135"/>
      <c r="MLC23" s="135"/>
      <c r="MLD23" s="135"/>
      <c r="MLE23" s="135"/>
      <c r="MLF23" s="135"/>
      <c r="MLG23" s="135"/>
      <c r="MLH23" s="135"/>
      <c r="MLI23" s="135"/>
      <c r="MLJ23" s="135"/>
      <c r="MLK23" s="135"/>
      <c r="MLL23" s="135"/>
      <c r="MLM23" s="135"/>
      <c r="MLN23" s="135"/>
      <c r="MLO23" s="135"/>
      <c r="MLP23" s="135"/>
      <c r="MLQ23" s="135"/>
      <c r="MLR23" s="135"/>
      <c r="MLS23" s="135"/>
      <c r="MLT23" s="135"/>
      <c r="MLU23" s="135"/>
      <c r="MLV23" s="135"/>
      <c r="MLW23" s="135"/>
      <c r="MLX23" s="135"/>
      <c r="MLY23" s="135"/>
      <c r="MLZ23" s="135"/>
      <c r="MMA23" s="135"/>
      <c r="MMB23" s="135"/>
      <c r="MMC23" s="135"/>
      <c r="MMD23" s="135"/>
      <c r="MME23" s="135"/>
      <c r="MMF23" s="135"/>
      <c r="MMG23" s="135"/>
      <c r="MMH23" s="135"/>
      <c r="MMI23" s="135"/>
      <c r="MMJ23" s="135"/>
      <c r="MMK23" s="135"/>
      <c r="MML23" s="135"/>
      <c r="MMM23" s="135"/>
      <c r="MMN23" s="135"/>
      <c r="MMO23" s="135"/>
      <c r="MMP23" s="135"/>
      <c r="MMQ23" s="135"/>
      <c r="MMR23" s="135"/>
      <c r="MMS23" s="135"/>
      <c r="MMT23" s="135"/>
      <c r="MMU23" s="135"/>
      <c r="MMV23" s="135"/>
      <c r="MMW23" s="135"/>
      <c r="MMX23" s="135"/>
      <c r="MMY23" s="135"/>
      <c r="MMZ23" s="135"/>
      <c r="MNA23" s="135"/>
      <c r="MNB23" s="135"/>
      <c r="MNC23" s="135"/>
      <c r="MND23" s="135"/>
      <c r="MNE23" s="135"/>
      <c r="MNF23" s="135"/>
      <c r="MNG23" s="135"/>
      <c r="MNH23" s="135"/>
      <c r="MNI23" s="135"/>
      <c r="MNJ23" s="135"/>
      <c r="MNK23" s="135"/>
      <c r="MNL23" s="135"/>
      <c r="MNM23" s="135"/>
      <c r="MNN23" s="135"/>
      <c r="MNO23" s="135"/>
      <c r="MNP23" s="135"/>
      <c r="MNQ23" s="135"/>
      <c r="MNR23" s="135"/>
      <c r="MNS23" s="135"/>
      <c r="MNT23" s="135"/>
      <c r="MNU23" s="135"/>
      <c r="MNV23" s="135"/>
      <c r="MNW23" s="135"/>
      <c r="MNX23" s="135"/>
      <c r="MNY23" s="135"/>
      <c r="MNZ23" s="135"/>
      <c r="MOA23" s="135"/>
      <c r="MOB23" s="135"/>
      <c r="MOC23" s="135"/>
      <c r="MOD23" s="135"/>
      <c r="MOE23" s="135"/>
      <c r="MOF23" s="135"/>
      <c r="MOG23" s="135"/>
      <c r="MOH23" s="135"/>
      <c r="MOI23" s="135"/>
      <c r="MOJ23" s="135"/>
      <c r="MOK23" s="135"/>
      <c r="MOL23" s="135"/>
      <c r="MOM23" s="135"/>
      <c r="MON23" s="135"/>
      <c r="MOO23" s="135"/>
      <c r="MOP23" s="135"/>
      <c r="MOQ23" s="135"/>
      <c r="MOR23" s="135"/>
      <c r="MOS23" s="135"/>
      <c r="MOT23" s="135"/>
      <c r="MOU23" s="135"/>
      <c r="MOV23" s="135"/>
      <c r="MOW23" s="135"/>
      <c r="MOX23" s="135"/>
      <c r="MOY23" s="135"/>
      <c r="MOZ23" s="135"/>
      <c r="MPA23" s="135"/>
      <c r="MPB23" s="135"/>
      <c r="MPC23" s="135"/>
      <c r="MPD23" s="135"/>
      <c r="MPE23" s="135"/>
      <c r="MPF23" s="135"/>
      <c r="MPG23" s="135"/>
      <c r="MPH23" s="135"/>
      <c r="MPI23" s="135"/>
      <c r="MPJ23" s="135"/>
      <c r="MPK23" s="135"/>
      <c r="MPL23" s="135"/>
      <c r="MPM23" s="135"/>
      <c r="MPN23" s="135"/>
      <c r="MPO23" s="135"/>
      <c r="MPP23" s="135"/>
      <c r="MPQ23" s="135"/>
      <c r="MPR23" s="135"/>
      <c r="MPS23" s="135"/>
      <c r="MPT23" s="135"/>
      <c r="MPU23" s="135"/>
      <c r="MPV23" s="135"/>
      <c r="MPW23" s="135"/>
      <c r="MPX23" s="135"/>
      <c r="MPY23" s="135"/>
      <c r="MPZ23" s="135"/>
      <c r="MQA23" s="135"/>
      <c r="MQB23" s="135"/>
      <c r="MQC23" s="135"/>
      <c r="MQD23" s="135"/>
      <c r="MQE23" s="135"/>
      <c r="MQF23" s="135"/>
      <c r="MQG23" s="135"/>
      <c r="MQH23" s="135"/>
      <c r="MQI23" s="135"/>
      <c r="MQJ23" s="135"/>
      <c r="MQK23" s="135"/>
      <c r="MQL23" s="135"/>
      <c r="MQM23" s="135"/>
      <c r="MQN23" s="135"/>
      <c r="MQO23" s="135"/>
      <c r="MQP23" s="135"/>
      <c r="MQQ23" s="135"/>
      <c r="MQR23" s="135"/>
      <c r="MQS23" s="135"/>
      <c r="MQT23" s="135"/>
      <c r="MQU23" s="135"/>
      <c r="MQV23" s="135"/>
      <c r="MQW23" s="135"/>
      <c r="MQX23" s="135"/>
      <c r="MQY23" s="135"/>
      <c r="MQZ23" s="135"/>
      <c r="MRA23" s="135"/>
      <c r="MRB23" s="135"/>
      <c r="MRC23" s="135"/>
      <c r="MRD23" s="135"/>
      <c r="MRE23" s="135"/>
      <c r="MRF23" s="135"/>
      <c r="MRG23" s="135"/>
      <c r="MRH23" s="135"/>
      <c r="MRI23" s="135"/>
      <c r="MRJ23" s="135"/>
      <c r="MRK23" s="135"/>
      <c r="MRL23" s="135"/>
      <c r="MRM23" s="135"/>
      <c r="MRN23" s="135"/>
      <c r="MRO23" s="135"/>
      <c r="MRP23" s="135"/>
      <c r="MRQ23" s="135"/>
      <c r="MRR23" s="135"/>
      <c r="MRS23" s="135"/>
      <c r="MRT23" s="135"/>
      <c r="MRU23" s="135"/>
      <c r="MRV23" s="135"/>
      <c r="MRW23" s="135"/>
      <c r="MRX23" s="135"/>
      <c r="MRY23" s="135"/>
      <c r="MRZ23" s="135"/>
      <c r="MSA23" s="135"/>
      <c r="MSB23" s="135"/>
      <c r="MSC23" s="135"/>
      <c r="MSD23" s="135"/>
      <c r="MSE23" s="135"/>
      <c r="MSF23" s="135"/>
      <c r="MSG23" s="135"/>
      <c r="MSH23" s="135"/>
      <c r="MSI23" s="135"/>
      <c r="MSJ23" s="135"/>
      <c r="MSK23" s="135"/>
      <c r="MSL23" s="135"/>
      <c r="MSM23" s="135"/>
      <c r="MSN23" s="135"/>
      <c r="MSO23" s="135"/>
      <c r="MSP23" s="135"/>
      <c r="MSQ23" s="135"/>
      <c r="MSR23" s="135"/>
      <c r="MSS23" s="135"/>
      <c r="MST23" s="135"/>
      <c r="MSU23" s="135"/>
      <c r="MSV23" s="135"/>
      <c r="MSW23" s="135"/>
      <c r="MSX23" s="135"/>
      <c r="MSY23" s="135"/>
      <c r="MSZ23" s="135"/>
      <c r="MTA23" s="135"/>
      <c r="MTB23" s="135"/>
      <c r="MTC23" s="135"/>
      <c r="MTD23" s="135"/>
      <c r="MTE23" s="135"/>
      <c r="MTF23" s="135"/>
      <c r="MTG23" s="135"/>
      <c r="MTH23" s="135"/>
      <c r="MTI23" s="135"/>
      <c r="MTJ23" s="135"/>
      <c r="MTK23" s="135"/>
      <c r="MTL23" s="135"/>
      <c r="MTM23" s="135"/>
      <c r="MTN23" s="135"/>
      <c r="MTO23" s="135"/>
      <c r="MTP23" s="135"/>
      <c r="MTQ23" s="135"/>
      <c r="MTR23" s="135"/>
      <c r="MTS23" s="135"/>
      <c r="MTT23" s="135"/>
      <c r="MTU23" s="135"/>
      <c r="MTV23" s="135"/>
      <c r="MTW23" s="135"/>
      <c r="MTX23" s="135"/>
      <c r="MTY23" s="135"/>
      <c r="MTZ23" s="135"/>
      <c r="MUA23" s="135"/>
      <c r="MUB23" s="135"/>
      <c r="MUC23" s="135"/>
      <c r="MUD23" s="135"/>
      <c r="MUE23" s="135"/>
      <c r="MUF23" s="135"/>
      <c r="MUG23" s="135"/>
      <c r="MUH23" s="135"/>
      <c r="MUI23" s="135"/>
      <c r="MUJ23" s="135"/>
      <c r="MUK23" s="135"/>
      <c r="MUL23" s="135"/>
      <c r="MUM23" s="135"/>
      <c r="MUN23" s="135"/>
      <c r="MUO23" s="135"/>
      <c r="MUP23" s="135"/>
      <c r="MUQ23" s="135"/>
      <c r="MUR23" s="135"/>
      <c r="MUS23" s="135"/>
      <c r="MUT23" s="135"/>
      <c r="MUU23" s="135"/>
      <c r="MUV23" s="135"/>
      <c r="MUW23" s="135"/>
      <c r="MUX23" s="135"/>
      <c r="MUY23" s="135"/>
      <c r="MUZ23" s="135"/>
      <c r="MVA23" s="135"/>
      <c r="MVB23" s="135"/>
      <c r="MVC23" s="135"/>
      <c r="MVD23" s="135"/>
      <c r="MVE23" s="135"/>
      <c r="MVF23" s="135"/>
      <c r="MVG23" s="135"/>
      <c r="MVH23" s="135"/>
      <c r="MVI23" s="135"/>
      <c r="MVJ23" s="135"/>
      <c r="MVK23" s="135"/>
      <c r="MVL23" s="135"/>
      <c r="MVM23" s="135"/>
      <c r="MVN23" s="135"/>
      <c r="MVO23" s="135"/>
      <c r="MVP23" s="135"/>
      <c r="MVQ23" s="135"/>
      <c r="MVR23" s="135"/>
      <c r="MVS23" s="135"/>
      <c r="MVT23" s="135"/>
      <c r="MVU23" s="135"/>
      <c r="MVV23" s="135"/>
      <c r="MVW23" s="135"/>
      <c r="MVX23" s="135"/>
      <c r="MVY23" s="135"/>
      <c r="MVZ23" s="135"/>
      <c r="MWA23" s="135"/>
      <c r="MWB23" s="135"/>
      <c r="MWC23" s="135"/>
      <c r="MWD23" s="135"/>
      <c r="MWE23" s="135"/>
      <c r="MWF23" s="135"/>
      <c r="MWG23" s="135"/>
      <c r="MWH23" s="135"/>
      <c r="MWI23" s="135"/>
      <c r="MWJ23" s="135"/>
      <c r="MWK23" s="135"/>
      <c r="MWL23" s="135"/>
      <c r="MWM23" s="135"/>
      <c r="MWN23" s="135"/>
      <c r="MWO23" s="135"/>
      <c r="MWP23" s="135"/>
      <c r="MWQ23" s="135"/>
      <c r="MWR23" s="135"/>
      <c r="MWS23" s="135"/>
      <c r="MWT23" s="135"/>
      <c r="MWU23" s="135"/>
      <c r="MWV23" s="135"/>
      <c r="MWW23" s="135"/>
      <c r="MWX23" s="135"/>
      <c r="MWY23" s="135"/>
      <c r="MWZ23" s="135"/>
      <c r="MXA23" s="135"/>
      <c r="MXB23" s="135"/>
      <c r="MXC23" s="135"/>
      <c r="MXD23" s="135"/>
      <c r="MXE23" s="135"/>
      <c r="MXF23" s="135"/>
      <c r="MXG23" s="135"/>
      <c r="MXH23" s="135"/>
      <c r="MXI23" s="135"/>
      <c r="MXJ23" s="135"/>
      <c r="MXK23" s="135"/>
      <c r="MXL23" s="135"/>
      <c r="MXM23" s="135"/>
      <c r="MXN23" s="135"/>
      <c r="MXO23" s="135"/>
      <c r="MXP23" s="135"/>
      <c r="MXQ23" s="135"/>
      <c r="MXR23" s="135"/>
      <c r="MXS23" s="135"/>
      <c r="MXT23" s="135"/>
      <c r="MXU23" s="135"/>
      <c r="MXV23" s="135"/>
      <c r="MXW23" s="135"/>
      <c r="MXX23" s="135"/>
      <c r="MXY23" s="135"/>
      <c r="MXZ23" s="135"/>
      <c r="MYA23" s="135"/>
      <c r="MYB23" s="135"/>
      <c r="MYC23" s="135"/>
      <c r="MYD23" s="135"/>
      <c r="MYE23" s="135"/>
      <c r="MYF23" s="135"/>
      <c r="MYG23" s="135"/>
      <c r="MYH23" s="135"/>
      <c r="MYI23" s="135"/>
      <c r="MYJ23" s="135"/>
      <c r="MYK23" s="135"/>
      <c r="MYL23" s="135"/>
      <c r="MYM23" s="135"/>
      <c r="MYN23" s="135"/>
      <c r="MYO23" s="135"/>
      <c r="MYP23" s="135"/>
      <c r="MYQ23" s="135"/>
      <c r="MYR23" s="135"/>
      <c r="MYS23" s="135"/>
      <c r="MYT23" s="135"/>
      <c r="MYU23" s="135"/>
      <c r="MYV23" s="135"/>
      <c r="MYW23" s="135"/>
      <c r="MYX23" s="135"/>
      <c r="MYY23" s="135"/>
      <c r="MYZ23" s="135"/>
      <c r="MZA23" s="135"/>
      <c r="MZB23" s="135"/>
      <c r="MZC23" s="135"/>
      <c r="MZD23" s="135"/>
      <c r="MZE23" s="135"/>
      <c r="MZF23" s="135"/>
      <c r="MZG23" s="135"/>
      <c r="MZH23" s="135"/>
      <c r="MZI23" s="135"/>
      <c r="MZJ23" s="135"/>
      <c r="MZK23" s="135"/>
      <c r="MZL23" s="135"/>
      <c r="MZM23" s="135"/>
      <c r="MZN23" s="135"/>
      <c r="MZO23" s="135"/>
      <c r="MZP23" s="135"/>
      <c r="MZQ23" s="135"/>
      <c r="MZR23" s="135"/>
      <c r="MZS23" s="135"/>
      <c r="MZT23" s="135"/>
      <c r="MZU23" s="135"/>
      <c r="MZV23" s="135"/>
      <c r="MZW23" s="135"/>
      <c r="MZX23" s="135"/>
      <c r="MZY23" s="135"/>
      <c r="MZZ23" s="135"/>
      <c r="NAA23" s="135"/>
      <c r="NAB23" s="135"/>
      <c r="NAC23" s="135"/>
      <c r="NAD23" s="135"/>
      <c r="NAE23" s="135"/>
      <c r="NAF23" s="135"/>
      <c r="NAG23" s="135"/>
      <c r="NAH23" s="135"/>
      <c r="NAI23" s="135"/>
      <c r="NAJ23" s="135"/>
      <c r="NAK23" s="135"/>
      <c r="NAL23" s="135"/>
      <c r="NAM23" s="135"/>
      <c r="NAN23" s="135"/>
      <c r="NAO23" s="135"/>
      <c r="NAP23" s="135"/>
      <c r="NAQ23" s="135"/>
      <c r="NAR23" s="135"/>
      <c r="NAS23" s="135"/>
      <c r="NAT23" s="135"/>
      <c r="NAU23" s="135"/>
      <c r="NAV23" s="135"/>
      <c r="NAW23" s="135"/>
      <c r="NAX23" s="135"/>
      <c r="NAY23" s="135"/>
      <c r="NAZ23" s="135"/>
      <c r="NBA23" s="135"/>
      <c r="NBB23" s="135"/>
      <c r="NBC23" s="135"/>
      <c r="NBD23" s="135"/>
      <c r="NBE23" s="135"/>
      <c r="NBF23" s="135"/>
      <c r="NBG23" s="135"/>
      <c r="NBH23" s="135"/>
      <c r="NBI23" s="135"/>
      <c r="NBJ23" s="135"/>
      <c r="NBK23" s="135"/>
      <c r="NBL23" s="135"/>
      <c r="NBM23" s="135"/>
      <c r="NBN23" s="135"/>
      <c r="NBO23" s="135"/>
      <c r="NBP23" s="135"/>
      <c r="NBQ23" s="135"/>
      <c r="NBR23" s="135"/>
      <c r="NBS23" s="135"/>
      <c r="NBT23" s="135"/>
      <c r="NBU23" s="135"/>
      <c r="NBV23" s="135"/>
      <c r="NBW23" s="135"/>
      <c r="NBX23" s="135"/>
      <c r="NBY23" s="135"/>
      <c r="NBZ23" s="135"/>
      <c r="NCA23" s="135"/>
      <c r="NCB23" s="135"/>
      <c r="NCC23" s="135"/>
      <c r="NCD23" s="135"/>
      <c r="NCE23" s="135"/>
      <c r="NCF23" s="135"/>
      <c r="NCG23" s="135"/>
      <c r="NCH23" s="135"/>
      <c r="NCI23" s="135"/>
      <c r="NCJ23" s="135"/>
      <c r="NCK23" s="135"/>
      <c r="NCL23" s="135"/>
      <c r="NCM23" s="135"/>
      <c r="NCN23" s="135"/>
      <c r="NCO23" s="135"/>
      <c r="NCP23" s="135"/>
      <c r="NCQ23" s="135"/>
      <c r="NCR23" s="135"/>
      <c r="NCS23" s="135"/>
      <c r="NCT23" s="135"/>
      <c r="NCU23" s="135"/>
      <c r="NCV23" s="135"/>
      <c r="NCW23" s="135"/>
      <c r="NCX23" s="135"/>
      <c r="NCY23" s="135"/>
      <c r="NCZ23" s="135"/>
      <c r="NDA23" s="135"/>
      <c r="NDB23" s="135"/>
      <c r="NDC23" s="135"/>
      <c r="NDD23" s="135"/>
      <c r="NDE23" s="135"/>
      <c r="NDF23" s="135"/>
      <c r="NDG23" s="135"/>
      <c r="NDH23" s="135"/>
      <c r="NDI23" s="135"/>
      <c r="NDJ23" s="135"/>
      <c r="NDK23" s="135"/>
      <c r="NDL23" s="135"/>
      <c r="NDM23" s="135"/>
      <c r="NDN23" s="135"/>
      <c r="NDO23" s="135"/>
      <c r="NDP23" s="135"/>
      <c r="NDQ23" s="135"/>
      <c r="NDR23" s="135"/>
      <c r="NDS23" s="135"/>
      <c r="NDT23" s="135"/>
      <c r="NDU23" s="135"/>
      <c r="NDV23" s="135"/>
      <c r="NDW23" s="135"/>
      <c r="NDX23" s="135"/>
      <c r="NDY23" s="135"/>
      <c r="NDZ23" s="135"/>
      <c r="NEA23" s="135"/>
      <c r="NEB23" s="135"/>
      <c r="NEC23" s="135"/>
      <c r="NED23" s="135"/>
      <c r="NEE23" s="135"/>
      <c r="NEF23" s="135"/>
      <c r="NEG23" s="135"/>
      <c r="NEH23" s="135"/>
      <c r="NEI23" s="135"/>
      <c r="NEJ23" s="135"/>
      <c r="NEK23" s="135"/>
      <c r="NEL23" s="135"/>
      <c r="NEM23" s="135"/>
      <c r="NEN23" s="135"/>
      <c r="NEO23" s="135"/>
      <c r="NEP23" s="135"/>
      <c r="NEQ23" s="135"/>
      <c r="NER23" s="135"/>
      <c r="NES23" s="135"/>
      <c r="NET23" s="135"/>
      <c r="NEU23" s="135"/>
      <c r="NEV23" s="135"/>
      <c r="NEW23" s="135"/>
      <c r="NEX23" s="135"/>
      <c r="NEY23" s="135"/>
      <c r="NEZ23" s="135"/>
      <c r="NFA23" s="135"/>
      <c r="NFB23" s="135"/>
      <c r="NFC23" s="135"/>
      <c r="NFD23" s="135"/>
      <c r="NFE23" s="135"/>
      <c r="NFF23" s="135"/>
      <c r="NFG23" s="135"/>
      <c r="NFH23" s="135"/>
      <c r="NFI23" s="135"/>
      <c r="NFJ23" s="135"/>
      <c r="NFK23" s="135"/>
      <c r="NFL23" s="135"/>
      <c r="NFM23" s="135"/>
      <c r="NFN23" s="135"/>
      <c r="NFO23" s="135"/>
      <c r="NFP23" s="135"/>
      <c r="NFQ23" s="135"/>
      <c r="NFR23" s="135"/>
      <c r="NFS23" s="135"/>
      <c r="NFT23" s="135"/>
      <c r="NFU23" s="135"/>
      <c r="NFV23" s="135"/>
      <c r="NFW23" s="135"/>
      <c r="NFX23" s="135"/>
      <c r="NFY23" s="135"/>
      <c r="NFZ23" s="135"/>
      <c r="NGA23" s="135"/>
      <c r="NGB23" s="135"/>
      <c r="NGC23" s="135"/>
      <c r="NGD23" s="135"/>
      <c r="NGE23" s="135"/>
      <c r="NGF23" s="135"/>
      <c r="NGG23" s="135"/>
      <c r="NGH23" s="135"/>
      <c r="NGI23" s="135"/>
      <c r="NGJ23" s="135"/>
      <c r="NGK23" s="135"/>
      <c r="NGL23" s="135"/>
      <c r="NGM23" s="135"/>
      <c r="NGN23" s="135"/>
      <c r="NGO23" s="135"/>
      <c r="NGP23" s="135"/>
      <c r="NGQ23" s="135"/>
      <c r="NGR23" s="135"/>
      <c r="NGS23" s="135"/>
      <c r="NGT23" s="135"/>
      <c r="NGU23" s="135"/>
      <c r="NGV23" s="135"/>
      <c r="NGW23" s="135"/>
      <c r="NGX23" s="135"/>
      <c r="NGY23" s="135"/>
      <c r="NGZ23" s="135"/>
      <c r="NHA23" s="135"/>
      <c r="NHB23" s="135"/>
      <c r="NHC23" s="135"/>
      <c r="NHD23" s="135"/>
      <c r="NHE23" s="135"/>
      <c r="NHF23" s="135"/>
      <c r="NHG23" s="135"/>
      <c r="NHH23" s="135"/>
      <c r="NHI23" s="135"/>
      <c r="NHJ23" s="135"/>
      <c r="NHK23" s="135"/>
      <c r="NHL23" s="135"/>
      <c r="NHM23" s="135"/>
      <c r="NHN23" s="135"/>
      <c r="NHO23" s="135"/>
      <c r="NHP23" s="135"/>
      <c r="NHQ23" s="135"/>
      <c r="NHR23" s="135"/>
      <c r="NHS23" s="135"/>
      <c r="NHT23" s="135"/>
      <c r="NHU23" s="135"/>
      <c r="NHV23" s="135"/>
      <c r="NHW23" s="135"/>
      <c r="NHX23" s="135"/>
      <c r="NHY23" s="135"/>
      <c r="NHZ23" s="135"/>
      <c r="NIA23" s="135"/>
      <c r="NIB23" s="135"/>
      <c r="NIC23" s="135"/>
      <c r="NID23" s="135"/>
      <c r="NIE23" s="135"/>
      <c r="NIF23" s="135"/>
      <c r="NIG23" s="135"/>
      <c r="NIH23" s="135"/>
      <c r="NII23" s="135"/>
      <c r="NIJ23" s="135"/>
      <c r="NIK23" s="135"/>
      <c r="NIL23" s="135"/>
      <c r="NIM23" s="135"/>
      <c r="NIN23" s="135"/>
      <c r="NIO23" s="135"/>
      <c r="NIP23" s="135"/>
      <c r="NIQ23" s="135"/>
      <c r="NIR23" s="135"/>
      <c r="NIS23" s="135"/>
      <c r="NIT23" s="135"/>
      <c r="NIU23" s="135"/>
      <c r="NIV23" s="135"/>
      <c r="NIW23" s="135"/>
      <c r="NIX23" s="135"/>
      <c r="NIY23" s="135"/>
      <c r="NIZ23" s="135"/>
      <c r="NJA23" s="135"/>
      <c r="NJB23" s="135"/>
      <c r="NJC23" s="135"/>
      <c r="NJD23" s="135"/>
      <c r="NJE23" s="135"/>
      <c r="NJF23" s="135"/>
      <c r="NJG23" s="135"/>
      <c r="NJH23" s="135"/>
      <c r="NJI23" s="135"/>
      <c r="NJJ23" s="135"/>
      <c r="NJK23" s="135"/>
      <c r="NJL23" s="135"/>
      <c r="NJM23" s="135"/>
      <c r="NJN23" s="135"/>
      <c r="NJO23" s="135"/>
      <c r="NJP23" s="135"/>
      <c r="NJQ23" s="135"/>
      <c r="NJR23" s="135"/>
      <c r="NJS23" s="135"/>
      <c r="NJT23" s="135"/>
      <c r="NJU23" s="135"/>
      <c r="NJV23" s="135"/>
      <c r="NJW23" s="135"/>
      <c r="NJX23" s="135"/>
      <c r="NJY23" s="135"/>
      <c r="NJZ23" s="135"/>
      <c r="NKA23" s="135"/>
      <c r="NKB23" s="135"/>
      <c r="NKC23" s="135"/>
      <c r="NKD23" s="135"/>
      <c r="NKE23" s="135"/>
      <c r="NKF23" s="135"/>
      <c r="NKG23" s="135"/>
      <c r="NKH23" s="135"/>
      <c r="NKI23" s="135"/>
      <c r="NKJ23" s="135"/>
      <c r="NKK23" s="135"/>
      <c r="NKL23" s="135"/>
      <c r="NKM23" s="135"/>
      <c r="NKN23" s="135"/>
      <c r="NKO23" s="135"/>
      <c r="NKP23" s="135"/>
      <c r="NKQ23" s="135"/>
      <c r="NKR23" s="135"/>
      <c r="NKS23" s="135"/>
      <c r="NKT23" s="135"/>
      <c r="NKU23" s="135"/>
      <c r="NKV23" s="135"/>
      <c r="NKW23" s="135"/>
      <c r="NKX23" s="135"/>
      <c r="NKY23" s="135"/>
      <c r="NKZ23" s="135"/>
      <c r="NLA23" s="135"/>
      <c r="NLB23" s="135"/>
      <c r="NLC23" s="135"/>
      <c r="NLD23" s="135"/>
      <c r="NLE23" s="135"/>
      <c r="NLF23" s="135"/>
      <c r="NLG23" s="135"/>
      <c r="NLH23" s="135"/>
      <c r="NLI23" s="135"/>
      <c r="NLJ23" s="135"/>
      <c r="NLK23" s="135"/>
      <c r="NLL23" s="135"/>
      <c r="NLM23" s="135"/>
      <c r="NLN23" s="135"/>
      <c r="NLO23" s="135"/>
      <c r="NLP23" s="135"/>
      <c r="NLQ23" s="135"/>
      <c r="NLR23" s="135"/>
      <c r="NLS23" s="135"/>
      <c r="NLT23" s="135"/>
      <c r="NLU23" s="135"/>
      <c r="NLV23" s="135"/>
      <c r="NLW23" s="135"/>
      <c r="NLX23" s="135"/>
      <c r="NLY23" s="135"/>
      <c r="NLZ23" s="135"/>
      <c r="NMA23" s="135"/>
      <c r="NMB23" s="135"/>
      <c r="NMC23" s="135"/>
      <c r="NMD23" s="135"/>
      <c r="NME23" s="135"/>
      <c r="NMF23" s="135"/>
      <c r="NMG23" s="135"/>
      <c r="NMH23" s="135"/>
      <c r="NMI23" s="135"/>
      <c r="NMJ23" s="135"/>
      <c r="NMK23" s="135"/>
      <c r="NML23" s="135"/>
      <c r="NMM23" s="135"/>
      <c r="NMN23" s="135"/>
      <c r="NMO23" s="135"/>
      <c r="NMP23" s="135"/>
      <c r="NMQ23" s="135"/>
      <c r="NMR23" s="135"/>
      <c r="NMS23" s="135"/>
      <c r="NMT23" s="135"/>
      <c r="NMU23" s="135"/>
      <c r="NMV23" s="135"/>
      <c r="NMW23" s="135"/>
      <c r="NMX23" s="135"/>
      <c r="NMY23" s="135"/>
      <c r="NMZ23" s="135"/>
      <c r="NNA23" s="135"/>
      <c r="NNB23" s="135"/>
      <c r="NNC23" s="135"/>
      <c r="NND23" s="135"/>
      <c r="NNE23" s="135"/>
      <c r="NNF23" s="135"/>
      <c r="NNG23" s="135"/>
      <c r="NNH23" s="135"/>
      <c r="NNI23" s="135"/>
      <c r="NNJ23" s="135"/>
      <c r="NNK23" s="135"/>
      <c r="NNL23" s="135"/>
      <c r="NNM23" s="135"/>
      <c r="NNN23" s="135"/>
      <c r="NNO23" s="135"/>
      <c r="NNP23" s="135"/>
      <c r="NNQ23" s="135"/>
      <c r="NNR23" s="135"/>
      <c r="NNS23" s="135"/>
      <c r="NNT23" s="135"/>
      <c r="NNU23" s="135"/>
      <c r="NNV23" s="135"/>
      <c r="NNW23" s="135"/>
      <c r="NNX23" s="135"/>
      <c r="NNY23" s="135"/>
      <c r="NNZ23" s="135"/>
      <c r="NOA23" s="135"/>
      <c r="NOB23" s="135"/>
      <c r="NOC23" s="135"/>
      <c r="NOD23" s="135"/>
      <c r="NOE23" s="135"/>
      <c r="NOF23" s="135"/>
      <c r="NOG23" s="135"/>
      <c r="NOH23" s="135"/>
      <c r="NOI23" s="135"/>
      <c r="NOJ23" s="135"/>
      <c r="NOK23" s="135"/>
      <c r="NOL23" s="135"/>
      <c r="NOM23" s="135"/>
      <c r="NON23" s="135"/>
      <c r="NOO23" s="135"/>
      <c r="NOP23" s="135"/>
      <c r="NOQ23" s="135"/>
      <c r="NOR23" s="135"/>
      <c r="NOS23" s="135"/>
      <c r="NOT23" s="135"/>
      <c r="NOU23" s="135"/>
      <c r="NOV23" s="135"/>
      <c r="NOW23" s="135"/>
      <c r="NOX23" s="135"/>
      <c r="NOY23" s="135"/>
      <c r="NOZ23" s="135"/>
      <c r="NPA23" s="135"/>
      <c r="NPB23" s="135"/>
      <c r="NPC23" s="135"/>
      <c r="NPD23" s="135"/>
      <c r="NPE23" s="135"/>
      <c r="NPF23" s="135"/>
      <c r="NPG23" s="135"/>
      <c r="NPH23" s="135"/>
      <c r="NPI23" s="135"/>
      <c r="NPJ23" s="135"/>
      <c r="NPK23" s="135"/>
      <c r="NPL23" s="135"/>
      <c r="NPM23" s="135"/>
      <c r="NPN23" s="135"/>
      <c r="NPO23" s="135"/>
      <c r="NPP23" s="135"/>
      <c r="NPQ23" s="135"/>
      <c r="NPR23" s="135"/>
      <c r="NPS23" s="135"/>
      <c r="NPT23" s="135"/>
      <c r="NPU23" s="135"/>
      <c r="NPV23" s="135"/>
      <c r="NPW23" s="135"/>
      <c r="NPX23" s="135"/>
      <c r="NPY23" s="135"/>
      <c r="NPZ23" s="135"/>
      <c r="NQA23" s="135"/>
      <c r="NQB23" s="135"/>
      <c r="NQC23" s="135"/>
      <c r="NQD23" s="135"/>
      <c r="NQE23" s="135"/>
      <c r="NQF23" s="135"/>
      <c r="NQG23" s="135"/>
      <c r="NQH23" s="135"/>
      <c r="NQI23" s="135"/>
      <c r="NQJ23" s="135"/>
      <c r="NQK23" s="135"/>
      <c r="NQL23" s="135"/>
      <c r="NQM23" s="135"/>
      <c r="NQN23" s="135"/>
      <c r="NQO23" s="135"/>
      <c r="NQP23" s="135"/>
      <c r="NQQ23" s="135"/>
      <c r="NQR23" s="135"/>
      <c r="NQS23" s="135"/>
      <c r="NQT23" s="135"/>
      <c r="NQU23" s="135"/>
      <c r="NQV23" s="135"/>
      <c r="NQW23" s="135"/>
      <c r="NQX23" s="135"/>
      <c r="NQY23" s="135"/>
      <c r="NQZ23" s="135"/>
      <c r="NRA23" s="135"/>
      <c r="NRB23" s="135"/>
      <c r="NRC23" s="135"/>
      <c r="NRD23" s="135"/>
      <c r="NRE23" s="135"/>
      <c r="NRF23" s="135"/>
      <c r="NRG23" s="135"/>
      <c r="NRH23" s="135"/>
      <c r="NRI23" s="135"/>
      <c r="NRJ23" s="135"/>
      <c r="NRK23" s="135"/>
      <c r="NRL23" s="135"/>
      <c r="NRM23" s="135"/>
      <c r="NRN23" s="135"/>
      <c r="NRO23" s="135"/>
      <c r="NRP23" s="135"/>
      <c r="NRQ23" s="135"/>
      <c r="NRR23" s="135"/>
      <c r="NRS23" s="135"/>
      <c r="NRT23" s="135"/>
      <c r="NRU23" s="135"/>
      <c r="NRV23" s="135"/>
      <c r="NRW23" s="135"/>
      <c r="NRX23" s="135"/>
      <c r="NRY23" s="135"/>
      <c r="NRZ23" s="135"/>
      <c r="NSA23" s="135"/>
      <c r="NSB23" s="135"/>
      <c r="NSC23" s="135"/>
      <c r="NSD23" s="135"/>
      <c r="NSE23" s="135"/>
      <c r="NSF23" s="135"/>
      <c r="NSG23" s="135"/>
      <c r="NSH23" s="135"/>
      <c r="NSI23" s="135"/>
      <c r="NSJ23" s="135"/>
      <c r="NSK23" s="135"/>
      <c r="NSL23" s="135"/>
      <c r="NSM23" s="135"/>
      <c r="NSN23" s="135"/>
      <c r="NSO23" s="135"/>
      <c r="NSP23" s="135"/>
      <c r="NSQ23" s="135"/>
      <c r="NSR23" s="135"/>
      <c r="NSS23" s="135"/>
      <c r="NST23" s="135"/>
      <c r="NSU23" s="135"/>
      <c r="NSV23" s="135"/>
      <c r="NSW23" s="135"/>
      <c r="NSX23" s="135"/>
      <c r="NSY23" s="135"/>
      <c r="NSZ23" s="135"/>
      <c r="NTA23" s="135"/>
      <c r="NTB23" s="135"/>
      <c r="NTC23" s="135"/>
      <c r="NTD23" s="135"/>
      <c r="NTE23" s="135"/>
      <c r="NTF23" s="135"/>
      <c r="NTG23" s="135"/>
      <c r="NTH23" s="135"/>
      <c r="NTI23" s="135"/>
      <c r="NTJ23" s="135"/>
      <c r="NTK23" s="135"/>
      <c r="NTL23" s="135"/>
      <c r="NTM23" s="135"/>
      <c r="NTN23" s="135"/>
      <c r="NTO23" s="135"/>
      <c r="NTP23" s="135"/>
      <c r="NTQ23" s="135"/>
      <c r="NTR23" s="135"/>
      <c r="NTS23" s="135"/>
      <c r="NTT23" s="135"/>
      <c r="NTU23" s="135"/>
      <c r="NTV23" s="135"/>
      <c r="NTW23" s="135"/>
      <c r="NTX23" s="135"/>
      <c r="NTY23" s="135"/>
      <c r="NTZ23" s="135"/>
      <c r="NUA23" s="135"/>
      <c r="NUB23" s="135"/>
      <c r="NUC23" s="135"/>
      <c r="NUD23" s="135"/>
      <c r="NUE23" s="135"/>
      <c r="NUF23" s="135"/>
      <c r="NUG23" s="135"/>
      <c r="NUH23" s="135"/>
      <c r="NUI23" s="135"/>
      <c r="NUJ23" s="135"/>
      <c r="NUK23" s="135"/>
      <c r="NUL23" s="135"/>
      <c r="NUM23" s="135"/>
      <c r="NUN23" s="135"/>
      <c r="NUO23" s="135"/>
      <c r="NUP23" s="135"/>
      <c r="NUQ23" s="135"/>
      <c r="NUR23" s="135"/>
      <c r="NUS23" s="135"/>
      <c r="NUT23" s="135"/>
      <c r="NUU23" s="135"/>
      <c r="NUV23" s="135"/>
      <c r="NUW23" s="135"/>
      <c r="NUX23" s="135"/>
      <c r="NUY23" s="135"/>
      <c r="NUZ23" s="135"/>
      <c r="NVA23" s="135"/>
      <c r="NVB23" s="135"/>
      <c r="NVC23" s="135"/>
      <c r="NVD23" s="135"/>
      <c r="NVE23" s="135"/>
      <c r="NVF23" s="135"/>
      <c r="NVG23" s="135"/>
      <c r="NVH23" s="135"/>
      <c r="NVI23" s="135"/>
      <c r="NVJ23" s="135"/>
      <c r="NVK23" s="135"/>
      <c r="NVL23" s="135"/>
      <c r="NVM23" s="135"/>
      <c r="NVN23" s="135"/>
      <c r="NVO23" s="135"/>
      <c r="NVP23" s="135"/>
      <c r="NVQ23" s="135"/>
      <c r="NVR23" s="135"/>
      <c r="NVS23" s="135"/>
      <c r="NVT23" s="135"/>
      <c r="NVU23" s="135"/>
      <c r="NVV23" s="135"/>
      <c r="NVW23" s="135"/>
      <c r="NVX23" s="135"/>
      <c r="NVY23" s="135"/>
      <c r="NVZ23" s="135"/>
      <c r="NWA23" s="135"/>
      <c r="NWB23" s="135"/>
      <c r="NWC23" s="135"/>
      <c r="NWD23" s="135"/>
      <c r="NWE23" s="135"/>
      <c r="NWF23" s="135"/>
      <c r="NWG23" s="135"/>
      <c r="NWH23" s="135"/>
      <c r="NWI23" s="135"/>
      <c r="NWJ23" s="135"/>
      <c r="NWK23" s="135"/>
      <c r="NWL23" s="135"/>
      <c r="NWM23" s="135"/>
      <c r="NWN23" s="135"/>
      <c r="NWO23" s="135"/>
      <c r="NWP23" s="135"/>
      <c r="NWQ23" s="135"/>
      <c r="NWR23" s="135"/>
      <c r="NWS23" s="135"/>
      <c r="NWT23" s="135"/>
      <c r="NWU23" s="135"/>
      <c r="NWV23" s="135"/>
      <c r="NWW23" s="135"/>
      <c r="NWX23" s="135"/>
      <c r="NWY23" s="135"/>
      <c r="NWZ23" s="135"/>
      <c r="NXA23" s="135"/>
      <c r="NXB23" s="135"/>
      <c r="NXC23" s="135"/>
      <c r="NXD23" s="135"/>
      <c r="NXE23" s="135"/>
      <c r="NXF23" s="135"/>
      <c r="NXG23" s="135"/>
      <c r="NXH23" s="135"/>
      <c r="NXI23" s="135"/>
      <c r="NXJ23" s="135"/>
      <c r="NXK23" s="135"/>
      <c r="NXL23" s="135"/>
      <c r="NXM23" s="135"/>
      <c r="NXN23" s="135"/>
      <c r="NXO23" s="135"/>
      <c r="NXP23" s="135"/>
      <c r="NXQ23" s="135"/>
      <c r="NXR23" s="135"/>
      <c r="NXS23" s="135"/>
      <c r="NXT23" s="135"/>
      <c r="NXU23" s="135"/>
      <c r="NXV23" s="135"/>
      <c r="NXW23" s="135"/>
      <c r="NXX23" s="135"/>
      <c r="NXY23" s="135"/>
      <c r="NXZ23" s="135"/>
      <c r="NYA23" s="135"/>
      <c r="NYB23" s="135"/>
      <c r="NYC23" s="135"/>
      <c r="NYD23" s="135"/>
      <c r="NYE23" s="135"/>
      <c r="NYF23" s="135"/>
      <c r="NYG23" s="135"/>
      <c r="NYH23" s="135"/>
      <c r="NYI23" s="135"/>
      <c r="NYJ23" s="135"/>
      <c r="NYK23" s="135"/>
      <c r="NYL23" s="135"/>
      <c r="NYM23" s="135"/>
      <c r="NYN23" s="135"/>
      <c r="NYO23" s="135"/>
      <c r="NYP23" s="135"/>
      <c r="NYQ23" s="135"/>
      <c r="NYR23" s="135"/>
      <c r="NYS23" s="135"/>
      <c r="NYT23" s="135"/>
      <c r="NYU23" s="135"/>
      <c r="NYV23" s="135"/>
      <c r="NYW23" s="135"/>
      <c r="NYX23" s="135"/>
      <c r="NYY23" s="135"/>
      <c r="NYZ23" s="135"/>
      <c r="NZA23" s="135"/>
      <c r="NZB23" s="135"/>
      <c r="NZC23" s="135"/>
      <c r="NZD23" s="135"/>
      <c r="NZE23" s="135"/>
      <c r="NZF23" s="135"/>
      <c r="NZG23" s="135"/>
      <c r="NZH23" s="135"/>
      <c r="NZI23" s="135"/>
      <c r="NZJ23" s="135"/>
      <c r="NZK23" s="135"/>
      <c r="NZL23" s="135"/>
      <c r="NZM23" s="135"/>
      <c r="NZN23" s="135"/>
      <c r="NZO23" s="135"/>
      <c r="NZP23" s="135"/>
      <c r="NZQ23" s="135"/>
      <c r="NZR23" s="135"/>
      <c r="NZS23" s="135"/>
      <c r="NZT23" s="135"/>
      <c r="NZU23" s="135"/>
      <c r="NZV23" s="135"/>
      <c r="NZW23" s="135"/>
      <c r="NZX23" s="135"/>
      <c r="NZY23" s="135"/>
      <c r="NZZ23" s="135"/>
      <c r="OAA23" s="135"/>
      <c r="OAB23" s="135"/>
      <c r="OAC23" s="135"/>
      <c r="OAD23" s="135"/>
      <c r="OAE23" s="135"/>
      <c r="OAF23" s="135"/>
      <c r="OAG23" s="135"/>
      <c r="OAH23" s="135"/>
      <c r="OAI23" s="135"/>
      <c r="OAJ23" s="135"/>
      <c r="OAK23" s="135"/>
      <c r="OAL23" s="135"/>
      <c r="OAM23" s="135"/>
      <c r="OAN23" s="135"/>
      <c r="OAO23" s="135"/>
      <c r="OAP23" s="135"/>
      <c r="OAQ23" s="135"/>
      <c r="OAR23" s="135"/>
      <c r="OAS23" s="135"/>
      <c r="OAT23" s="135"/>
      <c r="OAU23" s="135"/>
      <c r="OAV23" s="135"/>
      <c r="OAW23" s="135"/>
      <c r="OAX23" s="135"/>
      <c r="OAY23" s="135"/>
      <c r="OAZ23" s="135"/>
      <c r="OBA23" s="135"/>
      <c r="OBB23" s="135"/>
      <c r="OBC23" s="135"/>
      <c r="OBD23" s="135"/>
      <c r="OBE23" s="135"/>
      <c r="OBF23" s="135"/>
      <c r="OBG23" s="135"/>
      <c r="OBH23" s="135"/>
      <c r="OBI23" s="135"/>
      <c r="OBJ23" s="135"/>
      <c r="OBK23" s="135"/>
      <c r="OBL23" s="135"/>
      <c r="OBM23" s="135"/>
      <c r="OBN23" s="135"/>
      <c r="OBO23" s="135"/>
      <c r="OBP23" s="135"/>
      <c r="OBQ23" s="135"/>
      <c r="OBR23" s="135"/>
      <c r="OBS23" s="135"/>
      <c r="OBT23" s="135"/>
      <c r="OBU23" s="135"/>
      <c r="OBV23" s="135"/>
      <c r="OBW23" s="135"/>
      <c r="OBX23" s="135"/>
      <c r="OBY23" s="135"/>
      <c r="OBZ23" s="135"/>
      <c r="OCA23" s="135"/>
      <c r="OCB23" s="135"/>
      <c r="OCC23" s="135"/>
      <c r="OCD23" s="135"/>
      <c r="OCE23" s="135"/>
      <c r="OCF23" s="135"/>
      <c r="OCG23" s="135"/>
      <c r="OCH23" s="135"/>
      <c r="OCI23" s="135"/>
      <c r="OCJ23" s="135"/>
      <c r="OCK23" s="135"/>
      <c r="OCL23" s="135"/>
      <c r="OCM23" s="135"/>
      <c r="OCN23" s="135"/>
      <c r="OCO23" s="135"/>
      <c r="OCP23" s="135"/>
      <c r="OCQ23" s="135"/>
      <c r="OCR23" s="135"/>
      <c r="OCS23" s="135"/>
      <c r="OCT23" s="135"/>
      <c r="OCU23" s="135"/>
      <c r="OCV23" s="135"/>
      <c r="OCW23" s="135"/>
      <c r="OCX23" s="135"/>
      <c r="OCY23" s="135"/>
      <c r="OCZ23" s="135"/>
      <c r="ODA23" s="135"/>
      <c r="ODB23" s="135"/>
      <c r="ODC23" s="135"/>
      <c r="ODD23" s="135"/>
      <c r="ODE23" s="135"/>
      <c r="ODF23" s="135"/>
      <c r="ODG23" s="135"/>
      <c r="ODH23" s="135"/>
      <c r="ODI23" s="135"/>
      <c r="ODJ23" s="135"/>
      <c r="ODK23" s="135"/>
      <c r="ODL23" s="135"/>
      <c r="ODM23" s="135"/>
      <c r="ODN23" s="135"/>
      <c r="ODO23" s="135"/>
      <c r="ODP23" s="135"/>
      <c r="ODQ23" s="135"/>
      <c r="ODR23" s="135"/>
      <c r="ODS23" s="135"/>
      <c r="ODT23" s="135"/>
      <c r="ODU23" s="135"/>
      <c r="ODV23" s="135"/>
      <c r="ODW23" s="135"/>
      <c r="ODX23" s="135"/>
      <c r="ODY23" s="135"/>
      <c r="ODZ23" s="135"/>
      <c r="OEA23" s="135"/>
      <c r="OEB23" s="135"/>
      <c r="OEC23" s="135"/>
      <c r="OED23" s="135"/>
      <c r="OEE23" s="135"/>
      <c r="OEF23" s="135"/>
      <c r="OEG23" s="135"/>
      <c r="OEH23" s="135"/>
      <c r="OEI23" s="135"/>
      <c r="OEJ23" s="135"/>
      <c r="OEK23" s="135"/>
      <c r="OEL23" s="135"/>
      <c r="OEM23" s="135"/>
      <c r="OEN23" s="135"/>
      <c r="OEO23" s="135"/>
      <c r="OEP23" s="135"/>
      <c r="OEQ23" s="135"/>
      <c r="OER23" s="135"/>
      <c r="OES23" s="135"/>
      <c r="OET23" s="135"/>
      <c r="OEU23" s="135"/>
      <c r="OEV23" s="135"/>
      <c r="OEW23" s="135"/>
      <c r="OEX23" s="135"/>
      <c r="OEY23" s="135"/>
      <c r="OEZ23" s="135"/>
      <c r="OFA23" s="135"/>
      <c r="OFB23" s="135"/>
      <c r="OFC23" s="135"/>
      <c r="OFD23" s="135"/>
      <c r="OFE23" s="135"/>
      <c r="OFF23" s="135"/>
      <c r="OFG23" s="135"/>
      <c r="OFH23" s="135"/>
      <c r="OFI23" s="135"/>
      <c r="OFJ23" s="135"/>
      <c r="OFK23" s="135"/>
      <c r="OFL23" s="135"/>
      <c r="OFM23" s="135"/>
      <c r="OFN23" s="135"/>
      <c r="OFO23" s="135"/>
      <c r="OFP23" s="135"/>
      <c r="OFQ23" s="135"/>
      <c r="OFR23" s="135"/>
      <c r="OFS23" s="135"/>
      <c r="OFT23" s="135"/>
      <c r="OFU23" s="135"/>
      <c r="OFV23" s="135"/>
      <c r="OFW23" s="135"/>
      <c r="OFX23" s="135"/>
      <c r="OFY23" s="135"/>
      <c r="OFZ23" s="135"/>
      <c r="OGA23" s="135"/>
      <c r="OGB23" s="135"/>
      <c r="OGC23" s="135"/>
      <c r="OGD23" s="135"/>
      <c r="OGE23" s="135"/>
      <c r="OGF23" s="135"/>
      <c r="OGG23" s="135"/>
      <c r="OGH23" s="135"/>
      <c r="OGI23" s="135"/>
      <c r="OGJ23" s="135"/>
      <c r="OGK23" s="135"/>
      <c r="OGL23" s="135"/>
      <c r="OGM23" s="135"/>
      <c r="OGN23" s="135"/>
      <c r="OGO23" s="135"/>
      <c r="OGP23" s="135"/>
      <c r="OGQ23" s="135"/>
      <c r="OGR23" s="135"/>
      <c r="OGS23" s="135"/>
      <c r="OGT23" s="135"/>
      <c r="OGU23" s="135"/>
      <c r="OGV23" s="135"/>
      <c r="OGW23" s="135"/>
      <c r="OGX23" s="135"/>
      <c r="OGY23" s="135"/>
      <c r="OGZ23" s="135"/>
      <c r="OHA23" s="135"/>
      <c r="OHB23" s="135"/>
      <c r="OHC23" s="135"/>
      <c r="OHD23" s="135"/>
      <c r="OHE23" s="135"/>
      <c r="OHF23" s="135"/>
      <c r="OHG23" s="135"/>
      <c r="OHH23" s="135"/>
      <c r="OHI23" s="135"/>
      <c r="OHJ23" s="135"/>
      <c r="OHK23" s="135"/>
      <c r="OHL23" s="135"/>
      <c r="OHM23" s="135"/>
      <c r="OHN23" s="135"/>
      <c r="OHO23" s="135"/>
      <c r="OHP23" s="135"/>
      <c r="OHQ23" s="135"/>
      <c r="OHR23" s="135"/>
      <c r="OHS23" s="135"/>
      <c r="OHT23" s="135"/>
      <c r="OHU23" s="135"/>
      <c r="OHV23" s="135"/>
      <c r="OHW23" s="135"/>
      <c r="OHX23" s="135"/>
      <c r="OHY23" s="135"/>
      <c r="OHZ23" s="135"/>
      <c r="OIA23" s="135"/>
      <c r="OIB23" s="135"/>
      <c r="OIC23" s="135"/>
      <c r="OID23" s="135"/>
      <c r="OIE23" s="135"/>
      <c r="OIF23" s="135"/>
      <c r="OIG23" s="135"/>
      <c r="OIH23" s="135"/>
      <c r="OII23" s="135"/>
      <c r="OIJ23" s="135"/>
      <c r="OIK23" s="135"/>
      <c r="OIL23" s="135"/>
      <c r="OIM23" s="135"/>
      <c r="OIN23" s="135"/>
      <c r="OIO23" s="135"/>
      <c r="OIP23" s="135"/>
      <c r="OIQ23" s="135"/>
      <c r="OIR23" s="135"/>
      <c r="OIS23" s="135"/>
      <c r="OIT23" s="135"/>
      <c r="OIU23" s="135"/>
      <c r="OIV23" s="135"/>
      <c r="OIW23" s="135"/>
      <c r="OIX23" s="135"/>
      <c r="OIY23" s="135"/>
      <c r="OIZ23" s="135"/>
      <c r="OJA23" s="135"/>
      <c r="OJB23" s="135"/>
      <c r="OJC23" s="135"/>
      <c r="OJD23" s="135"/>
      <c r="OJE23" s="135"/>
      <c r="OJF23" s="135"/>
      <c r="OJG23" s="135"/>
      <c r="OJH23" s="135"/>
      <c r="OJI23" s="135"/>
      <c r="OJJ23" s="135"/>
      <c r="OJK23" s="135"/>
      <c r="OJL23" s="135"/>
      <c r="OJM23" s="135"/>
      <c r="OJN23" s="135"/>
      <c r="OJO23" s="135"/>
      <c r="OJP23" s="135"/>
      <c r="OJQ23" s="135"/>
      <c r="OJR23" s="135"/>
      <c r="OJS23" s="135"/>
      <c r="OJT23" s="135"/>
      <c r="OJU23" s="135"/>
      <c r="OJV23" s="135"/>
      <c r="OJW23" s="135"/>
      <c r="OJX23" s="135"/>
      <c r="OJY23" s="135"/>
      <c r="OJZ23" s="135"/>
      <c r="OKA23" s="135"/>
      <c r="OKB23" s="135"/>
      <c r="OKC23" s="135"/>
      <c r="OKD23" s="135"/>
      <c r="OKE23" s="135"/>
      <c r="OKF23" s="135"/>
      <c r="OKG23" s="135"/>
      <c r="OKH23" s="135"/>
      <c r="OKI23" s="135"/>
      <c r="OKJ23" s="135"/>
      <c r="OKK23" s="135"/>
      <c r="OKL23" s="135"/>
      <c r="OKM23" s="135"/>
      <c r="OKN23" s="135"/>
      <c r="OKO23" s="135"/>
      <c r="OKP23" s="135"/>
      <c r="OKQ23" s="135"/>
      <c r="OKR23" s="135"/>
      <c r="OKS23" s="135"/>
      <c r="OKT23" s="135"/>
      <c r="OKU23" s="135"/>
      <c r="OKV23" s="135"/>
      <c r="OKW23" s="135"/>
      <c r="OKX23" s="135"/>
      <c r="OKY23" s="135"/>
      <c r="OKZ23" s="135"/>
      <c r="OLA23" s="135"/>
      <c r="OLB23" s="135"/>
      <c r="OLC23" s="135"/>
      <c r="OLD23" s="135"/>
      <c r="OLE23" s="135"/>
      <c r="OLF23" s="135"/>
      <c r="OLG23" s="135"/>
      <c r="OLH23" s="135"/>
      <c r="OLI23" s="135"/>
      <c r="OLJ23" s="135"/>
      <c r="OLK23" s="135"/>
      <c r="OLL23" s="135"/>
      <c r="OLM23" s="135"/>
      <c r="OLN23" s="135"/>
      <c r="OLO23" s="135"/>
      <c r="OLP23" s="135"/>
      <c r="OLQ23" s="135"/>
      <c r="OLR23" s="135"/>
      <c r="OLS23" s="135"/>
      <c r="OLT23" s="135"/>
      <c r="OLU23" s="135"/>
      <c r="OLV23" s="135"/>
      <c r="OLW23" s="135"/>
      <c r="OLX23" s="135"/>
      <c r="OLY23" s="135"/>
      <c r="OLZ23" s="135"/>
      <c r="OMA23" s="135"/>
      <c r="OMB23" s="135"/>
      <c r="OMC23" s="135"/>
      <c r="OMD23" s="135"/>
      <c r="OME23" s="135"/>
      <c r="OMF23" s="135"/>
      <c r="OMG23" s="135"/>
      <c r="OMH23" s="135"/>
      <c r="OMI23" s="135"/>
      <c r="OMJ23" s="135"/>
      <c r="OMK23" s="135"/>
      <c r="OML23" s="135"/>
      <c r="OMM23" s="135"/>
      <c r="OMN23" s="135"/>
      <c r="OMO23" s="135"/>
      <c r="OMP23" s="135"/>
      <c r="OMQ23" s="135"/>
      <c r="OMR23" s="135"/>
      <c r="OMS23" s="135"/>
      <c r="OMT23" s="135"/>
      <c r="OMU23" s="135"/>
      <c r="OMV23" s="135"/>
      <c r="OMW23" s="135"/>
      <c r="OMX23" s="135"/>
      <c r="OMY23" s="135"/>
      <c r="OMZ23" s="135"/>
      <c r="ONA23" s="135"/>
      <c r="ONB23" s="135"/>
      <c r="ONC23" s="135"/>
      <c r="OND23" s="135"/>
      <c r="ONE23" s="135"/>
      <c r="ONF23" s="135"/>
      <c r="ONG23" s="135"/>
      <c r="ONH23" s="135"/>
      <c r="ONI23" s="135"/>
      <c r="ONJ23" s="135"/>
      <c r="ONK23" s="135"/>
      <c r="ONL23" s="135"/>
      <c r="ONM23" s="135"/>
      <c r="ONN23" s="135"/>
      <c r="ONO23" s="135"/>
      <c r="ONP23" s="135"/>
      <c r="ONQ23" s="135"/>
      <c r="ONR23" s="135"/>
      <c r="ONS23" s="135"/>
      <c r="ONT23" s="135"/>
      <c r="ONU23" s="135"/>
      <c r="ONV23" s="135"/>
      <c r="ONW23" s="135"/>
      <c r="ONX23" s="135"/>
      <c r="ONY23" s="135"/>
      <c r="ONZ23" s="135"/>
      <c r="OOA23" s="135"/>
      <c r="OOB23" s="135"/>
      <c r="OOC23" s="135"/>
      <c r="OOD23" s="135"/>
      <c r="OOE23" s="135"/>
      <c r="OOF23" s="135"/>
      <c r="OOG23" s="135"/>
      <c r="OOH23" s="135"/>
      <c r="OOI23" s="135"/>
      <c r="OOJ23" s="135"/>
      <c r="OOK23" s="135"/>
      <c r="OOL23" s="135"/>
      <c r="OOM23" s="135"/>
      <c r="OON23" s="135"/>
      <c r="OOO23" s="135"/>
      <c r="OOP23" s="135"/>
      <c r="OOQ23" s="135"/>
      <c r="OOR23" s="135"/>
      <c r="OOS23" s="135"/>
      <c r="OOT23" s="135"/>
      <c r="OOU23" s="135"/>
      <c r="OOV23" s="135"/>
      <c r="OOW23" s="135"/>
      <c r="OOX23" s="135"/>
      <c r="OOY23" s="135"/>
      <c r="OOZ23" s="135"/>
      <c r="OPA23" s="135"/>
      <c r="OPB23" s="135"/>
      <c r="OPC23" s="135"/>
      <c r="OPD23" s="135"/>
      <c r="OPE23" s="135"/>
      <c r="OPF23" s="135"/>
      <c r="OPG23" s="135"/>
      <c r="OPH23" s="135"/>
      <c r="OPI23" s="135"/>
      <c r="OPJ23" s="135"/>
      <c r="OPK23" s="135"/>
      <c r="OPL23" s="135"/>
      <c r="OPM23" s="135"/>
      <c r="OPN23" s="135"/>
      <c r="OPO23" s="135"/>
      <c r="OPP23" s="135"/>
      <c r="OPQ23" s="135"/>
      <c r="OPR23" s="135"/>
      <c r="OPS23" s="135"/>
      <c r="OPT23" s="135"/>
      <c r="OPU23" s="135"/>
      <c r="OPV23" s="135"/>
      <c r="OPW23" s="135"/>
      <c r="OPX23" s="135"/>
      <c r="OPY23" s="135"/>
      <c r="OPZ23" s="135"/>
      <c r="OQA23" s="135"/>
      <c r="OQB23" s="135"/>
      <c r="OQC23" s="135"/>
      <c r="OQD23" s="135"/>
      <c r="OQE23" s="135"/>
      <c r="OQF23" s="135"/>
      <c r="OQG23" s="135"/>
      <c r="OQH23" s="135"/>
      <c r="OQI23" s="135"/>
      <c r="OQJ23" s="135"/>
      <c r="OQK23" s="135"/>
      <c r="OQL23" s="135"/>
      <c r="OQM23" s="135"/>
      <c r="OQN23" s="135"/>
      <c r="OQO23" s="135"/>
      <c r="OQP23" s="135"/>
      <c r="OQQ23" s="135"/>
      <c r="OQR23" s="135"/>
      <c r="OQS23" s="135"/>
      <c r="OQT23" s="135"/>
      <c r="OQU23" s="135"/>
      <c r="OQV23" s="135"/>
      <c r="OQW23" s="135"/>
      <c r="OQX23" s="135"/>
      <c r="OQY23" s="135"/>
      <c r="OQZ23" s="135"/>
      <c r="ORA23" s="135"/>
      <c r="ORB23" s="135"/>
      <c r="ORC23" s="135"/>
      <c r="ORD23" s="135"/>
      <c r="ORE23" s="135"/>
      <c r="ORF23" s="135"/>
      <c r="ORG23" s="135"/>
      <c r="ORH23" s="135"/>
      <c r="ORI23" s="135"/>
      <c r="ORJ23" s="135"/>
      <c r="ORK23" s="135"/>
      <c r="ORL23" s="135"/>
      <c r="ORM23" s="135"/>
      <c r="ORN23" s="135"/>
      <c r="ORO23" s="135"/>
      <c r="ORP23" s="135"/>
      <c r="ORQ23" s="135"/>
      <c r="ORR23" s="135"/>
      <c r="ORS23" s="135"/>
      <c r="ORT23" s="135"/>
      <c r="ORU23" s="135"/>
      <c r="ORV23" s="135"/>
      <c r="ORW23" s="135"/>
      <c r="ORX23" s="135"/>
      <c r="ORY23" s="135"/>
      <c r="ORZ23" s="135"/>
      <c r="OSA23" s="135"/>
      <c r="OSB23" s="135"/>
      <c r="OSC23" s="135"/>
      <c r="OSD23" s="135"/>
      <c r="OSE23" s="135"/>
      <c r="OSF23" s="135"/>
      <c r="OSG23" s="135"/>
      <c r="OSH23" s="135"/>
      <c r="OSI23" s="135"/>
      <c r="OSJ23" s="135"/>
      <c r="OSK23" s="135"/>
      <c r="OSL23" s="135"/>
      <c r="OSM23" s="135"/>
      <c r="OSN23" s="135"/>
      <c r="OSO23" s="135"/>
      <c r="OSP23" s="135"/>
      <c r="OSQ23" s="135"/>
      <c r="OSR23" s="135"/>
      <c r="OSS23" s="135"/>
      <c r="OST23" s="135"/>
      <c r="OSU23" s="135"/>
      <c r="OSV23" s="135"/>
      <c r="OSW23" s="135"/>
      <c r="OSX23" s="135"/>
      <c r="OSY23" s="135"/>
      <c r="OSZ23" s="135"/>
      <c r="OTA23" s="135"/>
      <c r="OTB23" s="135"/>
      <c r="OTC23" s="135"/>
      <c r="OTD23" s="135"/>
      <c r="OTE23" s="135"/>
      <c r="OTF23" s="135"/>
      <c r="OTG23" s="135"/>
      <c r="OTH23" s="135"/>
      <c r="OTI23" s="135"/>
      <c r="OTJ23" s="135"/>
      <c r="OTK23" s="135"/>
      <c r="OTL23" s="135"/>
      <c r="OTM23" s="135"/>
      <c r="OTN23" s="135"/>
      <c r="OTO23" s="135"/>
      <c r="OTP23" s="135"/>
      <c r="OTQ23" s="135"/>
      <c r="OTR23" s="135"/>
      <c r="OTS23" s="135"/>
      <c r="OTT23" s="135"/>
      <c r="OTU23" s="135"/>
      <c r="OTV23" s="135"/>
      <c r="OTW23" s="135"/>
      <c r="OTX23" s="135"/>
      <c r="OTY23" s="135"/>
      <c r="OTZ23" s="135"/>
      <c r="OUA23" s="135"/>
      <c r="OUB23" s="135"/>
      <c r="OUC23" s="135"/>
      <c r="OUD23" s="135"/>
      <c r="OUE23" s="135"/>
      <c r="OUF23" s="135"/>
      <c r="OUG23" s="135"/>
      <c r="OUH23" s="135"/>
      <c r="OUI23" s="135"/>
      <c r="OUJ23" s="135"/>
      <c r="OUK23" s="135"/>
      <c r="OUL23" s="135"/>
      <c r="OUM23" s="135"/>
      <c r="OUN23" s="135"/>
      <c r="OUO23" s="135"/>
      <c r="OUP23" s="135"/>
      <c r="OUQ23" s="135"/>
      <c r="OUR23" s="135"/>
      <c r="OUS23" s="135"/>
      <c r="OUT23" s="135"/>
      <c r="OUU23" s="135"/>
      <c r="OUV23" s="135"/>
      <c r="OUW23" s="135"/>
      <c r="OUX23" s="135"/>
      <c r="OUY23" s="135"/>
      <c r="OUZ23" s="135"/>
      <c r="OVA23" s="135"/>
      <c r="OVB23" s="135"/>
      <c r="OVC23" s="135"/>
      <c r="OVD23" s="135"/>
      <c r="OVE23" s="135"/>
      <c r="OVF23" s="135"/>
      <c r="OVG23" s="135"/>
      <c r="OVH23" s="135"/>
      <c r="OVI23" s="135"/>
      <c r="OVJ23" s="135"/>
      <c r="OVK23" s="135"/>
      <c r="OVL23" s="135"/>
      <c r="OVM23" s="135"/>
      <c r="OVN23" s="135"/>
      <c r="OVO23" s="135"/>
      <c r="OVP23" s="135"/>
      <c r="OVQ23" s="135"/>
      <c r="OVR23" s="135"/>
      <c r="OVS23" s="135"/>
      <c r="OVT23" s="135"/>
      <c r="OVU23" s="135"/>
      <c r="OVV23" s="135"/>
      <c r="OVW23" s="135"/>
      <c r="OVX23" s="135"/>
      <c r="OVY23" s="135"/>
      <c r="OVZ23" s="135"/>
      <c r="OWA23" s="135"/>
      <c r="OWB23" s="135"/>
      <c r="OWC23" s="135"/>
      <c r="OWD23" s="135"/>
      <c r="OWE23" s="135"/>
      <c r="OWF23" s="135"/>
      <c r="OWG23" s="135"/>
      <c r="OWH23" s="135"/>
      <c r="OWI23" s="135"/>
      <c r="OWJ23" s="135"/>
      <c r="OWK23" s="135"/>
      <c r="OWL23" s="135"/>
      <c r="OWM23" s="135"/>
      <c r="OWN23" s="135"/>
      <c r="OWO23" s="135"/>
      <c r="OWP23" s="135"/>
      <c r="OWQ23" s="135"/>
      <c r="OWR23" s="135"/>
      <c r="OWS23" s="135"/>
      <c r="OWT23" s="135"/>
      <c r="OWU23" s="135"/>
      <c r="OWV23" s="135"/>
      <c r="OWW23" s="135"/>
      <c r="OWX23" s="135"/>
      <c r="OWY23" s="135"/>
      <c r="OWZ23" s="135"/>
      <c r="OXA23" s="135"/>
      <c r="OXB23" s="135"/>
      <c r="OXC23" s="135"/>
      <c r="OXD23" s="135"/>
      <c r="OXE23" s="135"/>
      <c r="OXF23" s="135"/>
      <c r="OXG23" s="135"/>
      <c r="OXH23" s="135"/>
      <c r="OXI23" s="135"/>
      <c r="OXJ23" s="135"/>
      <c r="OXK23" s="135"/>
      <c r="OXL23" s="135"/>
      <c r="OXM23" s="135"/>
      <c r="OXN23" s="135"/>
      <c r="OXO23" s="135"/>
      <c r="OXP23" s="135"/>
      <c r="OXQ23" s="135"/>
      <c r="OXR23" s="135"/>
      <c r="OXS23" s="135"/>
      <c r="OXT23" s="135"/>
      <c r="OXU23" s="135"/>
      <c r="OXV23" s="135"/>
      <c r="OXW23" s="135"/>
      <c r="OXX23" s="135"/>
      <c r="OXY23" s="135"/>
      <c r="OXZ23" s="135"/>
      <c r="OYA23" s="135"/>
      <c r="OYB23" s="135"/>
      <c r="OYC23" s="135"/>
      <c r="OYD23" s="135"/>
      <c r="OYE23" s="135"/>
      <c r="OYF23" s="135"/>
      <c r="OYG23" s="135"/>
      <c r="OYH23" s="135"/>
      <c r="OYI23" s="135"/>
      <c r="OYJ23" s="135"/>
      <c r="OYK23" s="135"/>
      <c r="OYL23" s="135"/>
      <c r="OYM23" s="135"/>
      <c r="OYN23" s="135"/>
      <c r="OYO23" s="135"/>
      <c r="OYP23" s="135"/>
      <c r="OYQ23" s="135"/>
      <c r="OYR23" s="135"/>
      <c r="OYS23" s="135"/>
      <c r="OYT23" s="135"/>
      <c r="OYU23" s="135"/>
      <c r="OYV23" s="135"/>
      <c r="OYW23" s="135"/>
      <c r="OYX23" s="135"/>
      <c r="OYY23" s="135"/>
      <c r="OYZ23" s="135"/>
      <c r="OZA23" s="135"/>
      <c r="OZB23" s="135"/>
      <c r="OZC23" s="135"/>
      <c r="OZD23" s="135"/>
      <c r="OZE23" s="135"/>
      <c r="OZF23" s="135"/>
      <c r="OZG23" s="135"/>
      <c r="OZH23" s="135"/>
      <c r="OZI23" s="135"/>
      <c r="OZJ23" s="135"/>
      <c r="OZK23" s="135"/>
      <c r="OZL23" s="135"/>
      <c r="OZM23" s="135"/>
      <c r="OZN23" s="135"/>
      <c r="OZO23" s="135"/>
      <c r="OZP23" s="135"/>
      <c r="OZQ23" s="135"/>
      <c r="OZR23" s="135"/>
      <c r="OZS23" s="135"/>
      <c r="OZT23" s="135"/>
      <c r="OZU23" s="135"/>
      <c r="OZV23" s="135"/>
      <c r="OZW23" s="135"/>
      <c r="OZX23" s="135"/>
      <c r="OZY23" s="135"/>
      <c r="OZZ23" s="135"/>
      <c r="PAA23" s="135"/>
      <c r="PAB23" s="135"/>
      <c r="PAC23" s="135"/>
      <c r="PAD23" s="135"/>
      <c r="PAE23" s="135"/>
      <c r="PAF23" s="135"/>
      <c r="PAG23" s="135"/>
      <c r="PAH23" s="135"/>
      <c r="PAI23" s="135"/>
      <c r="PAJ23" s="135"/>
      <c r="PAK23" s="135"/>
      <c r="PAL23" s="135"/>
      <c r="PAM23" s="135"/>
      <c r="PAN23" s="135"/>
      <c r="PAO23" s="135"/>
      <c r="PAP23" s="135"/>
      <c r="PAQ23" s="135"/>
      <c r="PAR23" s="135"/>
      <c r="PAS23" s="135"/>
      <c r="PAT23" s="135"/>
      <c r="PAU23" s="135"/>
      <c r="PAV23" s="135"/>
      <c r="PAW23" s="135"/>
      <c r="PAX23" s="135"/>
      <c r="PAY23" s="135"/>
      <c r="PAZ23" s="135"/>
      <c r="PBA23" s="135"/>
      <c r="PBB23" s="135"/>
      <c r="PBC23" s="135"/>
      <c r="PBD23" s="135"/>
      <c r="PBE23" s="135"/>
      <c r="PBF23" s="135"/>
      <c r="PBG23" s="135"/>
      <c r="PBH23" s="135"/>
      <c r="PBI23" s="135"/>
      <c r="PBJ23" s="135"/>
      <c r="PBK23" s="135"/>
      <c r="PBL23" s="135"/>
      <c r="PBM23" s="135"/>
      <c r="PBN23" s="135"/>
      <c r="PBO23" s="135"/>
      <c r="PBP23" s="135"/>
      <c r="PBQ23" s="135"/>
      <c r="PBR23" s="135"/>
      <c r="PBS23" s="135"/>
      <c r="PBT23" s="135"/>
      <c r="PBU23" s="135"/>
      <c r="PBV23" s="135"/>
      <c r="PBW23" s="135"/>
      <c r="PBX23" s="135"/>
      <c r="PBY23" s="135"/>
      <c r="PBZ23" s="135"/>
      <c r="PCA23" s="135"/>
      <c r="PCB23" s="135"/>
      <c r="PCC23" s="135"/>
      <c r="PCD23" s="135"/>
      <c r="PCE23" s="135"/>
      <c r="PCF23" s="135"/>
      <c r="PCG23" s="135"/>
      <c r="PCH23" s="135"/>
      <c r="PCI23" s="135"/>
      <c r="PCJ23" s="135"/>
      <c r="PCK23" s="135"/>
      <c r="PCL23" s="135"/>
      <c r="PCM23" s="135"/>
      <c r="PCN23" s="135"/>
      <c r="PCO23" s="135"/>
      <c r="PCP23" s="135"/>
      <c r="PCQ23" s="135"/>
      <c r="PCR23" s="135"/>
      <c r="PCS23" s="135"/>
      <c r="PCT23" s="135"/>
      <c r="PCU23" s="135"/>
      <c r="PCV23" s="135"/>
      <c r="PCW23" s="135"/>
      <c r="PCX23" s="135"/>
      <c r="PCY23" s="135"/>
      <c r="PCZ23" s="135"/>
      <c r="PDA23" s="135"/>
      <c r="PDB23" s="135"/>
      <c r="PDC23" s="135"/>
      <c r="PDD23" s="135"/>
      <c r="PDE23" s="135"/>
      <c r="PDF23" s="135"/>
      <c r="PDG23" s="135"/>
      <c r="PDH23" s="135"/>
      <c r="PDI23" s="135"/>
      <c r="PDJ23" s="135"/>
      <c r="PDK23" s="135"/>
      <c r="PDL23" s="135"/>
      <c r="PDM23" s="135"/>
      <c r="PDN23" s="135"/>
      <c r="PDO23" s="135"/>
      <c r="PDP23" s="135"/>
      <c r="PDQ23" s="135"/>
      <c r="PDR23" s="135"/>
      <c r="PDS23" s="135"/>
      <c r="PDT23" s="135"/>
      <c r="PDU23" s="135"/>
      <c r="PDV23" s="135"/>
      <c r="PDW23" s="135"/>
      <c r="PDX23" s="135"/>
      <c r="PDY23" s="135"/>
      <c r="PDZ23" s="135"/>
      <c r="PEA23" s="135"/>
      <c r="PEB23" s="135"/>
      <c r="PEC23" s="135"/>
      <c r="PED23" s="135"/>
      <c r="PEE23" s="135"/>
      <c r="PEF23" s="135"/>
      <c r="PEG23" s="135"/>
      <c r="PEH23" s="135"/>
      <c r="PEI23" s="135"/>
      <c r="PEJ23" s="135"/>
      <c r="PEK23" s="135"/>
      <c r="PEL23" s="135"/>
      <c r="PEM23" s="135"/>
      <c r="PEN23" s="135"/>
      <c r="PEO23" s="135"/>
      <c r="PEP23" s="135"/>
      <c r="PEQ23" s="135"/>
      <c r="PER23" s="135"/>
      <c r="PES23" s="135"/>
      <c r="PET23" s="135"/>
      <c r="PEU23" s="135"/>
      <c r="PEV23" s="135"/>
      <c r="PEW23" s="135"/>
      <c r="PEX23" s="135"/>
      <c r="PEY23" s="135"/>
      <c r="PEZ23" s="135"/>
      <c r="PFA23" s="135"/>
      <c r="PFB23" s="135"/>
      <c r="PFC23" s="135"/>
      <c r="PFD23" s="135"/>
      <c r="PFE23" s="135"/>
      <c r="PFF23" s="135"/>
      <c r="PFG23" s="135"/>
      <c r="PFH23" s="135"/>
      <c r="PFI23" s="135"/>
      <c r="PFJ23" s="135"/>
      <c r="PFK23" s="135"/>
      <c r="PFL23" s="135"/>
      <c r="PFM23" s="135"/>
      <c r="PFN23" s="135"/>
      <c r="PFO23" s="135"/>
      <c r="PFP23" s="135"/>
      <c r="PFQ23" s="135"/>
      <c r="PFR23" s="135"/>
      <c r="PFS23" s="135"/>
      <c r="PFT23" s="135"/>
      <c r="PFU23" s="135"/>
      <c r="PFV23" s="135"/>
      <c r="PFW23" s="135"/>
      <c r="PFX23" s="135"/>
      <c r="PFY23" s="135"/>
      <c r="PFZ23" s="135"/>
      <c r="PGA23" s="135"/>
      <c r="PGB23" s="135"/>
      <c r="PGC23" s="135"/>
      <c r="PGD23" s="135"/>
      <c r="PGE23" s="135"/>
      <c r="PGF23" s="135"/>
      <c r="PGG23" s="135"/>
      <c r="PGH23" s="135"/>
      <c r="PGI23" s="135"/>
      <c r="PGJ23" s="135"/>
      <c r="PGK23" s="135"/>
      <c r="PGL23" s="135"/>
      <c r="PGM23" s="135"/>
      <c r="PGN23" s="135"/>
      <c r="PGO23" s="135"/>
      <c r="PGP23" s="135"/>
      <c r="PGQ23" s="135"/>
      <c r="PGR23" s="135"/>
      <c r="PGS23" s="135"/>
      <c r="PGT23" s="135"/>
      <c r="PGU23" s="135"/>
      <c r="PGV23" s="135"/>
      <c r="PGW23" s="135"/>
      <c r="PGX23" s="135"/>
      <c r="PGY23" s="135"/>
      <c r="PGZ23" s="135"/>
      <c r="PHA23" s="135"/>
      <c r="PHB23" s="135"/>
      <c r="PHC23" s="135"/>
      <c r="PHD23" s="135"/>
      <c r="PHE23" s="135"/>
      <c r="PHF23" s="135"/>
      <c r="PHG23" s="135"/>
      <c r="PHH23" s="135"/>
      <c r="PHI23" s="135"/>
      <c r="PHJ23" s="135"/>
      <c r="PHK23" s="135"/>
      <c r="PHL23" s="135"/>
      <c r="PHM23" s="135"/>
      <c r="PHN23" s="135"/>
      <c r="PHO23" s="135"/>
      <c r="PHP23" s="135"/>
      <c r="PHQ23" s="135"/>
      <c r="PHR23" s="135"/>
      <c r="PHS23" s="135"/>
      <c r="PHT23" s="135"/>
      <c r="PHU23" s="135"/>
      <c r="PHV23" s="135"/>
      <c r="PHW23" s="135"/>
      <c r="PHX23" s="135"/>
      <c r="PHY23" s="135"/>
      <c r="PHZ23" s="135"/>
      <c r="PIA23" s="135"/>
      <c r="PIB23" s="135"/>
      <c r="PIC23" s="135"/>
      <c r="PID23" s="135"/>
      <c r="PIE23" s="135"/>
      <c r="PIF23" s="135"/>
      <c r="PIG23" s="135"/>
      <c r="PIH23" s="135"/>
      <c r="PII23" s="135"/>
      <c r="PIJ23" s="135"/>
      <c r="PIK23" s="135"/>
      <c r="PIL23" s="135"/>
      <c r="PIM23" s="135"/>
      <c r="PIN23" s="135"/>
      <c r="PIO23" s="135"/>
      <c r="PIP23" s="135"/>
      <c r="PIQ23" s="135"/>
      <c r="PIR23" s="135"/>
      <c r="PIS23" s="135"/>
      <c r="PIT23" s="135"/>
      <c r="PIU23" s="135"/>
      <c r="PIV23" s="135"/>
      <c r="PIW23" s="135"/>
      <c r="PIX23" s="135"/>
      <c r="PIY23" s="135"/>
      <c r="PIZ23" s="135"/>
      <c r="PJA23" s="135"/>
      <c r="PJB23" s="135"/>
      <c r="PJC23" s="135"/>
      <c r="PJD23" s="135"/>
      <c r="PJE23" s="135"/>
      <c r="PJF23" s="135"/>
      <c r="PJG23" s="135"/>
      <c r="PJH23" s="135"/>
      <c r="PJI23" s="135"/>
      <c r="PJJ23" s="135"/>
      <c r="PJK23" s="135"/>
      <c r="PJL23" s="135"/>
      <c r="PJM23" s="135"/>
      <c r="PJN23" s="135"/>
      <c r="PJO23" s="135"/>
      <c r="PJP23" s="135"/>
      <c r="PJQ23" s="135"/>
      <c r="PJR23" s="135"/>
      <c r="PJS23" s="135"/>
      <c r="PJT23" s="135"/>
      <c r="PJU23" s="135"/>
      <c r="PJV23" s="135"/>
      <c r="PJW23" s="135"/>
      <c r="PJX23" s="135"/>
      <c r="PJY23" s="135"/>
      <c r="PJZ23" s="135"/>
      <c r="PKA23" s="135"/>
      <c r="PKB23" s="135"/>
      <c r="PKC23" s="135"/>
      <c r="PKD23" s="135"/>
      <c r="PKE23" s="135"/>
      <c r="PKF23" s="135"/>
      <c r="PKG23" s="135"/>
      <c r="PKH23" s="135"/>
      <c r="PKI23" s="135"/>
      <c r="PKJ23" s="135"/>
      <c r="PKK23" s="135"/>
      <c r="PKL23" s="135"/>
      <c r="PKM23" s="135"/>
      <c r="PKN23" s="135"/>
      <c r="PKO23" s="135"/>
      <c r="PKP23" s="135"/>
      <c r="PKQ23" s="135"/>
      <c r="PKR23" s="135"/>
      <c r="PKS23" s="135"/>
      <c r="PKT23" s="135"/>
      <c r="PKU23" s="135"/>
      <c r="PKV23" s="135"/>
      <c r="PKW23" s="135"/>
      <c r="PKX23" s="135"/>
      <c r="PKY23" s="135"/>
      <c r="PKZ23" s="135"/>
      <c r="PLA23" s="135"/>
      <c r="PLB23" s="135"/>
      <c r="PLC23" s="135"/>
      <c r="PLD23" s="135"/>
      <c r="PLE23" s="135"/>
      <c r="PLF23" s="135"/>
      <c r="PLG23" s="135"/>
      <c r="PLH23" s="135"/>
      <c r="PLI23" s="135"/>
      <c r="PLJ23" s="135"/>
      <c r="PLK23" s="135"/>
      <c r="PLL23" s="135"/>
      <c r="PLM23" s="135"/>
      <c r="PLN23" s="135"/>
      <c r="PLO23" s="135"/>
      <c r="PLP23" s="135"/>
      <c r="PLQ23" s="135"/>
      <c r="PLR23" s="135"/>
      <c r="PLS23" s="135"/>
      <c r="PLT23" s="135"/>
      <c r="PLU23" s="135"/>
      <c r="PLV23" s="135"/>
      <c r="PLW23" s="135"/>
      <c r="PLX23" s="135"/>
      <c r="PLY23" s="135"/>
      <c r="PLZ23" s="135"/>
      <c r="PMA23" s="135"/>
      <c r="PMB23" s="135"/>
      <c r="PMC23" s="135"/>
      <c r="PMD23" s="135"/>
      <c r="PME23" s="135"/>
      <c r="PMF23" s="135"/>
      <c r="PMG23" s="135"/>
      <c r="PMH23" s="135"/>
      <c r="PMI23" s="135"/>
      <c r="PMJ23" s="135"/>
      <c r="PMK23" s="135"/>
      <c r="PML23" s="135"/>
      <c r="PMM23" s="135"/>
      <c r="PMN23" s="135"/>
      <c r="PMO23" s="135"/>
      <c r="PMP23" s="135"/>
      <c r="PMQ23" s="135"/>
      <c r="PMR23" s="135"/>
      <c r="PMS23" s="135"/>
      <c r="PMT23" s="135"/>
      <c r="PMU23" s="135"/>
      <c r="PMV23" s="135"/>
      <c r="PMW23" s="135"/>
      <c r="PMX23" s="135"/>
      <c r="PMY23" s="135"/>
      <c r="PMZ23" s="135"/>
      <c r="PNA23" s="135"/>
      <c r="PNB23" s="135"/>
      <c r="PNC23" s="135"/>
      <c r="PND23" s="135"/>
      <c r="PNE23" s="135"/>
      <c r="PNF23" s="135"/>
      <c r="PNG23" s="135"/>
      <c r="PNH23" s="135"/>
      <c r="PNI23" s="135"/>
      <c r="PNJ23" s="135"/>
      <c r="PNK23" s="135"/>
      <c r="PNL23" s="135"/>
      <c r="PNM23" s="135"/>
      <c r="PNN23" s="135"/>
      <c r="PNO23" s="135"/>
      <c r="PNP23" s="135"/>
      <c r="PNQ23" s="135"/>
      <c r="PNR23" s="135"/>
      <c r="PNS23" s="135"/>
      <c r="PNT23" s="135"/>
      <c r="PNU23" s="135"/>
      <c r="PNV23" s="135"/>
      <c r="PNW23" s="135"/>
      <c r="PNX23" s="135"/>
      <c r="PNY23" s="135"/>
      <c r="PNZ23" s="135"/>
      <c r="POA23" s="135"/>
      <c r="POB23" s="135"/>
      <c r="POC23" s="135"/>
      <c r="POD23" s="135"/>
      <c r="POE23" s="135"/>
      <c r="POF23" s="135"/>
      <c r="POG23" s="135"/>
      <c r="POH23" s="135"/>
      <c r="POI23" s="135"/>
      <c r="POJ23" s="135"/>
      <c r="POK23" s="135"/>
      <c r="POL23" s="135"/>
      <c r="POM23" s="135"/>
      <c r="PON23" s="135"/>
      <c r="POO23" s="135"/>
      <c r="POP23" s="135"/>
      <c r="POQ23" s="135"/>
      <c r="POR23" s="135"/>
      <c r="POS23" s="135"/>
      <c r="POT23" s="135"/>
      <c r="POU23" s="135"/>
      <c r="POV23" s="135"/>
      <c r="POW23" s="135"/>
      <c r="POX23" s="135"/>
      <c r="POY23" s="135"/>
      <c r="POZ23" s="135"/>
      <c r="PPA23" s="135"/>
      <c r="PPB23" s="135"/>
      <c r="PPC23" s="135"/>
      <c r="PPD23" s="135"/>
      <c r="PPE23" s="135"/>
      <c r="PPF23" s="135"/>
      <c r="PPG23" s="135"/>
      <c r="PPH23" s="135"/>
      <c r="PPI23" s="135"/>
      <c r="PPJ23" s="135"/>
      <c r="PPK23" s="135"/>
      <c r="PPL23" s="135"/>
      <c r="PPM23" s="135"/>
      <c r="PPN23" s="135"/>
      <c r="PPO23" s="135"/>
      <c r="PPP23" s="135"/>
      <c r="PPQ23" s="135"/>
      <c r="PPR23" s="135"/>
      <c r="PPS23" s="135"/>
      <c r="PPT23" s="135"/>
      <c r="PPU23" s="135"/>
      <c r="PPV23" s="135"/>
      <c r="PPW23" s="135"/>
      <c r="PPX23" s="135"/>
      <c r="PPY23" s="135"/>
      <c r="PPZ23" s="135"/>
      <c r="PQA23" s="135"/>
      <c r="PQB23" s="135"/>
      <c r="PQC23" s="135"/>
      <c r="PQD23" s="135"/>
      <c r="PQE23" s="135"/>
      <c r="PQF23" s="135"/>
      <c r="PQG23" s="135"/>
      <c r="PQH23" s="135"/>
      <c r="PQI23" s="135"/>
      <c r="PQJ23" s="135"/>
      <c r="PQK23" s="135"/>
      <c r="PQL23" s="135"/>
      <c r="PQM23" s="135"/>
      <c r="PQN23" s="135"/>
      <c r="PQO23" s="135"/>
      <c r="PQP23" s="135"/>
      <c r="PQQ23" s="135"/>
      <c r="PQR23" s="135"/>
      <c r="PQS23" s="135"/>
      <c r="PQT23" s="135"/>
      <c r="PQU23" s="135"/>
      <c r="PQV23" s="135"/>
      <c r="PQW23" s="135"/>
      <c r="PQX23" s="135"/>
      <c r="PQY23" s="135"/>
      <c r="PQZ23" s="135"/>
      <c r="PRA23" s="135"/>
      <c r="PRB23" s="135"/>
      <c r="PRC23" s="135"/>
      <c r="PRD23" s="135"/>
      <c r="PRE23" s="135"/>
      <c r="PRF23" s="135"/>
      <c r="PRG23" s="135"/>
      <c r="PRH23" s="135"/>
      <c r="PRI23" s="135"/>
      <c r="PRJ23" s="135"/>
      <c r="PRK23" s="135"/>
      <c r="PRL23" s="135"/>
      <c r="PRM23" s="135"/>
      <c r="PRN23" s="135"/>
      <c r="PRO23" s="135"/>
      <c r="PRP23" s="135"/>
      <c r="PRQ23" s="135"/>
      <c r="PRR23" s="135"/>
      <c r="PRS23" s="135"/>
      <c r="PRT23" s="135"/>
      <c r="PRU23" s="135"/>
      <c r="PRV23" s="135"/>
      <c r="PRW23" s="135"/>
      <c r="PRX23" s="135"/>
      <c r="PRY23" s="135"/>
      <c r="PRZ23" s="135"/>
      <c r="PSA23" s="135"/>
      <c r="PSB23" s="135"/>
      <c r="PSC23" s="135"/>
      <c r="PSD23" s="135"/>
      <c r="PSE23" s="135"/>
      <c r="PSF23" s="135"/>
      <c r="PSG23" s="135"/>
      <c r="PSH23" s="135"/>
      <c r="PSI23" s="135"/>
      <c r="PSJ23" s="135"/>
      <c r="PSK23" s="135"/>
      <c r="PSL23" s="135"/>
      <c r="PSM23" s="135"/>
      <c r="PSN23" s="135"/>
      <c r="PSO23" s="135"/>
      <c r="PSP23" s="135"/>
      <c r="PSQ23" s="135"/>
      <c r="PSR23" s="135"/>
      <c r="PSS23" s="135"/>
      <c r="PST23" s="135"/>
      <c r="PSU23" s="135"/>
      <c r="PSV23" s="135"/>
      <c r="PSW23" s="135"/>
      <c r="PSX23" s="135"/>
      <c r="PSY23" s="135"/>
      <c r="PSZ23" s="135"/>
      <c r="PTA23" s="135"/>
      <c r="PTB23" s="135"/>
      <c r="PTC23" s="135"/>
      <c r="PTD23" s="135"/>
      <c r="PTE23" s="135"/>
      <c r="PTF23" s="135"/>
      <c r="PTG23" s="135"/>
      <c r="PTH23" s="135"/>
      <c r="PTI23" s="135"/>
      <c r="PTJ23" s="135"/>
      <c r="PTK23" s="135"/>
      <c r="PTL23" s="135"/>
      <c r="PTM23" s="135"/>
      <c r="PTN23" s="135"/>
      <c r="PTO23" s="135"/>
      <c r="PTP23" s="135"/>
      <c r="PTQ23" s="135"/>
      <c r="PTR23" s="135"/>
      <c r="PTS23" s="135"/>
      <c r="PTT23" s="135"/>
      <c r="PTU23" s="135"/>
      <c r="PTV23" s="135"/>
      <c r="PTW23" s="135"/>
      <c r="PTX23" s="135"/>
      <c r="PTY23" s="135"/>
      <c r="PTZ23" s="135"/>
      <c r="PUA23" s="135"/>
      <c r="PUB23" s="135"/>
      <c r="PUC23" s="135"/>
      <c r="PUD23" s="135"/>
      <c r="PUE23" s="135"/>
      <c r="PUF23" s="135"/>
      <c r="PUG23" s="135"/>
      <c r="PUH23" s="135"/>
      <c r="PUI23" s="135"/>
      <c r="PUJ23" s="135"/>
      <c r="PUK23" s="135"/>
      <c r="PUL23" s="135"/>
      <c r="PUM23" s="135"/>
      <c r="PUN23" s="135"/>
      <c r="PUO23" s="135"/>
      <c r="PUP23" s="135"/>
      <c r="PUQ23" s="135"/>
      <c r="PUR23" s="135"/>
      <c r="PUS23" s="135"/>
      <c r="PUT23" s="135"/>
      <c r="PUU23" s="135"/>
      <c r="PUV23" s="135"/>
      <c r="PUW23" s="135"/>
      <c r="PUX23" s="135"/>
      <c r="PUY23" s="135"/>
      <c r="PUZ23" s="135"/>
      <c r="PVA23" s="135"/>
      <c r="PVB23" s="135"/>
      <c r="PVC23" s="135"/>
      <c r="PVD23" s="135"/>
      <c r="PVE23" s="135"/>
      <c r="PVF23" s="135"/>
      <c r="PVG23" s="135"/>
      <c r="PVH23" s="135"/>
      <c r="PVI23" s="135"/>
      <c r="PVJ23" s="135"/>
      <c r="PVK23" s="135"/>
      <c r="PVL23" s="135"/>
      <c r="PVM23" s="135"/>
      <c r="PVN23" s="135"/>
      <c r="PVO23" s="135"/>
      <c r="PVP23" s="135"/>
      <c r="PVQ23" s="135"/>
      <c r="PVR23" s="135"/>
      <c r="PVS23" s="135"/>
      <c r="PVT23" s="135"/>
      <c r="PVU23" s="135"/>
      <c r="PVV23" s="135"/>
      <c r="PVW23" s="135"/>
      <c r="PVX23" s="135"/>
      <c r="PVY23" s="135"/>
      <c r="PVZ23" s="135"/>
      <c r="PWA23" s="135"/>
      <c r="PWB23" s="135"/>
      <c r="PWC23" s="135"/>
      <c r="PWD23" s="135"/>
      <c r="PWE23" s="135"/>
      <c r="PWF23" s="135"/>
      <c r="PWG23" s="135"/>
      <c r="PWH23" s="135"/>
      <c r="PWI23" s="135"/>
      <c r="PWJ23" s="135"/>
      <c r="PWK23" s="135"/>
      <c r="PWL23" s="135"/>
      <c r="PWM23" s="135"/>
      <c r="PWN23" s="135"/>
      <c r="PWO23" s="135"/>
      <c r="PWP23" s="135"/>
      <c r="PWQ23" s="135"/>
      <c r="PWR23" s="135"/>
      <c r="PWS23" s="135"/>
      <c r="PWT23" s="135"/>
      <c r="PWU23" s="135"/>
      <c r="PWV23" s="135"/>
      <c r="PWW23" s="135"/>
      <c r="PWX23" s="135"/>
      <c r="PWY23" s="135"/>
      <c r="PWZ23" s="135"/>
      <c r="PXA23" s="135"/>
      <c r="PXB23" s="135"/>
      <c r="PXC23" s="135"/>
      <c r="PXD23" s="135"/>
      <c r="PXE23" s="135"/>
      <c r="PXF23" s="135"/>
      <c r="PXG23" s="135"/>
      <c r="PXH23" s="135"/>
      <c r="PXI23" s="135"/>
      <c r="PXJ23" s="135"/>
      <c r="PXK23" s="135"/>
      <c r="PXL23" s="135"/>
      <c r="PXM23" s="135"/>
      <c r="PXN23" s="135"/>
      <c r="PXO23" s="135"/>
      <c r="PXP23" s="135"/>
      <c r="PXQ23" s="135"/>
      <c r="PXR23" s="135"/>
      <c r="PXS23" s="135"/>
      <c r="PXT23" s="135"/>
      <c r="PXU23" s="135"/>
      <c r="PXV23" s="135"/>
      <c r="PXW23" s="135"/>
      <c r="PXX23" s="135"/>
      <c r="PXY23" s="135"/>
      <c r="PXZ23" s="135"/>
      <c r="PYA23" s="135"/>
      <c r="PYB23" s="135"/>
      <c r="PYC23" s="135"/>
      <c r="PYD23" s="135"/>
      <c r="PYE23" s="135"/>
      <c r="PYF23" s="135"/>
      <c r="PYG23" s="135"/>
      <c r="PYH23" s="135"/>
      <c r="PYI23" s="135"/>
      <c r="PYJ23" s="135"/>
      <c r="PYK23" s="135"/>
      <c r="PYL23" s="135"/>
      <c r="PYM23" s="135"/>
      <c r="PYN23" s="135"/>
      <c r="PYO23" s="135"/>
      <c r="PYP23" s="135"/>
      <c r="PYQ23" s="135"/>
      <c r="PYR23" s="135"/>
      <c r="PYS23" s="135"/>
      <c r="PYT23" s="135"/>
      <c r="PYU23" s="135"/>
      <c r="PYV23" s="135"/>
      <c r="PYW23" s="135"/>
      <c r="PYX23" s="135"/>
      <c r="PYY23" s="135"/>
      <c r="PYZ23" s="135"/>
      <c r="PZA23" s="135"/>
      <c r="PZB23" s="135"/>
      <c r="PZC23" s="135"/>
      <c r="PZD23" s="135"/>
      <c r="PZE23" s="135"/>
      <c r="PZF23" s="135"/>
      <c r="PZG23" s="135"/>
      <c r="PZH23" s="135"/>
      <c r="PZI23" s="135"/>
      <c r="PZJ23" s="135"/>
      <c r="PZK23" s="135"/>
      <c r="PZL23" s="135"/>
      <c r="PZM23" s="135"/>
      <c r="PZN23" s="135"/>
      <c r="PZO23" s="135"/>
      <c r="PZP23" s="135"/>
      <c r="PZQ23" s="135"/>
      <c r="PZR23" s="135"/>
      <c r="PZS23" s="135"/>
      <c r="PZT23" s="135"/>
      <c r="PZU23" s="135"/>
      <c r="PZV23" s="135"/>
      <c r="PZW23" s="135"/>
      <c r="PZX23" s="135"/>
      <c r="PZY23" s="135"/>
      <c r="PZZ23" s="135"/>
      <c r="QAA23" s="135"/>
      <c r="QAB23" s="135"/>
      <c r="QAC23" s="135"/>
      <c r="QAD23" s="135"/>
      <c r="QAE23" s="135"/>
      <c r="QAF23" s="135"/>
      <c r="QAG23" s="135"/>
      <c r="QAH23" s="135"/>
      <c r="QAI23" s="135"/>
      <c r="QAJ23" s="135"/>
      <c r="QAK23" s="135"/>
      <c r="QAL23" s="135"/>
      <c r="QAM23" s="135"/>
      <c r="QAN23" s="135"/>
      <c r="QAO23" s="135"/>
      <c r="QAP23" s="135"/>
      <c r="QAQ23" s="135"/>
      <c r="QAR23" s="135"/>
      <c r="QAS23" s="135"/>
      <c r="QAT23" s="135"/>
      <c r="QAU23" s="135"/>
      <c r="QAV23" s="135"/>
      <c r="QAW23" s="135"/>
      <c r="QAX23" s="135"/>
      <c r="QAY23" s="135"/>
      <c r="QAZ23" s="135"/>
      <c r="QBA23" s="135"/>
      <c r="QBB23" s="135"/>
      <c r="QBC23" s="135"/>
      <c r="QBD23" s="135"/>
      <c r="QBE23" s="135"/>
      <c r="QBF23" s="135"/>
      <c r="QBG23" s="135"/>
      <c r="QBH23" s="135"/>
      <c r="QBI23" s="135"/>
      <c r="QBJ23" s="135"/>
      <c r="QBK23" s="135"/>
      <c r="QBL23" s="135"/>
      <c r="QBM23" s="135"/>
      <c r="QBN23" s="135"/>
      <c r="QBO23" s="135"/>
      <c r="QBP23" s="135"/>
      <c r="QBQ23" s="135"/>
      <c r="QBR23" s="135"/>
      <c r="QBS23" s="135"/>
      <c r="QBT23" s="135"/>
      <c r="QBU23" s="135"/>
      <c r="QBV23" s="135"/>
      <c r="QBW23" s="135"/>
      <c r="QBX23" s="135"/>
      <c r="QBY23" s="135"/>
      <c r="QBZ23" s="135"/>
      <c r="QCA23" s="135"/>
      <c r="QCB23" s="135"/>
      <c r="QCC23" s="135"/>
      <c r="QCD23" s="135"/>
      <c r="QCE23" s="135"/>
      <c r="QCF23" s="135"/>
      <c r="QCG23" s="135"/>
      <c r="QCH23" s="135"/>
      <c r="QCI23" s="135"/>
      <c r="QCJ23" s="135"/>
      <c r="QCK23" s="135"/>
      <c r="QCL23" s="135"/>
      <c r="QCM23" s="135"/>
      <c r="QCN23" s="135"/>
      <c r="QCO23" s="135"/>
      <c r="QCP23" s="135"/>
      <c r="QCQ23" s="135"/>
      <c r="QCR23" s="135"/>
      <c r="QCS23" s="135"/>
      <c r="QCT23" s="135"/>
      <c r="QCU23" s="135"/>
      <c r="QCV23" s="135"/>
      <c r="QCW23" s="135"/>
      <c r="QCX23" s="135"/>
      <c r="QCY23" s="135"/>
      <c r="QCZ23" s="135"/>
      <c r="QDA23" s="135"/>
      <c r="QDB23" s="135"/>
      <c r="QDC23" s="135"/>
      <c r="QDD23" s="135"/>
      <c r="QDE23" s="135"/>
      <c r="QDF23" s="135"/>
      <c r="QDG23" s="135"/>
      <c r="QDH23" s="135"/>
      <c r="QDI23" s="135"/>
      <c r="QDJ23" s="135"/>
      <c r="QDK23" s="135"/>
      <c r="QDL23" s="135"/>
      <c r="QDM23" s="135"/>
      <c r="QDN23" s="135"/>
      <c r="QDO23" s="135"/>
      <c r="QDP23" s="135"/>
      <c r="QDQ23" s="135"/>
      <c r="QDR23" s="135"/>
      <c r="QDS23" s="135"/>
      <c r="QDT23" s="135"/>
      <c r="QDU23" s="135"/>
      <c r="QDV23" s="135"/>
      <c r="QDW23" s="135"/>
      <c r="QDX23" s="135"/>
      <c r="QDY23" s="135"/>
      <c r="QDZ23" s="135"/>
      <c r="QEA23" s="135"/>
      <c r="QEB23" s="135"/>
      <c r="QEC23" s="135"/>
      <c r="QED23" s="135"/>
      <c r="QEE23" s="135"/>
      <c r="QEF23" s="135"/>
      <c r="QEG23" s="135"/>
      <c r="QEH23" s="135"/>
      <c r="QEI23" s="135"/>
      <c r="QEJ23" s="135"/>
      <c r="QEK23" s="135"/>
      <c r="QEL23" s="135"/>
      <c r="QEM23" s="135"/>
      <c r="QEN23" s="135"/>
      <c r="QEO23" s="135"/>
      <c r="QEP23" s="135"/>
      <c r="QEQ23" s="135"/>
      <c r="QER23" s="135"/>
      <c r="QES23" s="135"/>
      <c r="QET23" s="135"/>
      <c r="QEU23" s="135"/>
      <c r="QEV23" s="135"/>
      <c r="QEW23" s="135"/>
      <c r="QEX23" s="135"/>
      <c r="QEY23" s="135"/>
      <c r="QEZ23" s="135"/>
      <c r="QFA23" s="135"/>
      <c r="QFB23" s="135"/>
      <c r="QFC23" s="135"/>
      <c r="QFD23" s="135"/>
      <c r="QFE23" s="135"/>
      <c r="QFF23" s="135"/>
      <c r="QFG23" s="135"/>
      <c r="QFH23" s="135"/>
      <c r="QFI23" s="135"/>
      <c r="QFJ23" s="135"/>
      <c r="QFK23" s="135"/>
      <c r="QFL23" s="135"/>
      <c r="QFM23" s="135"/>
      <c r="QFN23" s="135"/>
      <c r="QFO23" s="135"/>
      <c r="QFP23" s="135"/>
      <c r="QFQ23" s="135"/>
      <c r="QFR23" s="135"/>
      <c r="QFS23" s="135"/>
      <c r="QFT23" s="135"/>
      <c r="QFU23" s="135"/>
      <c r="QFV23" s="135"/>
      <c r="QFW23" s="135"/>
      <c r="QFX23" s="135"/>
      <c r="QFY23" s="135"/>
      <c r="QFZ23" s="135"/>
      <c r="QGA23" s="135"/>
      <c r="QGB23" s="135"/>
      <c r="QGC23" s="135"/>
      <c r="QGD23" s="135"/>
      <c r="QGE23" s="135"/>
      <c r="QGF23" s="135"/>
      <c r="QGG23" s="135"/>
      <c r="QGH23" s="135"/>
      <c r="QGI23" s="135"/>
      <c r="QGJ23" s="135"/>
      <c r="QGK23" s="135"/>
      <c r="QGL23" s="135"/>
      <c r="QGM23" s="135"/>
      <c r="QGN23" s="135"/>
      <c r="QGO23" s="135"/>
      <c r="QGP23" s="135"/>
      <c r="QGQ23" s="135"/>
      <c r="QGR23" s="135"/>
      <c r="QGS23" s="135"/>
      <c r="QGT23" s="135"/>
      <c r="QGU23" s="135"/>
      <c r="QGV23" s="135"/>
      <c r="QGW23" s="135"/>
      <c r="QGX23" s="135"/>
      <c r="QGY23" s="135"/>
      <c r="QGZ23" s="135"/>
      <c r="QHA23" s="135"/>
      <c r="QHB23" s="135"/>
      <c r="QHC23" s="135"/>
      <c r="QHD23" s="135"/>
      <c r="QHE23" s="135"/>
      <c r="QHF23" s="135"/>
      <c r="QHG23" s="135"/>
      <c r="QHH23" s="135"/>
      <c r="QHI23" s="135"/>
      <c r="QHJ23" s="135"/>
      <c r="QHK23" s="135"/>
      <c r="QHL23" s="135"/>
      <c r="QHM23" s="135"/>
      <c r="QHN23" s="135"/>
      <c r="QHO23" s="135"/>
      <c r="QHP23" s="135"/>
      <c r="QHQ23" s="135"/>
      <c r="QHR23" s="135"/>
      <c r="QHS23" s="135"/>
      <c r="QHT23" s="135"/>
      <c r="QHU23" s="135"/>
      <c r="QHV23" s="135"/>
      <c r="QHW23" s="135"/>
      <c r="QHX23" s="135"/>
      <c r="QHY23" s="135"/>
      <c r="QHZ23" s="135"/>
      <c r="QIA23" s="135"/>
      <c r="QIB23" s="135"/>
      <c r="QIC23" s="135"/>
      <c r="QID23" s="135"/>
      <c r="QIE23" s="135"/>
      <c r="QIF23" s="135"/>
      <c r="QIG23" s="135"/>
      <c r="QIH23" s="135"/>
      <c r="QII23" s="135"/>
      <c r="QIJ23" s="135"/>
      <c r="QIK23" s="135"/>
      <c r="QIL23" s="135"/>
      <c r="QIM23" s="135"/>
      <c r="QIN23" s="135"/>
      <c r="QIO23" s="135"/>
      <c r="QIP23" s="135"/>
      <c r="QIQ23" s="135"/>
      <c r="QIR23" s="135"/>
      <c r="QIS23" s="135"/>
      <c r="QIT23" s="135"/>
      <c r="QIU23" s="135"/>
      <c r="QIV23" s="135"/>
      <c r="QIW23" s="135"/>
      <c r="QIX23" s="135"/>
      <c r="QIY23" s="135"/>
      <c r="QIZ23" s="135"/>
      <c r="QJA23" s="135"/>
      <c r="QJB23" s="135"/>
      <c r="QJC23" s="135"/>
      <c r="QJD23" s="135"/>
      <c r="QJE23" s="135"/>
      <c r="QJF23" s="135"/>
      <c r="QJG23" s="135"/>
      <c r="QJH23" s="135"/>
      <c r="QJI23" s="135"/>
      <c r="QJJ23" s="135"/>
      <c r="QJK23" s="135"/>
      <c r="QJL23" s="135"/>
      <c r="QJM23" s="135"/>
      <c r="QJN23" s="135"/>
      <c r="QJO23" s="135"/>
      <c r="QJP23" s="135"/>
      <c r="QJQ23" s="135"/>
      <c r="QJR23" s="135"/>
      <c r="QJS23" s="135"/>
      <c r="QJT23" s="135"/>
      <c r="QJU23" s="135"/>
      <c r="QJV23" s="135"/>
      <c r="QJW23" s="135"/>
      <c r="QJX23" s="135"/>
      <c r="QJY23" s="135"/>
      <c r="QJZ23" s="135"/>
      <c r="QKA23" s="135"/>
      <c r="QKB23" s="135"/>
      <c r="QKC23" s="135"/>
      <c r="QKD23" s="135"/>
      <c r="QKE23" s="135"/>
      <c r="QKF23" s="135"/>
      <c r="QKG23" s="135"/>
      <c r="QKH23" s="135"/>
      <c r="QKI23" s="135"/>
      <c r="QKJ23" s="135"/>
      <c r="QKK23" s="135"/>
      <c r="QKL23" s="135"/>
      <c r="QKM23" s="135"/>
      <c r="QKN23" s="135"/>
      <c r="QKO23" s="135"/>
      <c r="QKP23" s="135"/>
      <c r="QKQ23" s="135"/>
      <c r="QKR23" s="135"/>
      <c r="QKS23" s="135"/>
      <c r="QKT23" s="135"/>
      <c r="QKU23" s="135"/>
      <c r="QKV23" s="135"/>
      <c r="QKW23" s="135"/>
      <c r="QKX23" s="135"/>
      <c r="QKY23" s="135"/>
      <c r="QKZ23" s="135"/>
      <c r="QLA23" s="135"/>
      <c r="QLB23" s="135"/>
      <c r="QLC23" s="135"/>
      <c r="QLD23" s="135"/>
      <c r="QLE23" s="135"/>
      <c r="QLF23" s="135"/>
      <c r="QLG23" s="135"/>
      <c r="QLH23" s="135"/>
      <c r="QLI23" s="135"/>
      <c r="QLJ23" s="135"/>
      <c r="QLK23" s="135"/>
      <c r="QLL23" s="135"/>
      <c r="QLM23" s="135"/>
      <c r="QLN23" s="135"/>
      <c r="QLO23" s="135"/>
      <c r="QLP23" s="135"/>
      <c r="QLQ23" s="135"/>
      <c r="QLR23" s="135"/>
      <c r="QLS23" s="135"/>
      <c r="QLT23" s="135"/>
      <c r="QLU23" s="135"/>
      <c r="QLV23" s="135"/>
      <c r="QLW23" s="135"/>
      <c r="QLX23" s="135"/>
      <c r="QLY23" s="135"/>
      <c r="QLZ23" s="135"/>
      <c r="QMA23" s="135"/>
      <c r="QMB23" s="135"/>
      <c r="QMC23" s="135"/>
      <c r="QMD23" s="135"/>
      <c r="QME23" s="135"/>
      <c r="QMF23" s="135"/>
      <c r="QMG23" s="135"/>
      <c r="QMH23" s="135"/>
      <c r="QMI23" s="135"/>
      <c r="QMJ23" s="135"/>
      <c r="QMK23" s="135"/>
      <c r="QML23" s="135"/>
      <c r="QMM23" s="135"/>
      <c r="QMN23" s="135"/>
      <c r="QMO23" s="135"/>
      <c r="QMP23" s="135"/>
      <c r="QMQ23" s="135"/>
      <c r="QMR23" s="135"/>
      <c r="QMS23" s="135"/>
      <c r="QMT23" s="135"/>
      <c r="QMU23" s="135"/>
      <c r="QMV23" s="135"/>
      <c r="QMW23" s="135"/>
      <c r="QMX23" s="135"/>
      <c r="QMY23" s="135"/>
      <c r="QMZ23" s="135"/>
      <c r="QNA23" s="135"/>
      <c r="QNB23" s="135"/>
      <c r="QNC23" s="135"/>
      <c r="QND23" s="135"/>
      <c r="QNE23" s="135"/>
      <c r="QNF23" s="135"/>
      <c r="QNG23" s="135"/>
      <c r="QNH23" s="135"/>
      <c r="QNI23" s="135"/>
      <c r="QNJ23" s="135"/>
      <c r="QNK23" s="135"/>
      <c r="QNL23" s="135"/>
      <c r="QNM23" s="135"/>
      <c r="QNN23" s="135"/>
      <c r="QNO23" s="135"/>
      <c r="QNP23" s="135"/>
      <c r="QNQ23" s="135"/>
      <c r="QNR23" s="135"/>
      <c r="QNS23" s="135"/>
      <c r="QNT23" s="135"/>
      <c r="QNU23" s="135"/>
      <c r="QNV23" s="135"/>
      <c r="QNW23" s="135"/>
      <c r="QNX23" s="135"/>
      <c r="QNY23" s="135"/>
      <c r="QNZ23" s="135"/>
      <c r="QOA23" s="135"/>
      <c r="QOB23" s="135"/>
      <c r="QOC23" s="135"/>
      <c r="QOD23" s="135"/>
      <c r="QOE23" s="135"/>
      <c r="QOF23" s="135"/>
      <c r="QOG23" s="135"/>
      <c r="QOH23" s="135"/>
      <c r="QOI23" s="135"/>
      <c r="QOJ23" s="135"/>
      <c r="QOK23" s="135"/>
      <c r="QOL23" s="135"/>
      <c r="QOM23" s="135"/>
      <c r="QON23" s="135"/>
      <c r="QOO23" s="135"/>
      <c r="QOP23" s="135"/>
      <c r="QOQ23" s="135"/>
      <c r="QOR23" s="135"/>
      <c r="QOS23" s="135"/>
      <c r="QOT23" s="135"/>
      <c r="QOU23" s="135"/>
      <c r="QOV23" s="135"/>
      <c r="QOW23" s="135"/>
      <c r="QOX23" s="135"/>
      <c r="QOY23" s="135"/>
      <c r="QOZ23" s="135"/>
      <c r="QPA23" s="135"/>
      <c r="QPB23" s="135"/>
      <c r="QPC23" s="135"/>
      <c r="QPD23" s="135"/>
      <c r="QPE23" s="135"/>
      <c r="QPF23" s="135"/>
      <c r="QPG23" s="135"/>
      <c r="QPH23" s="135"/>
      <c r="QPI23" s="135"/>
      <c r="QPJ23" s="135"/>
      <c r="QPK23" s="135"/>
      <c r="QPL23" s="135"/>
      <c r="QPM23" s="135"/>
      <c r="QPN23" s="135"/>
      <c r="QPO23" s="135"/>
      <c r="QPP23" s="135"/>
      <c r="QPQ23" s="135"/>
      <c r="QPR23" s="135"/>
      <c r="QPS23" s="135"/>
      <c r="QPT23" s="135"/>
      <c r="QPU23" s="135"/>
      <c r="QPV23" s="135"/>
      <c r="QPW23" s="135"/>
      <c r="QPX23" s="135"/>
      <c r="QPY23" s="135"/>
      <c r="QPZ23" s="135"/>
      <c r="QQA23" s="135"/>
      <c r="QQB23" s="135"/>
      <c r="QQC23" s="135"/>
      <c r="QQD23" s="135"/>
      <c r="QQE23" s="135"/>
      <c r="QQF23" s="135"/>
      <c r="QQG23" s="135"/>
      <c r="QQH23" s="135"/>
      <c r="QQI23" s="135"/>
      <c r="QQJ23" s="135"/>
      <c r="QQK23" s="135"/>
      <c r="QQL23" s="135"/>
      <c r="QQM23" s="135"/>
      <c r="QQN23" s="135"/>
      <c r="QQO23" s="135"/>
      <c r="QQP23" s="135"/>
      <c r="QQQ23" s="135"/>
      <c r="QQR23" s="135"/>
      <c r="QQS23" s="135"/>
      <c r="QQT23" s="135"/>
      <c r="QQU23" s="135"/>
      <c r="QQV23" s="135"/>
      <c r="QQW23" s="135"/>
      <c r="QQX23" s="135"/>
      <c r="QQY23" s="135"/>
      <c r="QQZ23" s="135"/>
      <c r="QRA23" s="135"/>
      <c r="QRB23" s="135"/>
      <c r="QRC23" s="135"/>
      <c r="QRD23" s="135"/>
      <c r="QRE23" s="135"/>
      <c r="QRF23" s="135"/>
      <c r="QRG23" s="135"/>
      <c r="QRH23" s="135"/>
      <c r="QRI23" s="135"/>
      <c r="QRJ23" s="135"/>
      <c r="QRK23" s="135"/>
      <c r="QRL23" s="135"/>
      <c r="QRM23" s="135"/>
      <c r="QRN23" s="135"/>
      <c r="QRO23" s="135"/>
      <c r="QRP23" s="135"/>
      <c r="QRQ23" s="135"/>
      <c r="QRR23" s="135"/>
      <c r="QRS23" s="135"/>
      <c r="QRT23" s="135"/>
      <c r="QRU23" s="135"/>
      <c r="QRV23" s="135"/>
      <c r="QRW23" s="135"/>
      <c r="QRX23" s="135"/>
      <c r="QRY23" s="135"/>
      <c r="QRZ23" s="135"/>
      <c r="QSA23" s="135"/>
      <c r="QSB23" s="135"/>
      <c r="QSC23" s="135"/>
      <c r="QSD23" s="135"/>
      <c r="QSE23" s="135"/>
      <c r="QSF23" s="135"/>
      <c r="QSG23" s="135"/>
      <c r="QSH23" s="135"/>
      <c r="QSI23" s="135"/>
      <c r="QSJ23" s="135"/>
      <c r="QSK23" s="135"/>
      <c r="QSL23" s="135"/>
      <c r="QSM23" s="135"/>
      <c r="QSN23" s="135"/>
      <c r="QSO23" s="135"/>
      <c r="QSP23" s="135"/>
      <c r="QSQ23" s="135"/>
      <c r="QSR23" s="135"/>
      <c r="QSS23" s="135"/>
      <c r="QST23" s="135"/>
      <c r="QSU23" s="135"/>
      <c r="QSV23" s="135"/>
      <c r="QSW23" s="135"/>
      <c r="QSX23" s="135"/>
      <c r="QSY23" s="135"/>
      <c r="QSZ23" s="135"/>
      <c r="QTA23" s="135"/>
      <c r="QTB23" s="135"/>
      <c r="QTC23" s="135"/>
      <c r="QTD23" s="135"/>
      <c r="QTE23" s="135"/>
      <c r="QTF23" s="135"/>
      <c r="QTG23" s="135"/>
      <c r="QTH23" s="135"/>
      <c r="QTI23" s="135"/>
      <c r="QTJ23" s="135"/>
      <c r="QTK23" s="135"/>
      <c r="QTL23" s="135"/>
      <c r="QTM23" s="135"/>
      <c r="QTN23" s="135"/>
      <c r="QTO23" s="135"/>
      <c r="QTP23" s="135"/>
      <c r="QTQ23" s="135"/>
      <c r="QTR23" s="135"/>
      <c r="QTS23" s="135"/>
      <c r="QTT23" s="135"/>
      <c r="QTU23" s="135"/>
      <c r="QTV23" s="135"/>
      <c r="QTW23" s="135"/>
      <c r="QTX23" s="135"/>
      <c r="QTY23" s="135"/>
      <c r="QTZ23" s="135"/>
      <c r="QUA23" s="135"/>
      <c r="QUB23" s="135"/>
      <c r="QUC23" s="135"/>
      <c r="QUD23" s="135"/>
      <c r="QUE23" s="135"/>
      <c r="QUF23" s="135"/>
      <c r="QUG23" s="135"/>
      <c r="QUH23" s="135"/>
      <c r="QUI23" s="135"/>
      <c r="QUJ23" s="135"/>
      <c r="QUK23" s="135"/>
      <c r="QUL23" s="135"/>
      <c r="QUM23" s="135"/>
      <c r="QUN23" s="135"/>
      <c r="QUO23" s="135"/>
      <c r="QUP23" s="135"/>
      <c r="QUQ23" s="135"/>
      <c r="QUR23" s="135"/>
      <c r="QUS23" s="135"/>
      <c r="QUT23" s="135"/>
      <c r="QUU23" s="135"/>
      <c r="QUV23" s="135"/>
      <c r="QUW23" s="135"/>
      <c r="QUX23" s="135"/>
      <c r="QUY23" s="135"/>
      <c r="QUZ23" s="135"/>
      <c r="QVA23" s="135"/>
      <c r="QVB23" s="135"/>
      <c r="QVC23" s="135"/>
      <c r="QVD23" s="135"/>
      <c r="QVE23" s="135"/>
      <c r="QVF23" s="135"/>
      <c r="QVG23" s="135"/>
      <c r="QVH23" s="135"/>
      <c r="QVI23" s="135"/>
      <c r="QVJ23" s="135"/>
      <c r="QVK23" s="135"/>
      <c r="QVL23" s="135"/>
      <c r="QVM23" s="135"/>
      <c r="QVN23" s="135"/>
      <c r="QVO23" s="135"/>
      <c r="QVP23" s="135"/>
      <c r="QVQ23" s="135"/>
      <c r="QVR23" s="135"/>
      <c r="QVS23" s="135"/>
      <c r="QVT23" s="135"/>
      <c r="QVU23" s="135"/>
      <c r="QVV23" s="135"/>
      <c r="QVW23" s="135"/>
      <c r="QVX23" s="135"/>
      <c r="QVY23" s="135"/>
      <c r="QVZ23" s="135"/>
      <c r="QWA23" s="135"/>
      <c r="QWB23" s="135"/>
      <c r="QWC23" s="135"/>
      <c r="QWD23" s="135"/>
      <c r="QWE23" s="135"/>
      <c r="QWF23" s="135"/>
      <c r="QWG23" s="135"/>
      <c r="QWH23" s="135"/>
      <c r="QWI23" s="135"/>
      <c r="QWJ23" s="135"/>
      <c r="QWK23" s="135"/>
      <c r="QWL23" s="135"/>
      <c r="QWM23" s="135"/>
      <c r="QWN23" s="135"/>
      <c r="QWO23" s="135"/>
      <c r="QWP23" s="135"/>
      <c r="QWQ23" s="135"/>
      <c r="QWR23" s="135"/>
      <c r="QWS23" s="135"/>
      <c r="QWT23" s="135"/>
      <c r="QWU23" s="135"/>
      <c r="QWV23" s="135"/>
      <c r="QWW23" s="135"/>
      <c r="QWX23" s="135"/>
      <c r="QWY23" s="135"/>
      <c r="QWZ23" s="135"/>
      <c r="QXA23" s="135"/>
      <c r="QXB23" s="135"/>
      <c r="QXC23" s="135"/>
      <c r="QXD23" s="135"/>
      <c r="QXE23" s="135"/>
      <c r="QXF23" s="135"/>
      <c r="QXG23" s="135"/>
      <c r="QXH23" s="135"/>
      <c r="QXI23" s="135"/>
      <c r="QXJ23" s="135"/>
      <c r="QXK23" s="135"/>
      <c r="QXL23" s="135"/>
      <c r="QXM23" s="135"/>
      <c r="QXN23" s="135"/>
      <c r="QXO23" s="135"/>
      <c r="QXP23" s="135"/>
      <c r="QXQ23" s="135"/>
      <c r="QXR23" s="135"/>
      <c r="QXS23" s="135"/>
      <c r="QXT23" s="135"/>
      <c r="QXU23" s="135"/>
      <c r="QXV23" s="135"/>
      <c r="QXW23" s="135"/>
      <c r="QXX23" s="135"/>
      <c r="QXY23" s="135"/>
      <c r="QXZ23" s="135"/>
      <c r="QYA23" s="135"/>
      <c r="QYB23" s="135"/>
      <c r="QYC23" s="135"/>
      <c r="QYD23" s="135"/>
      <c r="QYE23" s="135"/>
      <c r="QYF23" s="135"/>
      <c r="QYG23" s="135"/>
      <c r="QYH23" s="135"/>
      <c r="QYI23" s="135"/>
      <c r="QYJ23" s="135"/>
      <c r="QYK23" s="135"/>
      <c r="QYL23" s="135"/>
      <c r="QYM23" s="135"/>
      <c r="QYN23" s="135"/>
      <c r="QYO23" s="135"/>
      <c r="QYP23" s="135"/>
      <c r="QYQ23" s="135"/>
      <c r="QYR23" s="135"/>
      <c r="QYS23" s="135"/>
      <c r="QYT23" s="135"/>
      <c r="QYU23" s="135"/>
      <c r="QYV23" s="135"/>
      <c r="QYW23" s="135"/>
      <c r="QYX23" s="135"/>
      <c r="QYY23" s="135"/>
      <c r="QYZ23" s="135"/>
      <c r="QZA23" s="135"/>
      <c r="QZB23" s="135"/>
      <c r="QZC23" s="135"/>
      <c r="QZD23" s="135"/>
      <c r="QZE23" s="135"/>
      <c r="QZF23" s="135"/>
      <c r="QZG23" s="135"/>
      <c r="QZH23" s="135"/>
      <c r="QZI23" s="135"/>
      <c r="QZJ23" s="135"/>
      <c r="QZK23" s="135"/>
      <c r="QZL23" s="135"/>
      <c r="QZM23" s="135"/>
      <c r="QZN23" s="135"/>
      <c r="QZO23" s="135"/>
      <c r="QZP23" s="135"/>
      <c r="QZQ23" s="135"/>
      <c r="QZR23" s="135"/>
      <c r="QZS23" s="135"/>
      <c r="QZT23" s="135"/>
      <c r="QZU23" s="135"/>
      <c r="QZV23" s="135"/>
      <c r="QZW23" s="135"/>
      <c r="QZX23" s="135"/>
      <c r="QZY23" s="135"/>
      <c r="QZZ23" s="135"/>
      <c r="RAA23" s="135"/>
      <c r="RAB23" s="135"/>
      <c r="RAC23" s="135"/>
      <c r="RAD23" s="135"/>
      <c r="RAE23" s="135"/>
      <c r="RAF23" s="135"/>
      <c r="RAG23" s="135"/>
      <c r="RAH23" s="135"/>
      <c r="RAI23" s="135"/>
      <c r="RAJ23" s="135"/>
      <c r="RAK23" s="135"/>
      <c r="RAL23" s="135"/>
      <c r="RAM23" s="135"/>
      <c r="RAN23" s="135"/>
      <c r="RAO23" s="135"/>
      <c r="RAP23" s="135"/>
      <c r="RAQ23" s="135"/>
      <c r="RAR23" s="135"/>
      <c r="RAS23" s="135"/>
      <c r="RAT23" s="135"/>
      <c r="RAU23" s="135"/>
      <c r="RAV23" s="135"/>
      <c r="RAW23" s="135"/>
      <c r="RAX23" s="135"/>
      <c r="RAY23" s="135"/>
      <c r="RAZ23" s="135"/>
      <c r="RBA23" s="135"/>
      <c r="RBB23" s="135"/>
      <c r="RBC23" s="135"/>
      <c r="RBD23" s="135"/>
      <c r="RBE23" s="135"/>
      <c r="RBF23" s="135"/>
      <c r="RBG23" s="135"/>
      <c r="RBH23" s="135"/>
      <c r="RBI23" s="135"/>
      <c r="RBJ23" s="135"/>
      <c r="RBK23" s="135"/>
      <c r="RBL23" s="135"/>
      <c r="RBM23" s="135"/>
      <c r="RBN23" s="135"/>
      <c r="RBO23" s="135"/>
      <c r="RBP23" s="135"/>
      <c r="RBQ23" s="135"/>
      <c r="RBR23" s="135"/>
      <c r="RBS23" s="135"/>
      <c r="RBT23" s="135"/>
      <c r="RBU23" s="135"/>
      <c r="RBV23" s="135"/>
      <c r="RBW23" s="135"/>
      <c r="RBX23" s="135"/>
      <c r="RBY23" s="135"/>
      <c r="RBZ23" s="135"/>
      <c r="RCA23" s="135"/>
      <c r="RCB23" s="135"/>
      <c r="RCC23" s="135"/>
      <c r="RCD23" s="135"/>
      <c r="RCE23" s="135"/>
      <c r="RCF23" s="135"/>
      <c r="RCG23" s="135"/>
      <c r="RCH23" s="135"/>
      <c r="RCI23" s="135"/>
      <c r="RCJ23" s="135"/>
      <c r="RCK23" s="135"/>
      <c r="RCL23" s="135"/>
      <c r="RCM23" s="135"/>
      <c r="RCN23" s="135"/>
      <c r="RCO23" s="135"/>
      <c r="RCP23" s="135"/>
      <c r="RCQ23" s="135"/>
      <c r="RCR23" s="135"/>
      <c r="RCS23" s="135"/>
      <c r="RCT23" s="135"/>
      <c r="RCU23" s="135"/>
      <c r="RCV23" s="135"/>
      <c r="RCW23" s="135"/>
      <c r="RCX23" s="135"/>
      <c r="RCY23" s="135"/>
      <c r="RCZ23" s="135"/>
      <c r="RDA23" s="135"/>
      <c r="RDB23" s="135"/>
      <c r="RDC23" s="135"/>
      <c r="RDD23" s="135"/>
      <c r="RDE23" s="135"/>
      <c r="RDF23" s="135"/>
      <c r="RDG23" s="135"/>
      <c r="RDH23" s="135"/>
      <c r="RDI23" s="135"/>
      <c r="RDJ23" s="135"/>
      <c r="RDK23" s="135"/>
      <c r="RDL23" s="135"/>
      <c r="RDM23" s="135"/>
      <c r="RDN23" s="135"/>
      <c r="RDO23" s="135"/>
      <c r="RDP23" s="135"/>
      <c r="RDQ23" s="135"/>
      <c r="RDR23" s="135"/>
      <c r="RDS23" s="135"/>
      <c r="RDT23" s="135"/>
      <c r="RDU23" s="135"/>
      <c r="RDV23" s="135"/>
      <c r="RDW23" s="135"/>
      <c r="RDX23" s="135"/>
      <c r="RDY23" s="135"/>
      <c r="RDZ23" s="135"/>
      <c r="REA23" s="135"/>
      <c r="REB23" s="135"/>
      <c r="REC23" s="135"/>
      <c r="RED23" s="135"/>
      <c r="REE23" s="135"/>
      <c r="REF23" s="135"/>
      <c r="REG23" s="135"/>
      <c r="REH23" s="135"/>
      <c r="REI23" s="135"/>
      <c r="REJ23" s="135"/>
      <c r="REK23" s="135"/>
      <c r="REL23" s="135"/>
      <c r="REM23" s="135"/>
      <c r="REN23" s="135"/>
      <c r="REO23" s="135"/>
      <c r="REP23" s="135"/>
      <c r="REQ23" s="135"/>
      <c r="RER23" s="135"/>
      <c r="RES23" s="135"/>
      <c r="RET23" s="135"/>
      <c r="REU23" s="135"/>
      <c r="REV23" s="135"/>
      <c r="REW23" s="135"/>
      <c r="REX23" s="135"/>
      <c r="REY23" s="135"/>
      <c r="REZ23" s="135"/>
      <c r="RFA23" s="135"/>
      <c r="RFB23" s="135"/>
      <c r="RFC23" s="135"/>
      <c r="RFD23" s="135"/>
      <c r="RFE23" s="135"/>
      <c r="RFF23" s="135"/>
      <c r="RFG23" s="135"/>
      <c r="RFH23" s="135"/>
      <c r="RFI23" s="135"/>
      <c r="RFJ23" s="135"/>
      <c r="RFK23" s="135"/>
      <c r="RFL23" s="135"/>
      <c r="RFM23" s="135"/>
      <c r="RFN23" s="135"/>
      <c r="RFO23" s="135"/>
      <c r="RFP23" s="135"/>
      <c r="RFQ23" s="135"/>
      <c r="RFR23" s="135"/>
      <c r="RFS23" s="135"/>
      <c r="RFT23" s="135"/>
      <c r="RFU23" s="135"/>
      <c r="RFV23" s="135"/>
      <c r="RFW23" s="135"/>
      <c r="RFX23" s="135"/>
      <c r="RFY23" s="135"/>
      <c r="RFZ23" s="135"/>
      <c r="RGA23" s="135"/>
      <c r="RGB23" s="135"/>
      <c r="RGC23" s="135"/>
      <c r="RGD23" s="135"/>
      <c r="RGE23" s="135"/>
      <c r="RGF23" s="135"/>
      <c r="RGG23" s="135"/>
      <c r="RGH23" s="135"/>
      <c r="RGI23" s="135"/>
      <c r="RGJ23" s="135"/>
      <c r="RGK23" s="135"/>
      <c r="RGL23" s="135"/>
      <c r="RGM23" s="135"/>
      <c r="RGN23" s="135"/>
      <c r="RGO23" s="135"/>
      <c r="RGP23" s="135"/>
      <c r="RGQ23" s="135"/>
      <c r="RGR23" s="135"/>
      <c r="RGS23" s="135"/>
      <c r="RGT23" s="135"/>
      <c r="RGU23" s="135"/>
      <c r="RGV23" s="135"/>
      <c r="RGW23" s="135"/>
      <c r="RGX23" s="135"/>
      <c r="RGY23" s="135"/>
      <c r="RGZ23" s="135"/>
      <c r="RHA23" s="135"/>
      <c r="RHB23" s="135"/>
      <c r="RHC23" s="135"/>
      <c r="RHD23" s="135"/>
      <c r="RHE23" s="135"/>
      <c r="RHF23" s="135"/>
      <c r="RHG23" s="135"/>
      <c r="RHH23" s="135"/>
      <c r="RHI23" s="135"/>
      <c r="RHJ23" s="135"/>
      <c r="RHK23" s="135"/>
      <c r="RHL23" s="135"/>
      <c r="RHM23" s="135"/>
      <c r="RHN23" s="135"/>
      <c r="RHO23" s="135"/>
      <c r="RHP23" s="135"/>
      <c r="RHQ23" s="135"/>
      <c r="RHR23" s="135"/>
      <c r="RHS23" s="135"/>
      <c r="RHT23" s="135"/>
      <c r="RHU23" s="135"/>
      <c r="RHV23" s="135"/>
      <c r="RHW23" s="135"/>
      <c r="RHX23" s="135"/>
      <c r="RHY23" s="135"/>
      <c r="RHZ23" s="135"/>
      <c r="RIA23" s="135"/>
      <c r="RIB23" s="135"/>
      <c r="RIC23" s="135"/>
      <c r="RID23" s="135"/>
      <c r="RIE23" s="135"/>
      <c r="RIF23" s="135"/>
      <c r="RIG23" s="135"/>
      <c r="RIH23" s="135"/>
      <c r="RII23" s="135"/>
      <c r="RIJ23" s="135"/>
      <c r="RIK23" s="135"/>
      <c r="RIL23" s="135"/>
      <c r="RIM23" s="135"/>
      <c r="RIN23" s="135"/>
      <c r="RIO23" s="135"/>
      <c r="RIP23" s="135"/>
      <c r="RIQ23" s="135"/>
      <c r="RIR23" s="135"/>
      <c r="RIS23" s="135"/>
      <c r="RIT23" s="135"/>
      <c r="RIU23" s="135"/>
      <c r="RIV23" s="135"/>
      <c r="RIW23" s="135"/>
      <c r="RIX23" s="135"/>
      <c r="RIY23" s="135"/>
      <c r="RIZ23" s="135"/>
      <c r="RJA23" s="135"/>
      <c r="RJB23" s="135"/>
      <c r="RJC23" s="135"/>
      <c r="RJD23" s="135"/>
      <c r="RJE23" s="135"/>
      <c r="RJF23" s="135"/>
      <c r="RJG23" s="135"/>
      <c r="RJH23" s="135"/>
      <c r="RJI23" s="135"/>
      <c r="RJJ23" s="135"/>
      <c r="RJK23" s="135"/>
      <c r="RJL23" s="135"/>
      <c r="RJM23" s="135"/>
      <c r="RJN23" s="135"/>
      <c r="RJO23" s="135"/>
      <c r="RJP23" s="135"/>
      <c r="RJQ23" s="135"/>
      <c r="RJR23" s="135"/>
      <c r="RJS23" s="135"/>
      <c r="RJT23" s="135"/>
      <c r="RJU23" s="135"/>
      <c r="RJV23" s="135"/>
      <c r="RJW23" s="135"/>
      <c r="RJX23" s="135"/>
      <c r="RJY23" s="135"/>
      <c r="RJZ23" s="135"/>
      <c r="RKA23" s="135"/>
      <c r="RKB23" s="135"/>
      <c r="RKC23" s="135"/>
      <c r="RKD23" s="135"/>
      <c r="RKE23" s="135"/>
      <c r="RKF23" s="135"/>
      <c r="RKG23" s="135"/>
      <c r="RKH23" s="135"/>
      <c r="RKI23" s="135"/>
      <c r="RKJ23" s="135"/>
      <c r="RKK23" s="135"/>
      <c r="RKL23" s="135"/>
      <c r="RKM23" s="135"/>
      <c r="RKN23" s="135"/>
      <c r="RKO23" s="135"/>
      <c r="RKP23" s="135"/>
      <c r="RKQ23" s="135"/>
      <c r="RKR23" s="135"/>
      <c r="RKS23" s="135"/>
      <c r="RKT23" s="135"/>
      <c r="RKU23" s="135"/>
      <c r="RKV23" s="135"/>
      <c r="RKW23" s="135"/>
      <c r="RKX23" s="135"/>
      <c r="RKY23" s="135"/>
      <c r="RKZ23" s="135"/>
      <c r="RLA23" s="135"/>
      <c r="RLB23" s="135"/>
      <c r="RLC23" s="135"/>
      <c r="RLD23" s="135"/>
      <c r="RLE23" s="135"/>
      <c r="RLF23" s="135"/>
      <c r="RLG23" s="135"/>
      <c r="RLH23" s="135"/>
      <c r="RLI23" s="135"/>
      <c r="RLJ23" s="135"/>
      <c r="RLK23" s="135"/>
      <c r="RLL23" s="135"/>
      <c r="RLM23" s="135"/>
      <c r="RLN23" s="135"/>
      <c r="RLO23" s="135"/>
      <c r="RLP23" s="135"/>
      <c r="RLQ23" s="135"/>
      <c r="RLR23" s="135"/>
      <c r="RLS23" s="135"/>
      <c r="RLT23" s="135"/>
      <c r="RLU23" s="135"/>
      <c r="RLV23" s="135"/>
      <c r="RLW23" s="135"/>
      <c r="RLX23" s="135"/>
      <c r="RLY23" s="135"/>
      <c r="RLZ23" s="135"/>
      <c r="RMA23" s="135"/>
      <c r="RMB23" s="135"/>
      <c r="RMC23" s="135"/>
      <c r="RMD23" s="135"/>
      <c r="RME23" s="135"/>
      <c r="RMF23" s="135"/>
      <c r="RMG23" s="135"/>
      <c r="RMH23" s="135"/>
      <c r="RMI23" s="135"/>
      <c r="RMJ23" s="135"/>
      <c r="RMK23" s="135"/>
      <c r="RML23" s="135"/>
      <c r="RMM23" s="135"/>
      <c r="RMN23" s="135"/>
      <c r="RMO23" s="135"/>
      <c r="RMP23" s="135"/>
      <c r="RMQ23" s="135"/>
      <c r="RMR23" s="135"/>
      <c r="RMS23" s="135"/>
      <c r="RMT23" s="135"/>
      <c r="RMU23" s="135"/>
      <c r="RMV23" s="135"/>
      <c r="RMW23" s="135"/>
      <c r="RMX23" s="135"/>
      <c r="RMY23" s="135"/>
      <c r="RMZ23" s="135"/>
      <c r="RNA23" s="135"/>
      <c r="RNB23" s="135"/>
      <c r="RNC23" s="135"/>
      <c r="RND23" s="135"/>
      <c r="RNE23" s="135"/>
      <c r="RNF23" s="135"/>
      <c r="RNG23" s="135"/>
      <c r="RNH23" s="135"/>
      <c r="RNI23" s="135"/>
      <c r="RNJ23" s="135"/>
      <c r="RNK23" s="135"/>
      <c r="RNL23" s="135"/>
      <c r="RNM23" s="135"/>
      <c r="RNN23" s="135"/>
      <c r="RNO23" s="135"/>
      <c r="RNP23" s="135"/>
      <c r="RNQ23" s="135"/>
      <c r="RNR23" s="135"/>
      <c r="RNS23" s="135"/>
      <c r="RNT23" s="135"/>
      <c r="RNU23" s="135"/>
      <c r="RNV23" s="135"/>
      <c r="RNW23" s="135"/>
      <c r="RNX23" s="135"/>
      <c r="RNY23" s="135"/>
      <c r="RNZ23" s="135"/>
      <c r="ROA23" s="135"/>
      <c r="ROB23" s="135"/>
      <c r="ROC23" s="135"/>
      <c r="ROD23" s="135"/>
      <c r="ROE23" s="135"/>
      <c r="ROF23" s="135"/>
      <c r="ROG23" s="135"/>
      <c r="ROH23" s="135"/>
      <c r="ROI23" s="135"/>
      <c r="ROJ23" s="135"/>
      <c r="ROK23" s="135"/>
      <c r="ROL23" s="135"/>
      <c r="ROM23" s="135"/>
      <c r="RON23" s="135"/>
      <c r="ROO23" s="135"/>
      <c r="ROP23" s="135"/>
      <c r="ROQ23" s="135"/>
      <c r="ROR23" s="135"/>
      <c r="ROS23" s="135"/>
      <c r="ROT23" s="135"/>
      <c r="ROU23" s="135"/>
      <c r="ROV23" s="135"/>
      <c r="ROW23" s="135"/>
      <c r="ROX23" s="135"/>
      <c r="ROY23" s="135"/>
      <c r="ROZ23" s="135"/>
      <c r="RPA23" s="135"/>
      <c r="RPB23" s="135"/>
      <c r="RPC23" s="135"/>
      <c r="RPD23" s="135"/>
      <c r="RPE23" s="135"/>
      <c r="RPF23" s="135"/>
      <c r="RPG23" s="135"/>
      <c r="RPH23" s="135"/>
      <c r="RPI23" s="135"/>
      <c r="RPJ23" s="135"/>
      <c r="RPK23" s="135"/>
      <c r="RPL23" s="135"/>
      <c r="RPM23" s="135"/>
      <c r="RPN23" s="135"/>
      <c r="RPO23" s="135"/>
      <c r="RPP23" s="135"/>
      <c r="RPQ23" s="135"/>
      <c r="RPR23" s="135"/>
      <c r="RPS23" s="135"/>
      <c r="RPT23" s="135"/>
      <c r="RPU23" s="135"/>
      <c r="RPV23" s="135"/>
      <c r="RPW23" s="135"/>
      <c r="RPX23" s="135"/>
      <c r="RPY23" s="135"/>
      <c r="RPZ23" s="135"/>
      <c r="RQA23" s="135"/>
      <c r="RQB23" s="135"/>
      <c r="RQC23" s="135"/>
      <c r="RQD23" s="135"/>
      <c r="RQE23" s="135"/>
      <c r="RQF23" s="135"/>
      <c r="RQG23" s="135"/>
      <c r="RQH23" s="135"/>
      <c r="RQI23" s="135"/>
      <c r="RQJ23" s="135"/>
      <c r="RQK23" s="135"/>
      <c r="RQL23" s="135"/>
      <c r="RQM23" s="135"/>
      <c r="RQN23" s="135"/>
      <c r="RQO23" s="135"/>
      <c r="RQP23" s="135"/>
      <c r="RQQ23" s="135"/>
      <c r="RQR23" s="135"/>
      <c r="RQS23" s="135"/>
      <c r="RQT23" s="135"/>
      <c r="RQU23" s="135"/>
      <c r="RQV23" s="135"/>
      <c r="RQW23" s="135"/>
      <c r="RQX23" s="135"/>
      <c r="RQY23" s="135"/>
      <c r="RQZ23" s="135"/>
      <c r="RRA23" s="135"/>
      <c r="RRB23" s="135"/>
      <c r="RRC23" s="135"/>
      <c r="RRD23" s="135"/>
      <c r="RRE23" s="135"/>
      <c r="RRF23" s="135"/>
      <c r="RRG23" s="135"/>
      <c r="RRH23" s="135"/>
      <c r="RRI23" s="135"/>
      <c r="RRJ23" s="135"/>
      <c r="RRK23" s="135"/>
      <c r="RRL23" s="135"/>
      <c r="RRM23" s="135"/>
      <c r="RRN23" s="135"/>
      <c r="RRO23" s="135"/>
      <c r="RRP23" s="135"/>
      <c r="RRQ23" s="135"/>
      <c r="RRR23" s="135"/>
      <c r="RRS23" s="135"/>
      <c r="RRT23" s="135"/>
      <c r="RRU23" s="135"/>
      <c r="RRV23" s="135"/>
      <c r="RRW23" s="135"/>
      <c r="RRX23" s="135"/>
      <c r="RRY23" s="135"/>
      <c r="RRZ23" s="135"/>
      <c r="RSA23" s="135"/>
      <c r="RSB23" s="135"/>
      <c r="RSC23" s="135"/>
      <c r="RSD23" s="135"/>
      <c r="RSE23" s="135"/>
      <c r="RSF23" s="135"/>
      <c r="RSG23" s="135"/>
      <c r="RSH23" s="135"/>
      <c r="RSI23" s="135"/>
      <c r="RSJ23" s="135"/>
      <c r="RSK23" s="135"/>
      <c r="RSL23" s="135"/>
      <c r="RSM23" s="135"/>
      <c r="RSN23" s="135"/>
      <c r="RSO23" s="135"/>
      <c r="RSP23" s="135"/>
      <c r="RSQ23" s="135"/>
      <c r="RSR23" s="135"/>
      <c r="RSS23" s="135"/>
      <c r="RST23" s="135"/>
      <c r="RSU23" s="135"/>
      <c r="RSV23" s="135"/>
      <c r="RSW23" s="135"/>
      <c r="RSX23" s="135"/>
      <c r="RSY23" s="135"/>
      <c r="RSZ23" s="135"/>
      <c r="RTA23" s="135"/>
      <c r="RTB23" s="135"/>
      <c r="RTC23" s="135"/>
      <c r="RTD23" s="135"/>
      <c r="RTE23" s="135"/>
      <c r="RTF23" s="135"/>
      <c r="RTG23" s="135"/>
      <c r="RTH23" s="135"/>
      <c r="RTI23" s="135"/>
      <c r="RTJ23" s="135"/>
      <c r="RTK23" s="135"/>
      <c r="RTL23" s="135"/>
      <c r="RTM23" s="135"/>
      <c r="RTN23" s="135"/>
      <c r="RTO23" s="135"/>
      <c r="RTP23" s="135"/>
      <c r="RTQ23" s="135"/>
      <c r="RTR23" s="135"/>
      <c r="RTS23" s="135"/>
      <c r="RTT23" s="135"/>
      <c r="RTU23" s="135"/>
      <c r="RTV23" s="135"/>
      <c r="RTW23" s="135"/>
      <c r="RTX23" s="135"/>
      <c r="RTY23" s="135"/>
      <c r="RTZ23" s="135"/>
      <c r="RUA23" s="135"/>
      <c r="RUB23" s="135"/>
      <c r="RUC23" s="135"/>
      <c r="RUD23" s="135"/>
      <c r="RUE23" s="135"/>
      <c r="RUF23" s="135"/>
      <c r="RUG23" s="135"/>
      <c r="RUH23" s="135"/>
      <c r="RUI23" s="135"/>
      <c r="RUJ23" s="135"/>
      <c r="RUK23" s="135"/>
      <c r="RUL23" s="135"/>
      <c r="RUM23" s="135"/>
      <c r="RUN23" s="135"/>
      <c r="RUO23" s="135"/>
      <c r="RUP23" s="135"/>
      <c r="RUQ23" s="135"/>
      <c r="RUR23" s="135"/>
      <c r="RUS23" s="135"/>
      <c r="RUT23" s="135"/>
      <c r="RUU23" s="135"/>
      <c r="RUV23" s="135"/>
      <c r="RUW23" s="135"/>
      <c r="RUX23" s="135"/>
      <c r="RUY23" s="135"/>
      <c r="RUZ23" s="135"/>
      <c r="RVA23" s="135"/>
      <c r="RVB23" s="135"/>
      <c r="RVC23" s="135"/>
      <c r="RVD23" s="135"/>
      <c r="RVE23" s="135"/>
      <c r="RVF23" s="135"/>
      <c r="RVG23" s="135"/>
      <c r="RVH23" s="135"/>
      <c r="RVI23" s="135"/>
      <c r="RVJ23" s="135"/>
      <c r="RVK23" s="135"/>
      <c r="RVL23" s="135"/>
      <c r="RVM23" s="135"/>
      <c r="RVN23" s="135"/>
      <c r="RVO23" s="135"/>
      <c r="RVP23" s="135"/>
      <c r="RVQ23" s="135"/>
      <c r="RVR23" s="135"/>
      <c r="RVS23" s="135"/>
      <c r="RVT23" s="135"/>
      <c r="RVU23" s="135"/>
      <c r="RVV23" s="135"/>
      <c r="RVW23" s="135"/>
      <c r="RVX23" s="135"/>
      <c r="RVY23" s="135"/>
      <c r="RVZ23" s="135"/>
      <c r="RWA23" s="135"/>
      <c r="RWB23" s="135"/>
      <c r="RWC23" s="135"/>
      <c r="RWD23" s="135"/>
      <c r="RWE23" s="135"/>
      <c r="RWF23" s="135"/>
      <c r="RWG23" s="135"/>
      <c r="RWH23" s="135"/>
      <c r="RWI23" s="135"/>
      <c r="RWJ23" s="135"/>
      <c r="RWK23" s="135"/>
      <c r="RWL23" s="135"/>
      <c r="RWM23" s="135"/>
      <c r="RWN23" s="135"/>
      <c r="RWO23" s="135"/>
      <c r="RWP23" s="135"/>
      <c r="RWQ23" s="135"/>
      <c r="RWR23" s="135"/>
      <c r="RWS23" s="135"/>
      <c r="RWT23" s="135"/>
      <c r="RWU23" s="135"/>
      <c r="RWV23" s="135"/>
      <c r="RWW23" s="135"/>
      <c r="RWX23" s="135"/>
      <c r="RWY23" s="135"/>
      <c r="RWZ23" s="135"/>
      <c r="RXA23" s="135"/>
      <c r="RXB23" s="135"/>
      <c r="RXC23" s="135"/>
      <c r="RXD23" s="135"/>
      <c r="RXE23" s="135"/>
      <c r="RXF23" s="135"/>
      <c r="RXG23" s="135"/>
      <c r="RXH23" s="135"/>
      <c r="RXI23" s="135"/>
      <c r="RXJ23" s="135"/>
      <c r="RXK23" s="135"/>
      <c r="RXL23" s="135"/>
      <c r="RXM23" s="135"/>
      <c r="RXN23" s="135"/>
      <c r="RXO23" s="135"/>
      <c r="RXP23" s="135"/>
      <c r="RXQ23" s="135"/>
      <c r="RXR23" s="135"/>
      <c r="RXS23" s="135"/>
      <c r="RXT23" s="135"/>
      <c r="RXU23" s="135"/>
      <c r="RXV23" s="135"/>
      <c r="RXW23" s="135"/>
      <c r="RXX23" s="135"/>
      <c r="RXY23" s="135"/>
      <c r="RXZ23" s="135"/>
      <c r="RYA23" s="135"/>
      <c r="RYB23" s="135"/>
      <c r="RYC23" s="135"/>
      <c r="RYD23" s="135"/>
      <c r="RYE23" s="135"/>
      <c r="RYF23" s="135"/>
      <c r="RYG23" s="135"/>
      <c r="RYH23" s="135"/>
      <c r="RYI23" s="135"/>
      <c r="RYJ23" s="135"/>
      <c r="RYK23" s="135"/>
      <c r="RYL23" s="135"/>
      <c r="RYM23" s="135"/>
      <c r="RYN23" s="135"/>
      <c r="RYO23" s="135"/>
      <c r="RYP23" s="135"/>
      <c r="RYQ23" s="135"/>
      <c r="RYR23" s="135"/>
      <c r="RYS23" s="135"/>
      <c r="RYT23" s="135"/>
      <c r="RYU23" s="135"/>
      <c r="RYV23" s="135"/>
      <c r="RYW23" s="135"/>
      <c r="RYX23" s="135"/>
      <c r="RYY23" s="135"/>
      <c r="RYZ23" s="135"/>
      <c r="RZA23" s="135"/>
      <c r="RZB23" s="135"/>
      <c r="RZC23" s="135"/>
      <c r="RZD23" s="135"/>
      <c r="RZE23" s="135"/>
      <c r="RZF23" s="135"/>
      <c r="RZG23" s="135"/>
      <c r="RZH23" s="135"/>
      <c r="RZI23" s="135"/>
      <c r="RZJ23" s="135"/>
      <c r="RZK23" s="135"/>
      <c r="RZL23" s="135"/>
      <c r="RZM23" s="135"/>
      <c r="RZN23" s="135"/>
      <c r="RZO23" s="135"/>
      <c r="RZP23" s="135"/>
      <c r="RZQ23" s="135"/>
      <c r="RZR23" s="135"/>
      <c r="RZS23" s="135"/>
      <c r="RZT23" s="135"/>
      <c r="RZU23" s="135"/>
      <c r="RZV23" s="135"/>
      <c r="RZW23" s="135"/>
      <c r="RZX23" s="135"/>
      <c r="RZY23" s="135"/>
      <c r="RZZ23" s="135"/>
      <c r="SAA23" s="135"/>
      <c r="SAB23" s="135"/>
      <c r="SAC23" s="135"/>
      <c r="SAD23" s="135"/>
      <c r="SAE23" s="135"/>
      <c r="SAF23" s="135"/>
      <c r="SAG23" s="135"/>
      <c r="SAH23" s="135"/>
      <c r="SAI23" s="135"/>
      <c r="SAJ23" s="135"/>
      <c r="SAK23" s="135"/>
      <c r="SAL23" s="135"/>
      <c r="SAM23" s="135"/>
      <c r="SAN23" s="135"/>
      <c r="SAO23" s="135"/>
      <c r="SAP23" s="135"/>
      <c r="SAQ23" s="135"/>
      <c r="SAR23" s="135"/>
      <c r="SAS23" s="135"/>
      <c r="SAT23" s="135"/>
      <c r="SAU23" s="135"/>
      <c r="SAV23" s="135"/>
      <c r="SAW23" s="135"/>
      <c r="SAX23" s="135"/>
      <c r="SAY23" s="135"/>
      <c r="SAZ23" s="135"/>
      <c r="SBA23" s="135"/>
      <c r="SBB23" s="135"/>
      <c r="SBC23" s="135"/>
      <c r="SBD23" s="135"/>
      <c r="SBE23" s="135"/>
      <c r="SBF23" s="135"/>
      <c r="SBG23" s="135"/>
      <c r="SBH23" s="135"/>
      <c r="SBI23" s="135"/>
      <c r="SBJ23" s="135"/>
      <c r="SBK23" s="135"/>
      <c r="SBL23" s="135"/>
      <c r="SBM23" s="135"/>
      <c r="SBN23" s="135"/>
      <c r="SBO23" s="135"/>
      <c r="SBP23" s="135"/>
      <c r="SBQ23" s="135"/>
      <c r="SBR23" s="135"/>
      <c r="SBS23" s="135"/>
      <c r="SBT23" s="135"/>
      <c r="SBU23" s="135"/>
      <c r="SBV23" s="135"/>
      <c r="SBW23" s="135"/>
      <c r="SBX23" s="135"/>
      <c r="SBY23" s="135"/>
      <c r="SBZ23" s="135"/>
      <c r="SCA23" s="135"/>
      <c r="SCB23" s="135"/>
      <c r="SCC23" s="135"/>
      <c r="SCD23" s="135"/>
      <c r="SCE23" s="135"/>
      <c r="SCF23" s="135"/>
      <c r="SCG23" s="135"/>
      <c r="SCH23" s="135"/>
      <c r="SCI23" s="135"/>
      <c r="SCJ23" s="135"/>
      <c r="SCK23" s="135"/>
      <c r="SCL23" s="135"/>
      <c r="SCM23" s="135"/>
      <c r="SCN23" s="135"/>
      <c r="SCO23" s="135"/>
      <c r="SCP23" s="135"/>
      <c r="SCQ23" s="135"/>
      <c r="SCR23" s="135"/>
      <c r="SCS23" s="135"/>
      <c r="SCT23" s="135"/>
      <c r="SCU23" s="135"/>
      <c r="SCV23" s="135"/>
      <c r="SCW23" s="135"/>
      <c r="SCX23" s="135"/>
      <c r="SCY23" s="135"/>
      <c r="SCZ23" s="135"/>
      <c r="SDA23" s="135"/>
      <c r="SDB23" s="135"/>
      <c r="SDC23" s="135"/>
      <c r="SDD23" s="135"/>
      <c r="SDE23" s="135"/>
      <c r="SDF23" s="135"/>
      <c r="SDG23" s="135"/>
      <c r="SDH23" s="135"/>
      <c r="SDI23" s="135"/>
      <c r="SDJ23" s="135"/>
      <c r="SDK23" s="135"/>
      <c r="SDL23" s="135"/>
      <c r="SDM23" s="135"/>
      <c r="SDN23" s="135"/>
      <c r="SDO23" s="135"/>
      <c r="SDP23" s="135"/>
      <c r="SDQ23" s="135"/>
      <c r="SDR23" s="135"/>
      <c r="SDS23" s="135"/>
      <c r="SDT23" s="135"/>
      <c r="SDU23" s="135"/>
      <c r="SDV23" s="135"/>
      <c r="SDW23" s="135"/>
      <c r="SDX23" s="135"/>
      <c r="SDY23" s="135"/>
      <c r="SDZ23" s="135"/>
      <c r="SEA23" s="135"/>
      <c r="SEB23" s="135"/>
      <c r="SEC23" s="135"/>
      <c r="SED23" s="135"/>
      <c r="SEE23" s="135"/>
      <c r="SEF23" s="135"/>
      <c r="SEG23" s="135"/>
      <c r="SEH23" s="135"/>
      <c r="SEI23" s="135"/>
      <c r="SEJ23" s="135"/>
      <c r="SEK23" s="135"/>
      <c r="SEL23" s="135"/>
      <c r="SEM23" s="135"/>
      <c r="SEN23" s="135"/>
      <c r="SEO23" s="135"/>
      <c r="SEP23" s="135"/>
      <c r="SEQ23" s="135"/>
      <c r="SER23" s="135"/>
      <c r="SES23" s="135"/>
      <c r="SET23" s="135"/>
      <c r="SEU23" s="135"/>
      <c r="SEV23" s="135"/>
      <c r="SEW23" s="135"/>
      <c r="SEX23" s="135"/>
      <c r="SEY23" s="135"/>
      <c r="SEZ23" s="135"/>
      <c r="SFA23" s="135"/>
      <c r="SFB23" s="135"/>
      <c r="SFC23" s="135"/>
      <c r="SFD23" s="135"/>
      <c r="SFE23" s="135"/>
      <c r="SFF23" s="135"/>
      <c r="SFG23" s="135"/>
      <c r="SFH23" s="135"/>
      <c r="SFI23" s="135"/>
      <c r="SFJ23" s="135"/>
      <c r="SFK23" s="135"/>
      <c r="SFL23" s="135"/>
      <c r="SFM23" s="135"/>
      <c r="SFN23" s="135"/>
      <c r="SFO23" s="135"/>
      <c r="SFP23" s="135"/>
      <c r="SFQ23" s="135"/>
      <c r="SFR23" s="135"/>
      <c r="SFS23" s="135"/>
      <c r="SFT23" s="135"/>
      <c r="SFU23" s="135"/>
      <c r="SFV23" s="135"/>
      <c r="SFW23" s="135"/>
      <c r="SFX23" s="135"/>
      <c r="SFY23" s="135"/>
      <c r="SFZ23" s="135"/>
      <c r="SGA23" s="135"/>
      <c r="SGB23" s="135"/>
      <c r="SGC23" s="135"/>
      <c r="SGD23" s="135"/>
      <c r="SGE23" s="135"/>
      <c r="SGF23" s="135"/>
      <c r="SGG23" s="135"/>
      <c r="SGH23" s="135"/>
      <c r="SGI23" s="135"/>
      <c r="SGJ23" s="135"/>
      <c r="SGK23" s="135"/>
      <c r="SGL23" s="135"/>
      <c r="SGM23" s="135"/>
      <c r="SGN23" s="135"/>
      <c r="SGO23" s="135"/>
      <c r="SGP23" s="135"/>
      <c r="SGQ23" s="135"/>
      <c r="SGR23" s="135"/>
      <c r="SGS23" s="135"/>
      <c r="SGT23" s="135"/>
      <c r="SGU23" s="135"/>
      <c r="SGV23" s="135"/>
      <c r="SGW23" s="135"/>
      <c r="SGX23" s="135"/>
      <c r="SGY23" s="135"/>
      <c r="SGZ23" s="135"/>
      <c r="SHA23" s="135"/>
      <c r="SHB23" s="135"/>
      <c r="SHC23" s="135"/>
      <c r="SHD23" s="135"/>
      <c r="SHE23" s="135"/>
      <c r="SHF23" s="135"/>
      <c r="SHG23" s="135"/>
      <c r="SHH23" s="135"/>
      <c r="SHI23" s="135"/>
      <c r="SHJ23" s="135"/>
      <c r="SHK23" s="135"/>
      <c r="SHL23" s="135"/>
      <c r="SHM23" s="135"/>
      <c r="SHN23" s="135"/>
      <c r="SHO23" s="135"/>
      <c r="SHP23" s="135"/>
      <c r="SHQ23" s="135"/>
      <c r="SHR23" s="135"/>
      <c r="SHS23" s="135"/>
      <c r="SHT23" s="135"/>
      <c r="SHU23" s="135"/>
      <c r="SHV23" s="135"/>
      <c r="SHW23" s="135"/>
      <c r="SHX23" s="135"/>
      <c r="SHY23" s="135"/>
      <c r="SHZ23" s="135"/>
      <c r="SIA23" s="135"/>
      <c r="SIB23" s="135"/>
      <c r="SIC23" s="135"/>
      <c r="SID23" s="135"/>
      <c r="SIE23" s="135"/>
      <c r="SIF23" s="135"/>
      <c r="SIG23" s="135"/>
      <c r="SIH23" s="135"/>
      <c r="SII23" s="135"/>
      <c r="SIJ23" s="135"/>
      <c r="SIK23" s="135"/>
      <c r="SIL23" s="135"/>
      <c r="SIM23" s="135"/>
      <c r="SIN23" s="135"/>
      <c r="SIO23" s="135"/>
      <c r="SIP23" s="135"/>
      <c r="SIQ23" s="135"/>
      <c r="SIR23" s="135"/>
      <c r="SIS23" s="135"/>
      <c r="SIT23" s="135"/>
      <c r="SIU23" s="135"/>
      <c r="SIV23" s="135"/>
      <c r="SIW23" s="135"/>
      <c r="SIX23" s="135"/>
      <c r="SIY23" s="135"/>
      <c r="SIZ23" s="135"/>
      <c r="SJA23" s="135"/>
      <c r="SJB23" s="135"/>
      <c r="SJC23" s="135"/>
      <c r="SJD23" s="135"/>
      <c r="SJE23" s="135"/>
      <c r="SJF23" s="135"/>
      <c r="SJG23" s="135"/>
      <c r="SJH23" s="135"/>
      <c r="SJI23" s="135"/>
      <c r="SJJ23" s="135"/>
      <c r="SJK23" s="135"/>
      <c r="SJL23" s="135"/>
      <c r="SJM23" s="135"/>
      <c r="SJN23" s="135"/>
      <c r="SJO23" s="135"/>
      <c r="SJP23" s="135"/>
      <c r="SJQ23" s="135"/>
      <c r="SJR23" s="135"/>
      <c r="SJS23" s="135"/>
      <c r="SJT23" s="135"/>
      <c r="SJU23" s="135"/>
      <c r="SJV23" s="135"/>
      <c r="SJW23" s="135"/>
      <c r="SJX23" s="135"/>
      <c r="SJY23" s="135"/>
      <c r="SJZ23" s="135"/>
      <c r="SKA23" s="135"/>
      <c r="SKB23" s="135"/>
      <c r="SKC23" s="135"/>
      <c r="SKD23" s="135"/>
      <c r="SKE23" s="135"/>
      <c r="SKF23" s="135"/>
      <c r="SKG23" s="135"/>
      <c r="SKH23" s="135"/>
      <c r="SKI23" s="135"/>
      <c r="SKJ23" s="135"/>
      <c r="SKK23" s="135"/>
      <c r="SKL23" s="135"/>
      <c r="SKM23" s="135"/>
      <c r="SKN23" s="135"/>
      <c r="SKO23" s="135"/>
      <c r="SKP23" s="135"/>
      <c r="SKQ23" s="135"/>
      <c r="SKR23" s="135"/>
      <c r="SKS23" s="135"/>
      <c r="SKT23" s="135"/>
      <c r="SKU23" s="135"/>
      <c r="SKV23" s="135"/>
      <c r="SKW23" s="135"/>
      <c r="SKX23" s="135"/>
      <c r="SKY23" s="135"/>
      <c r="SKZ23" s="135"/>
      <c r="SLA23" s="135"/>
      <c r="SLB23" s="135"/>
      <c r="SLC23" s="135"/>
      <c r="SLD23" s="135"/>
      <c r="SLE23" s="135"/>
      <c r="SLF23" s="135"/>
      <c r="SLG23" s="135"/>
      <c r="SLH23" s="135"/>
      <c r="SLI23" s="135"/>
      <c r="SLJ23" s="135"/>
      <c r="SLK23" s="135"/>
      <c r="SLL23" s="135"/>
      <c r="SLM23" s="135"/>
      <c r="SLN23" s="135"/>
      <c r="SLO23" s="135"/>
      <c r="SLP23" s="135"/>
      <c r="SLQ23" s="135"/>
      <c r="SLR23" s="135"/>
      <c r="SLS23" s="135"/>
      <c r="SLT23" s="135"/>
      <c r="SLU23" s="135"/>
      <c r="SLV23" s="135"/>
      <c r="SLW23" s="135"/>
      <c r="SLX23" s="135"/>
      <c r="SLY23" s="135"/>
      <c r="SLZ23" s="135"/>
      <c r="SMA23" s="135"/>
      <c r="SMB23" s="135"/>
      <c r="SMC23" s="135"/>
      <c r="SMD23" s="135"/>
      <c r="SME23" s="135"/>
      <c r="SMF23" s="135"/>
      <c r="SMG23" s="135"/>
      <c r="SMH23" s="135"/>
      <c r="SMI23" s="135"/>
      <c r="SMJ23" s="135"/>
      <c r="SMK23" s="135"/>
      <c r="SML23" s="135"/>
      <c r="SMM23" s="135"/>
      <c r="SMN23" s="135"/>
      <c r="SMO23" s="135"/>
      <c r="SMP23" s="135"/>
      <c r="SMQ23" s="135"/>
      <c r="SMR23" s="135"/>
      <c r="SMS23" s="135"/>
      <c r="SMT23" s="135"/>
      <c r="SMU23" s="135"/>
      <c r="SMV23" s="135"/>
      <c r="SMW23" s="135"/>
      <c r="SMX23" s="135"/>
      <c r="SMY23" s="135"/>
      <c r="SMZ23" s="135"/>
      <c r="SNA23" s="135"/>
      <c r="SNB23" s="135"/>
      <c r="SNC23" s="135"/>
      <c r="SND23" s="135"/>
      <c r="SNE23" s="135"/>
      <c r="SNF23" s="135"/>
      <c r="SNG23" s="135"/>
      <c r="SNH23" s="135"/>
      <c r="SNI23" s="135"/>
      <c r="SNJ23" s="135"/>
      <c r="SNK23" s="135"/>
      <c r="SNL23" s="135"/>
      <c r="SNM23" s="135"/>
      <c r="SNN23" s="135"/>
      <c r="SNO23" s="135"/>
      <c r="SNP23" s="135"/>
      <c r="SNQ23" s="135"/>
      <c r="SNR23" s="135"/>
      <c r="SNS23" s="135"/>
      <c r="SNT23" s="135"/>
      <c r="SNU23" s="135"/>
      <c r="SNV23" s="135"/>
      <c r="SNW23" s="135"/>
      <c r="SNX23" s="135"/>
      <c r="SNY23" s="135"/>
      <c r="SNZ23" s="135"/>
      <c r="SOA23" s="135"/>
      <c r="SOB23" s="135"/>
      <c r="SOC23" s="135"/>
      <c r="SOD23" s="135"/>
      <c r="SOE23" s="135"/>
      <c r="SOF23" s="135"/>
      <c r="SOG23" s="135"/>
      <c r="SOH23" s="135"/>
      <c r="SOI23" s="135"/>
      <c r="SOJ23" s="135"/>
      <c r="SOK23" s="135"/>
      <c r="SOL23" s="135"/>
      <c r="SOM23" s="135"/>
      <c r="SON23" s="135"/>
      <c r="SOO23" s="135"/>
      <c r="SOP23" s="135"/>
      <c r="SOQ23" s="135"/>
      <c r="SOR23" s="135"/>
      <c r="SOS23" s="135"/>
      <c r="SOT23" s="135"/>
      <c r="SOU23" s="135"/>
      <c r="SOV23" s="135"/>
      <c r="SOW23" s="135"/>
      <c r="SOX23" s="135"/>
      <c r="SOY23" s="135"/>
      <c r="SOZ23" s="135"/>
      <c r="SPA23" s="135"/>
      <c r="SPB23" s="135"/>
      <c r="SPC23" s="135"/>
      <c r="SPD23" s="135"/>
      <c r="SPE23" s="135"/>
      <c r="SPF23" s="135"/>
      <c r="SPG23" s="135"/>
      <c r="SPH23" s="135"/>
      <c r="SPI23" s="135"/>
      <c r="SPJ23" s="135"/>
      <c r="SPK23" s="135"/>
      <c r="SPL23" s="135"/>
      <c r="SPM23" s="135"/>
      <c r="SPN23" s="135"/>
      <c r="SPO23" s="135"/>
      <c r="SPP23" s="135"/>
      <c r="SPQ23" s="135"/>
      <c r="SPR23" s="135"/>
      <c r="SPS23" s="135"/>
      <c r="SPT23" s="135"/>
      <c r="SPU23" s="135"/>
      <c r="SPV23" s="135"/>
      <c r="SPW23" s="135"/>
      <c r="SPX23" s="135"/>
      <c r="SPY23" s="135"/>
      <c r="SPZ23" s="135"/>
      <c r="SQA23" s="135"/>
      <c r="SQB23" s="135"/>
      <c r="SQC23" s="135"/>
      <c r="SQD23" s="135"/>
      <c r="SQE23" s="135"/>
      <c r="SQF23" s="135"/>
      <c r="SQG23" s="135"/>
      <c r="SQH23" s="135"/>
      <c r="SQI23" s="135"/>
      <c r="SQJ23" s="135"/>
      <c r="SQK23" s="135"/>
      <c r="SQL23" s="135"/>
      <c r="SQM23" s="135"/>
      <c r="SQN23" s="135"/>
      <c r="SQO23" s="135"/>
      <c r="SQP23" s="135"/>
      <c r="SQQ23" s="135"/>
      <c r="SQR23" s="135"/>
      <c r="SQS23" s="135"/>
      <c r="SQT23" s="135"/>
      <c r="SQU23" s="135"/>
      <c r="SQV23" s="135"/>
      <c r="SQW23" s="135"/>
      <c r="SQX23" s="135"/>
      <c r="SQY23" s="135"/>
      <c r="SQZ23" s="135"/>
      <c r="SRA23" s="135"/>
      <c r="SRB23" s="135"/>
      <c r="SRC23" s="135"/>
      <c r="SRD23" s="135"/>
      <c r="SRE23" s="135"/>
      <c r="SRF23" s="135"/>
      <c r="SRG23" s="135"/>
      <c r="SRH23" s="135"/>
      <c r="SRI23" s="135"/>
      <c r="SRJ23" s="135"/>
      <c r="SRK23" s="135"/>
      <c r="SRL23" s="135"/>
      <c r="SRM23" s="135"/>
      <c r="SRN23" s="135"/>
      <c r="SRO23" s="135"/>
      <c r="SRP23" s="135"/>
      <c r="SRQ23" s="135"/>
      <c r="SRR23" s="135"/>
      <c r="SRS23" s="135"/>
      <c r="SRT23" s="135"/>
      <c r="SRU23" s="135"/>
      <c r="SRV23" s="135"/>
      <c r="SRW23" s="135"/>
      <c r="SRX23" s="135"/>
      <c r="SRY23" s="135"/>
      <c r="SRZ23" s="135"/>
      <c r="SSA23" s="135"/>
      <c r="SSB23" s="135"/>
      <c r="SSC23" s="135"/>
      <c r="SSD23" s="135"/>
      <c r="SSE23" s="135"/>
      <c r="SSF23" s="135"/>
      <c r="SSG23" s="135"/>
      <c r="SSH23" s="135"/>
      <c r="SSI23" s="135"/>
      <c r="SSJ23" s="135"/>
      <c r="SSK23" s="135"/>
      <c r="SSL23" s="135"/>
      <c r="SSM23" s="135"/>
      <c r="SSN23" s="135"/>
      <c r="SSO23" s="135"/>
      <c r="SSP23" s="135"/>
      <c r="SSQ23" s="135"/>
      <c r="SSR23" s="135"/>
      <c r="SSS23" s="135"/>
      <c r="SST23" s="135"/>
      <c r="SSU23" s="135"/>
      <c r="SSV23" s="135"/>
      <c r="SSW23" s="135"/>
      <c r="SSX23" s="135"/>
      <c r="SSY23" s="135"/>
      <c r="SSZ23" s="135"/>
      <c r="STA23" s="135"/>
      <c r="STB23" s="135"/>
      <c r="STC23" s="135"/>
      <c r="STD23" s="135"/>
      <c r="STE23" s="135"/>
      <c r="STF23" s="135"/>
      <c r="STG23" s="135"/>
      <c r="STH23" s="135"/>
      <c r="STI23" s="135"/>
      <c r="STJ23" s="135"/>
      <c r="STK23" s="135"/>
      <c r="STL23" s="135"/>
      <c r="STM23" s="135"/>
      <c r="STN23" s="135"/>
      <c r="STO23" s="135"/>
      <c r="STP23" s="135"/>
      <c r="STQ23" s="135"/>
      <c r="STR23" s="135"/>
      <c r="STS23" s="135"/>
      <c r="STT23" s="135"/>
      <c r="STU23" s="135"/>
      <c r="STV23" s="135"/>
      <c r="STW23" s="135"/>
      <c r="STX23" s="135"/>
      <c r="STY23" s="135"/>
      <c r="STZ23" s="135"/>
      <c r="SUA23" s="135"/>
      <c r="SUB23" s="135"/>
      <c r="SUC23" s="135"/>
      <c r="SUD23" s="135"/>
      <c r="SUE23" s="135"/>
      <c r="SUF23" s="135"/>
      <c r="SUG23" s="135"/>
      <c r="SUH23" s="135"/>
      <c r="SUI23" s="135"/>
      <c r="SUJ23" s="135"/>
      <c r="SUK23" s="135"/>
      <c r="SUL23" s="135"/>
      <c r="SUM23" s="135"/>
      <c r="SUN23" s="135"/>
      <c r="SUO23" s="135"/>
      <c r="SUP23" s="135"/>
      <c r="SUQ23" s="135"/>
      <c r="SUR23" s="135"/>
      <c r="SUS23" s="135"/>
      <c r="SUT23" s="135"/>
      <c r="SUU23" s="135"/>
      <c r="SUV23" s="135"/>
      <c r="SUW23" s="135"/>
      <c r="SUX23" s="135"/>
      <c r="SUY23" s="135"/>
      <c r="SUZ23" s="135"/>
      <c r="SVA23" s="135"/>
      <c r="SVB23" s="135"/>
      <c r="SVC23" s="135"/>
      <c r="SVD23" s="135"/>
      <c r="SVE23" s="135"/>
      <c r="SVF23" s="135"/>
      <c r="SVG23" s="135"/>
      <c r="SVH23" s="135"/>
      <c r="SVI23" s="135"/>
      <c r="SVJ23" s="135"/>
      <c r="SVK23" s="135"/>
      <c r="SVL23" s="135"/>
      <c r="SVM23" s="135"/>
      <c r="SVN23" s="135"/>
      <c r="SVO23" s="135"/>
      <c r="SVP23" s="135"/>
      <c r="SVQ23" s="135"/>
      <c r="SVR23" s="135"/>
      <c r="SVS23" s="135"/>
      <c r="SVT23" s="135"/>
      <c r="SVU23" s="135"/>
      <c r="SVV23" s="135"/>
      <c r="SVW23" s="135"/>
      <c r="SVX23" s="135"/>
      <c r="SVY23" s="135"/>
      <c r="SVZ23" s="135"/>
      <c r="SWA23" s="135"/>
      <c r="SWB23" s="135"/>
      <c r="SWC23" s="135"/>
      <c r="SWD23" s="135"/>
      <c r="SWE23" s="135"/>
      <c r="SWF23" s="135"/>
      <c r="SWG23" s="135"/>
      <c r="SWH23" s="135"/>
      <c r="SWI23" s="135"/>
      <c r="SWJ23" s="135"/>
      <c r="SWK23" s="135"/>
      <c r="SWL23" s="135"/>
      <c r="SWM23" s="135"/>
      <c r="SWN23" s="135"/>
      <c r="SWO23" s="135"/>
      <c r="SWP23" s="135"/>
      <c r="SWQ23" s="135"/>
      <c r="SWR23" s="135"/>
      <c r="SWS23" s="135"/>
      <c r="SWT23" s="135"/>
      <c r="SWU23" s="135"/>
      <c r="SWV23" s="135"/>
      <c r="SWW23" s="135"/>
      <c r="SWX23" s="135"/>
      <c r="SWY23" s="135"/>
      <c r="SWZ23" s="135"/>
      <c r="SXA23" s="135"/>
      <c r="SXB23" s="135"/>
      <c r="SXC23" s="135"/>
      <c r="SXD23" s="135"/>
      <c r="SXE23" s="135"/>
      <c r="SXF23" s="135"/>
      <c r="SXG23" s="135"/>
      <c r="SXH23" s="135"/>
      <c r="SXI23" s="135"/>
      <c r="SXJ23" s="135"/>
      <c r="SXK23" s="135"/>
      <c r="SXL23" s="135"/>
      <c r="SXM23" s="135"/>
      <c r="SXN23" s="135"/>
      <c r="SXO23" s="135"/>
      <c r="SXP23" s="135"/>
      <c r="SXQ23" s="135"/>
      <c r="SXR23" s="135"/>
      <c r="SXS23" s="135"/>
      <c r="SXT23" s="135"/>
      <c r="SXU23" s="135"/>
      <c r="SXV23" s="135"/>
      <c r="SXW23" s="135"/>
      <c r="SXX23" s="135"/>
      <c r="SXY23" s="135"/>
      <c r="SXZ23" s="135"/>
      <c r="SYA23" s="135"/>
      <c r="SYB23" s="135"/>
      <c r="SYC23" s="135"/>
      <c r="SYD23" s="135"/>
      <c r="SYE23" s="135"/>
      <c r="SYF23" s="135"/>
      <c r="SYG23" s="135"/>
      <c r="SYH23" s="135"/>
      <c r="SYI23" s="135"/>
      <c r="SYJ23" s="135"/>
      <c r="SYK23" s="135"/>
      <c r="SYL23" s="135"/>
      <c r="SYM23" s="135"/>
      <c r="SYN23" s="135"/>
      <c r="SYO23" s="135"/>
      <c r="SYP23" s="135"/>
      <c r="SYQ23" s="135"/>
      <c r="SYR23" s="135"/>
      <c r="SYS23" s="135"/>
      <c r="SYT23" s="135"/>
      <c r="SYU23" s="135"/>
      <c r="SYV23" s="135"/>
      <c r="SYW23" s="135"/>
      <c r="SYX23" s="135"/>
      <c r="SYY23" s="135"/>
      <c r="SYZ23" s="135"/>
      <c r="SZA23" s="135"/>
      <c r="SZB23" s="135"/>
      <c r="SZC23" s="135"/>
      <c r="SZD23" s="135"/>
      <c r="SZE23" s="135"/>
      <c r="SZF23" s="135"/>
      <c r="SZG23" s="135"/>
      <c r="SZH23" s="135"/>
      <c r="SZI23" s="135"/>
      <c r="SZJ23" s="135"/>
      <c r="SZK23" s="135"/>
      <c r="SZL23" s="135"/>
      <c r="SZM23" s="135"/>
      <c r="SZN23" s="135"/>
      <c r="SZO23" s="135"/>
      <c r="SZP23" s="135"/>
      <c r="SZQ23" s="135"/>
      <c r="SZR23" s="135"/>
      <c r="SZS23" s="135"/>
      <c r="SZT23" s="135"/>
      <c r="SZU23" s="135"/>
      <c r="SZV23" s="135"/>
      <c r="SZW23" s="135"/>
      <c r="SZX23" s="135"/>
      <c r="SZY23" s="135"/>
      <c r="SZZ23" s="135"/>
      <c r="TAA23" s="135"/>
      <c r="TAB23" s="135"/>
      <c r="TAC23" s="135"/>
      <c r="TAD23" s="135"/>
      <c r="TAE23" s="135"/>
      <c r="TAF23" s="135"/>
      <c r="TAG23" s="135"/>
      <c r="TAH23" s="135"/>
      <c r="TAI23" s="135"/>
      <c r="TAJ23" s="135"/>
      <c r="TAK23" s="135"/>
      <c r="TAL23" s="135"/>
      <c r="TAM23" s="135"/>
      <c r="TAN23" s="135"/>
      <c r="TAO23" s="135"/>
      <c r="TAP23" s="135"/>
      <c r="TAQ23" s="135"/>
      <c r="TAR23" s="135"/>
      <c r="TAS23" s="135"/>
      <c r="TAT23" s="135"/>
      <c r="TAU23" s="135"/>
      <c r="TAV23" s="135"/>
      <c r="TAW23" s="135"/>
      <c r="TAX23" s="135"/>
      <c r="TAY23" s="135"/>
      <c r="TAZ23" s="135"/>
      <c r="TBA23" s="135"/>
      <c r="TBB23" s="135"/>
      <c r="TBC23" s="135"/>
      <c r="TBD23" s="135"/>
      <c r="TBE23" s="135"/>
      <c r="TBF23" s="135"/>
      <c r="TBG23" s="135"/>
      <c r="TBH23" s="135"/>
      <c r="TBI23" s="135"/>
      <c r="TBJ23" s="135"/>
      <c r="TBK23" s="135"/>
      <c r="TBL23" s="135"/>
      <c r="TBM23" s="135"/>
      <c r="TBN23" s="135"/>
      <c r="TBO23" s="135"/>
      <c r="TBP23" s="135"/>
      <c r="TBQ23" s="135"/>
      <c r="TBR23" s="135"/>
      <c r="TBS23" s="135"/>
      <c r="TBT23" s="135"/>
      <c r="TBU23" s="135"/>
      <c r="TBV23" s="135"/>
      <c r="TBW23" s="135"/>
      <c r="TBX23" s="135"/>
      <c r="TBY23" s="135"/>
      <c r="TBZ23" s="135"/>
      <c r="TCA23" s="135"/>
      <c r="TCB23" s="135"/>
      <c r="TCC23" s="135"/>
      <c r="TCD23" s="135"/>
      <c r="TCE23" s="135"/>
      <c r="TCF23" s="135"/>
      <c r="TCG23" s="135"/>
      <c r="TCH23" s="135"/>
      <c r="TCI23" s="135"/>
      <c r="TCJ23" s="135"/>
      <c r="TCK23" s="135"/>
      <c r="TCL23" s="135"/>
      <c r="TCM23" s="135"/>
      <c r="TCN23" s="135"/>
      <c r="TCO23" s="135"/>
      <c r="TCP23" s="135"/>
      <c r="TCQ23" s="135"/>
      <c r="TCR23" s="135"/>
      <c r="TCS23" s="135"/>
      <c r="TCT23" s="135"/>
      <c r="TCU23" s="135"/>
      <c r="TCV23" s="135"/>
      <c r="TCW23" s="135"/>
      <c r="TCX23" s="135"/>
      <c r="TCY23" s="135"/>
      <c r="TCZ23" s="135"/>
      <c r="TDA23" s="135"/>
      <c r="TDB23" s="135"/>
      <c r="TDC23" s="135"/>
      <c r="TDD23" s="135"/>
      <c r="TDE23" s="135"/>
      <c r="TDF23" s="135"/>
      <c r="TDG23" s="135"/>
      <c r="TDH23" s="135"/>
      <c r="TDI23" s="135"/>
      <c r="TDJ23" s="135"/>
      <c r="TDK23" s="135"/>
      <c r="TDL23" s="135"/>
      <c r="TDM23" s="135"/>
      <c r="TDN23" s="135"/>
      <c r="TDO23" s="135"/>
      <c r="TDP23" s="135"/>
      <c r="TDQ23" s="135"/>
      <c r="TDR23" s="135"/>
      <c r="TDS23" s="135"/>
      <c r="TDT23" s="135"/>
      <c r="TDU23" s="135"/>
      <c r="TDV23" s="135"/>
      <c r="TDW23" s="135"/>
      <c r="TDX23" s="135"/>
      <c r="TDY23" s="135"/>
      <c r="TDZ23" s="135"/>
      <c r="TEA23" s="135"/>
      <c r="TEB23" s="135"/>
      <c r="TEC23" s="135"/>
      <c r="TED23" s="135"/>
      <c r="TEE23" s="135"/>
      <c r="TEF23" s="135"/>
      <c r="TEG23" s="135"/>
      <c r="TEH23" s="135"/>
      <c r="TEI23" s="135"/>
      <c r="TEJ23" s="135"/>
      <c r="TEK23" s="135"/>
      <c r="TEL23" s="135"/>
      <c r="TEM23" s="135"/>
      <c r="TEN23" s="135"/>
      <c r="TEO23" s="135"/>
      <c r="TEP23" s="135"/>
      <c r="TEQ23" s="135"/>
      <c r="TER23" s="135"/>
      <c r="TES23" s="135"/>
      <c r="TET23" s="135"/>
      <c r="TEU23" s="135"/>
      <c r="TEV23" s="135"/>
      <c r="TEW23" s="135"/>
      <c r="TEX23" s="135"/>
      <c r="TEY23" s="135"/>
      <c r="TEZ23" s="135"/>
      <c r="TFA23" s="135"/>
      <c r="TFB23" s="135"/>
      <c r="TFC23" s="135"/>
      <c r="TFD23" s="135"/>
      <c r="TFE23" s="135"/>
      <c r="TFF23" s="135"/>
      <c r="TFG23" s="135"/>
      <c r="TFH23" s="135"/>
      <c r="TFI23" s="135"/>
      <c r="TFJ23" s="135"/>
      <c r="TFK23" s="135"/>
      <c r="TFL23" s="135"/>
      <c r="TFM23" s="135"/>
      <c r="TFN23" s="135"/>
      <c r="TFO23" s="135"/>
      <c r="TFP23" s="135"/>
      <c r="TFQ23" s="135"/>
      <c r="TFR23" s="135"/>
      <c r="TFS23" s="135"/>
      <c r="TFT23" s="135"/>
      <c r="TFU23" s="135"/>
      <c r="TFV23" s="135"/>
      <c r="TFW23" s="135"/>
      <c r="TFX23" s="135"/>
      <c r="TFY23" s="135"/>
      <c r="TFZ23" s="135"/>
      <c r="TGA23" s="135"/>
      <c r="TGB23" s="135"/>
      <c r="TGC23" s="135"/>
      <c r="TGD23" s="135"/>
      <c r="TGE23" s="135"/>
      <c r="TGF23" s="135"/>
      <c r="TGG23" s="135"/>
      <c r="TGH23" s="135"/>
      <c r="TGI23" s="135"/>
      <c r="TGJ23" s="135"/>
      <c r="TGK23" s="135"/>
      <c r="TGL23" s="135"/>
      <c r="TGM23" s="135"/>
      <c r="TGN23" s="135"/>
      <c r="TGO23" s="135"/>
      <c r="TGP23" s="135"/>
      <c r="TGQ23" s="135"/>
      <c r="TGR23" s="135"/>
      <c r="TGS23" s="135"/>
      <c r="TGT23" s="135"/>
      <c r="TGU23" s="135"/>
      <c r="TGV23" s="135"/>
      <c r="TGW23" s="135"/>
      <c r="TGX23" s="135"/>
      <c r="TGY23" s="135"/>
      <c r="TGZ23" s="135"/>
      <c r="THA23" s="135"/>
      <c r="THB23" s="135"/>
      <c r="THC23" s="135"/>
      <c r="THD23" s="135"/>
      <c r="THE23" s="135"/>
      <c r="THF23" s="135"/>
      <c r="THG23" s="135"/>
      <c r="THH23" s="135"/>
      <c r="THI23" s="135"/>
      <c r="THJ23" s="135"/>
      <c r="THK23" s="135"/>
      <c r="THL23" s="135"/>
      <c r="THM23" s="135"/>
      <c r="THN23" s="135"/>
      <c r="THO23" s="135"/>
      <c r="THP23" s="135"/>
      <c r="THQ23" s="135"/>
      <c r="THR23" s="135"/>
      <c r="THS23" s="135"/>
      <c r="THT23" s="135"/>
      <c r="THU23" s="135"/>
      <c r="THV23" s="135"/>
      <c r="THW23" s="135"/>
      <c r="THX23" s="135"/>
      <c r="THY23" s="135"/>
      <c r="THZ23" s="135"/>
      <c r="TIA23" s="135"/>
      <c r="TIB23" s="135"/>
      <c r="TIC23" s="135"/>
      <c r="TID23" s="135"/>
      <c r="TIE23" s="135"/>
      <c r="TIF23" s="135"/>
      <c r="TIG23" s="135"/>
      <c r="TIH23" s="135"/>
      <c r="TII23" s="135"/>
      <c r="TIJ23" s="135"/>
      <c r="TIK23" s="135"/>
      <c r="TIL23" s="135"/>
      <c r="TIM23" s="135"/>
      <c r="TIN23" s="135"/>
      <c r="TIO23" s="135"/>
      <c r="TIP23" s="135"/>
      <c r="TIQ23" s="135"/>
      <c r="TIR23" s="135"/>
      <c r="TIS23" s="135"/>
      <c r="TIT23" s="135"/>
      <c r="TIU23" s="135"/>
      <c r="TIV23" s="135"/>
      <c r="TIW23" s="135"/>
      <c r="TIX23" s="135"/>
      <c r="TIY23" s="135"/>
      <c r="TIZ23" s="135"/>
      <c r="TJA23" s="135"/>
      <c r="TJB23" s="135"/>
      <c r="TJC23" s="135"/>
      <c r="TJD23" s="135"/>
      <c r="TJE23" s="135"/>
      <c r="TJF23" s="135"/>
      <c r="TJG23" s="135"/>
      <c r="TJH23" s="135"/>
      <c r="TJI23" s="135"/>
      <c r="TJJ23" s="135"/>
      <c r="TJK23" s="135"/>
      <c r="TJL23" s="135"/>
      <c r="TJM23" s="135"/>
      <c r="TJN23" s="135"/>
      <c r="TJO23" s="135"/>
      <c r="TJP23" s="135"/>
      <c r="TJQ23" s="135"/>
      <c r="TJR23" s="135"/>
      <c r="TJS23" s="135"/>
      <c r="TJT23" s="135"/>
      <c r="TJU23" s="135"/>
      <c r="TJV23" s="135"/>
      <c r="TJW23" s="135"/>
      <c r="TJX23" s="135"/>
      <c r="TJY23" s="135"/>
      <c r="TJZ23" s="135"/>
      <c r="TKA23" s="135"/>
      <c r="TKB23" s="135"/>
      <c r="TKC23" s="135"/>
      <c r="TKD23" s="135"/>
      <c r="TKE23" s="135"/>
      <c r="TKF23" s="135"/>
      <c r="TKG23" s="135"/>
      <c r="TKH23" s="135"/>
      <c r="TKI23" s="135"/>
      <c r="TKJ23" s="135"/>
      <c r="TKK23" s="135"/>
      <c r="TKL23" s="135"/>
      <c r="TKM23" s="135"/>
      <c r="TKN23" s="135"/>
      <c r="TKO23" s="135"/>
      <c r="TKP23" s="135"/>
      <c r="TKQ23" s="135"/>
      <c r="TKR23" s="135"/>
      <c r="TKS23" s="135"/>
      <c r="TKT23" s="135"/>
      <c r="TKU23" s="135"/>
      <c r="TKV23" s="135"/>
      <c r="TKW23" s="135"/>
      <c r="TKX23" s="135"/>
      <c r="TKY23" s="135"/>
      <c r="TKZ23" s="135"/>
      <c r="TLA23" s="135"/>
      <c r="TLB23" s="135"/>
      <c r="TLC23" s="135"/>
      <c r="TLD23" s="135"/>
      <c r="TLE23" s="135"/>
      <c r="TLF23" s="135"/>
      <c r="TLG23" s="135"/>
      <c r="TLH23" s="135"/>
      <c r="TLI23" s="135"/>
      <c r="TLJ23" s="135"/>
      <c r="TLK23" s="135"/>
      <c r="TLL23" s="135"/>
      <c r="TLM23" s="135"/>
      <c r="TLN23" s="135"/>
      <c r="TLO23" s="135"/>
      <c r="TLP23" s="135"/>
      <c r="TLQ23" s="135"/>
      <c r="TLR23" s="135"/>
      <c r="TLS23" s="135"/>
      <c r="TLT23" s="135"/>
      <c r="TLU23" s="135"/>
      <c r="TLV23" s="135"/>
      <c r="TLW23" s="135"/>
      <c r="TLX23" s="135"/>
      <c r="TLY23" s="135"/>
      <c r="TLZ23" s="135"/>
      <c r="TMA23" s="135"/>
      <c r="TMB23" s="135"/>
      <c r="TMC23" s="135"/>
      <c r="TMD23" s="135"/>
      <c r="TME23" s="135"/>
      <c r="TMF23" s="135"/>
      <c r="TMG23" s="135"/>
      <c r="TMH23" s="135"/>
      <c r="TMI23" s="135"/>
      <c r="TMJ23" s="135"/>
      <c r="TMK23" s="135"/>
      <c r="TML23" s="135"/>
      <c r="TMM23" s="135"/>
      <c r="TMN23" s="135"/>
      <c r="TMO23" s="135"/>
      <c r="TMP23" s="135"/>
      <c r="TMQ23" s="135"/>
      <c r="TMR23" s="135"/>
      <c r="TMS23" s="135"/>
      <c r="TMT23" s="135"/>
      <c r="TMU23" s="135"/>
      <c r="TMV23" s="135"/>
      <c r="TMW23" s="135"/>
      <c r="TMX23" s="135"/>
      <c r="TMY23" s="135"/>
      <c r="TMZ23" s="135"/>
      <c r="TNA23" s="135"/>
      <c r="TNB23" s="135"/>
      <c r="TNC23" s="135"/>
      <c r="TND23" s="135"/>
      <c r="TNE23" s="135"/>
      <c r="TNF23" s="135"/>
      <c r="TNG23" s="135"/>
      <c r="TNH23" s="135"/>
      <c r="TNI23" s="135"/>
      <c r="TNJ23" s="135"/>
      <c r="TNK23" s="135"/>
      <c r="TNL23" s="135"/>
      <c r="TNM23" s="135"/>
      <c r="TNN23" s="135"/>
      <c r="TNO23" s="135"/>
      <c r="TNP23" s="135"/>
      <c r="TNQ23" s="135"/>
      <c r="TNR23" s="135"/>
      <c r="TNS23" s="135"/>
      <c r="TNT23" s="135"/>
      <c r="TNU23" s="135"/>
      <c r="TNV23" s="135"/>
      <c r="TNW23" s="135"/>
      <c r="TNX23" s="135"/>
      <c r="TNY23" s="135"/>
      <c r="TNZ23" s="135"/>
      <c r="TOA23" s="135"/>
      <c r="TOB23" s="135"/>
      <c r="TOC23" s="135"/>
      <c r="TOD23" s="135"/>
      <c r="TOE23" s="135"/>
      <c r="TOF23" s="135"/>
      <c r="TOG23" s="135"/>
      <c r="TOH23" s="135"/>
      <c r="TOI23" s="135"/>
      <c r="TOJ23" s="135"/>
      <c r="TOK23" s="135"/>
      <c r="TOL23" s="135"/>
      <c r="TOM23" s="135"/>
      <c r="TON23" s="135"/>
      <c r="TOO23" s="135"/>
      <c r="TOP23" s="135"/>
      <c r="TOQ23" s="135"/>
      <c r="TOR23" s="135"/>
      <c r="TOS23" s="135"/>
      <c r="TOT23" s="135"/>
      <c r="TOU23" s="135"/>
      <c r="TOV23" s="135"/>
      <c r="TOW23" s="135"/>
      <c r="TOX23" s="135"/>
      <c r="TOY23" s="135"/>
      <c r="TOZ23" s="135"/>
      <c r="TPA23" s="135"/>
      <c r="TPB23" s="135"/>
      <c r="TPC23" s="135"/>
      <c r="TPD23" s="135"/>
      <c r="TPE23" s="135"/>
      <c r="TPF23" s="135"/>
      <c r="TPG23" s="135"/>
      <c r="TPH23" s="135"/>
      <c r="TPI23" s="135"/>
      <c r="TPJ23" s="135"/>
      <c r="TPK23" s="135"/>
      <c r="TPL23" s="135"/>
      <c r="TPM23" s="135"/>
      <c r="TPN23" s="135"/>
      <c r="TPO23" s="135"/>
      <c r="TPP23" s="135"/>
      <c r="TPQ23" s="135"/>
      <c r="TPR23" s="135"/>
      <c r="TPS23" s="135"/>
      <c r="TPT23" s="135"/>
      <c r="TPU23" s="135"/>
      <c r="TPV23" s="135"/>
      <c r="TPW23" s="135"/>
      <c r="TPX23" s="135"/>
      <c r="TPY23" s="135"/>
      <c r="TPZ23" s="135"/>
      <c r="TQA23" s="135"/>
      <c r="TQB23" s="135"/>
      <c r="TQC23" s="135"/>
      <c r="TQD23" s="135"/>
      <c r="TQE23" s="135"/>
      <c r="TQF23" s="135"/>
      <c r="TQG23" s="135"/>
      <c r="TQH23" s="135"/>
      <c r="TQI23" s="135"/>
      <c r="TQJ23" s="135"/>
      <c r="TQK23" s="135"/>
      <c r="TQL23" s="135"/>
      <c r="TQM23" s="135"/>
      <c r="TQN23" s="135"/>
      <c r="TQO23" s="135"/>
      <c r="TQP23" s="135"/>
      <c r="TQQ23" s="135"/>
      <c r="TQR23" s="135"/>
      <c r="TQS23" s="135"/>
      <c r="TQT23" s="135"/>
      <c r="TQU23" s="135"/>
      <c r="TQV23" s="135"/>
      <c r="TQW23" s="135"/>
      <c r="TQX23" s="135"/>
      <c r="TQY23" s="135"/>
      <c r="TQZ23" s="135"/>
      <c r="TRA23" s="135"/>
      <c r="TRB23" s="135"/>
      <c r="TRC23" s="135"/>
      <c r="TRD23" s="135"/>
      <c r="TRE23" s="135"/>
      <c r="TRF23" s="135"/>
      <c r="TRG23" s="135"/>
      <c r="TRH23" s="135"/>
      <c r="TRI23" s="135"/>
      <c r="TRJ23" s="135"/>
      <c r="TRK23" s="135"/>
      <c r="TRL23" s="135"/>
      <c r="TRM23" s="135"/>
      <c r="TRN23" s="135"/>
      <c r="TRO23" s="135"/>
      <c r="TRP23" s="135"/>
      <c r="TRQ23" s="135"/>
      <c r="TRR23" s="135"/>
      <c r="TRS23" s="135"/>
      <c r="TRT23" s="135"/>
      <c r="TRU23" s="135"/>
      <c r="TRV23" s="135"/>
      <c r="TRW23" s="135"/>
      <c r="TRX23" s="135"/>
      <c r="TRY23" s="135"/>
      <c r="TRZ23" s="135"/>
      <c r="TSA23" s="135"/>
      <c r="TSB23" s="135"/>
      <c r="TSC23" s="135"/>
      <c r="TSD23" s="135"/>
      <c r="TSE23" s="135"/>
      <c r="TSF23" s="135"/>
      <c r="TSG23" s="135"/>
      <c r="TSH23" s="135"/>
      <c r="TSI23" s="135"/>
      <c r="TSJ23" s="135"/>
      <c r="TSK23" s="135"/>
      <c r="TSL23" s="135"/>
      <c r="TSM23" s="135"/>
      <c r="TSN23" s="135"/>
      <c r="TSO23" s="135"/>
      <c r="TSP23" s="135"/>
      <c r="TSQ23" s="135"/>
      <c r="TSR23" s="135"/>
      <c r="TSS23" s="135"/>
      <c r="TST23" s="135"/>
      <c r="TSU23" s="135"/>
      <c r="TSV23" s="135"/>
      <c r="TSW23" s="135"/>
      <c r="TSX23" s="135"/>
      <c r="TSY23" s="135"/>
      <c r="TSZ23" s="135"/>
      <c r="TTA23" s="135"/>
      <c r="TTB23" s="135"/>
      <c r="TTC23" s="135"/>
      <c r="TTD23" s="135"/>
      <c r="TTE23" s="135"/>
      <c r="TTF23" s="135"/>
      <c r="TTG23" s="135"/>
      <c r="TTH23" s="135"/>
      <c r="TTI23" s="135"/>
      <c r="TTJ23" s="135"/>
      <c r="TTK23" s="135"/>
      <c r="TTL23" s="135"/>
      <c r="TTM23" s="135"/>
      <c r="TTN23" s="135"/>
      <c r="TTO23" s="135"/>
      <c r="TTP23" s="135"/>
      <c r="TTQ23" s="135"/>
      <c r="TTR23" s="135"/>
      <c r="TTS23" s="135"/>
      <c r="TTT23" s="135"/>
      <c r="TTU23" s="135"/>
      <c r="TTV23" s="135"/>
      <c r="TTW23" s="135"/>
      <c r="TTX23" s="135"/>
      <c r="TTY23" s="135"/>
      <c r="TTZ23" s="135"/>
      <c r="TUA23" s="135"/>
      <c r="TUB23" s="135"/>
      <c r="TUC23" s="135"/>
      <c r="TUD23" s="135"/>
      <c r="TUE23" s="135"/>
      <c r="TUF23" s="135"/>
      <c r="TUG23" s="135"/>
      <c r="TUH23" s="135"/>
      <c r="TUI23" s="135"/>
      <c r="TUJ23" s="135"/>
      <c r="TUK23" s="135"/>
      <c r="TUL23" s="135"/>
      <c r="TUM23" s="135"/>
      <c r="TUN23" s="135"/>
      <c r="TUO23" s="135"/>
      <c r="TUP23" s="135"/>
      <c r="TUQ23" s="135"/>
      <c r="TUR23" s="135"/>
      <c r="TUS23" s="135"/>
      <c r="TUT23" s="135"/>
      <c r="TUU23" s="135"/>
      <c r="TUV23" s="135"/>
      <c r="TUW23" s="135"/>
      <c r="TUX23" s="135"/>
      <c r="TUY23" s="135"/>
      <c r="TUZ23" s="135"/>
      <c r="TVA23" s="135"/>
      <c r="TVB23" s="135"/>
      <c r="TVC23" s="135"/>
      <c r="TVD23" s="135"/>
      <c r="TVE23" s="135"/>
      <c r="TVF23" s="135"/>
      <c r="TVG23" s="135"/>
      <c r="TVH23" s="135"/>
      <c r="TVI23" s="135"/>
      <c r="TVJ23" s="135"/>
      <c r="TVK23" s="135"/>
      <c r="TVL23" s="135"/>
      <c r="TVM23" s="135"/>
      <c r="TVN23" s="135"/>
      <c r="TVO23" s="135"/>
      <c r="TVP23" s="135"/>
      <c r="TVQ23" s="135"/>
      <c r="TVR23" s="135"/>
      <c r="TVS23" s="135"/>
      <c r="TVT23" s="135"/>
      <c r="TVU23" s="135"/>
      <c r="TVV23" s="135"/>
      <c r="TVW23" s="135"/>
      <c r="TVX23" s="135"/>
      <c r="TVY23" s="135"/>
      <c r="TVZ23" s="135"/>
      <c r="TWA23" s="135"/>
      <c r="TWB23" s="135"/>
      <c r="TWC23" s="135"/>
      <c r="TWD23" s="135"/>
      <c r="TWE23" s="135"/>
      <c r="TWF23" s="135"/>
      <c r="TWG23" s="135"/>
      <c r="TWH23" s="135"/>
      <c r="TWI23" s="135"/>
      <c r="TWJ23" s="135"/>
      <c r="TWK23" s="135"/>
      <c r="TWL23" s="135"/>
      <c r="TWM23" s="135"/>
      <c r="TWN23" s="135"/>
      <c r="TWO23" s="135"/>
      <c r="TWP23" s="135"/>
      <c r="TWQ23" s="135"/>
      <c r="TWR23" s="135"/>
      <c r="TWS23" s="135"/>
      <c r="TWT23" s="135"/>
      <c r="TWU23" s="135"/>
      <c r="TWV23" s="135"/>
      <c r="TWW23" s="135"/>
      <c r="TWX23" s="135"/>
      <c r="TWY23" s="135"/>
      <c r="TWZ23" s="135"/>
      <c r="TXA23" s="135"/>
      <c r="TXB23" s="135"/>
      <c r="TXC23" s="135"/>
      <c r="TXD23" s="135"/>
      <c r="TXE23" s="135"/>
      <c r="TXF23" s="135"/>
      <c r="TXG23" s="135"/>
      <c r="TXH23" s="135"/>
      <c r="TXI23" s="135"/>
      <c r="TXJ23" s="135"/>
      <c r="TXK23" s="135"/>
      <c r="TXL23" s="135"/>
      <c r="TXM23" s="135"/>
      <c r="TXN23" s="135"/>
      <c r="TXO23" s="135"/>
      <c r="TXP23" s="135"/>
      <c r="TXQ23" s="135"/>
      <c r="TXR23" s="135"/>
      <c r="TXS23" s="135"/>
      <c r="TXT23" s="135"/>
      <c r="TXU23" s="135"/>
      <c r="TXV23" s="135"/>
      <c r="TXW23" s="135"/>
      <c r="TXX23" s="135"/>
      <c r="TXY23" s="135"/>
      <c r="TXZ23" s="135"/>
      <c r="TYA23" s="135"/>
      <c r="TYB23" s="135"/>
      <c r="TYC23" s="135"/>
      <c r="TYD23" s="135"/>
      <c r="TYE23" s="135"/>
      <c r="TYF23" s="135"/>
      <c r="TYG23" s="135"/>
      <c r="TYH23" s="135"/>
      <c r="TYI23" s="135"/>
      <c r="TYJ23" s="135"/>
      <c r="TYK23" s="135"/>
      <c r="TYL23" s="135"/>
      <c r="TYM23" s="135"/>
      <c r="TYN23" s="135"/>
      <c r="TYO23" s="135"/>
      <c r="TYP23" s="135"/>
      <c r="TYQ23" s="135"/>
      <c r="TYR23" s="135"/>
      <c r="TYS23" s="135"/>
      <c r="TYT23" s="135"/>
      <c r="TYU23" s="135"/>
      <c r="TYV23" s="135"/>
      <c r="TYW23" s="135"/>
      <c r="TYX23" s="135"/>
      <c r="TYY23" s="135"/>
      <c r="TYZ23" s="135"/>
      <c r="TZA23" s="135"/>
      <c r="TZB23" s="135"/>
      <c r="TZC23" s="135"/>
      <c r="TZD23" s="135"/>
      <c r="TZE23" s="135"/>
      <c r="TZF23" s="135"/>
      <c r="TZG23" s="135"/>
      <c r="TZH23" s="135"/>
      <c r="TZI23" s="135"/>
      <c r="TZJ23" s="135"/>
      <c r="TZK23" s="135"/>
      <c r="TZL23" s="135"/>
      <c r="TZM23" s="135"/>
      <c r="TZN23" s="135"/>
      <c r="TZO23" s="135"/>
      <c r="TZP23" s="135"/>
      <c r="TZQ23" s="135"/>
      <c r="TZR23" s="135"/>
      <c r="TZS23" s="135"/>
      <c r="TZT23" s="135"/>
      <c r="TZU23" s="135"/>
      <c r="TZV23" s="135"/>
      <c r="TZW23" s="135"/>
      <c r="TZX23" s="135"/>
      <c r="TZY23" s="135"/>
      <c r="TZZ23" s="135"/>
      <c r="UAA23" s="135"/>
      <c r="UAB23" s="135"/>
      <c r="UAC23" s="135"/>
      <c r="UAD23" s="135"/>
      <c r="UAE23" s="135"/>
      <c r="UAF23" s="135"/>
      <c r="UAG23" s="135"/>
      <c r="UAH23" s="135"/>
      <c r="UAI23" s="135"/>
      <c r="UAJ23" s="135"/>
      <c r="UAK23" s="135"/>
      <c r="UAL23" s="135"/>
      <c r="UAM23" s="135"/>
      <c r="UAN23" s="135"/>
      <c r="UAO23" s="135"/>
      <c r="UAP23" s="135"/>
      <c r="UAQ23" s="135"/>
      <c r="UAR23" s="135"/>
      <c r="UAS23" s="135"/>
      <c r="UAT23" s="135"/>
      <c r="UAU23" s="135"/>
      <c r="UAV23" s="135"/>
      <c r="UAW23" s="135"/>
      <c r="UAX23" s="135"/>
      <c r="UAY23" s="135"/>
      <c r="UAZ23" s="135"/>
      <c r="UBA23" s="135"/>
      <c r="UBB23" s="135"/>
      <c r="UBC23" s="135"/>
      <c r="UBD23" s="135"/>
      <c r="UBE23" s="135"/>
      <c r="UBF23" s="135"/>
      <c r="UBG23" s="135"/>
      <c r="UBH23" s="135"/>
      <c r="UBI23" s="135"/>
      <c r="UBJ23" s="135"/>
      <c r="UBK23" s="135"/>
      <c r="UBL23" s="135"/>
      <c r="UBM23" s="135"/>
      <c r="UBN23" s="135"/>
      <c r="UBO23" s="135"/>
      <c r="UBP23" s="135"/>
      <c r="UBQ23" s="135"/>
      <c r="UBR23" s="135"/>
      <c r="UBS23" s="135"/>
      <c r="UBT23" s="135"/>
      <c r="UBU23" s="135"/>
      <c r="UBV23" s="135"/>
      <c r="UBW23" s="135"/>
      <c r="UBX23" s="135"/>
      <c r="UBY23" s="135"/>
      <c r="UBZ23" s="135"/>
      <c r="UCA23" s="135"/>
      <c r="UCB23" s="135"/>
      <c r="UCC23" s="135"/>
      <c r="UCD23" s="135"/>
      <c r="UCE23" s="135"/>
      <c r="UCF23" s="135"/>
      <c r="UCG23" s="135"/>
      <c r="UCH23" s="135"/>
      <c r="UCI23" s="135"/>
      <c r="UCJ23" s="135"/>
      <c r="UCK23" s="135"/>
      <c r="UCL23" s="135"/>
      <c r="UCM23" s="135"/>
      <c r="UCN23" s="135"/>
      <c r="UCO23" s="135"/>
      <c r="UCP23" s="135"/>
      <c r="UCQ23" s="135"/>
      <c r="UCR23" s="135"/>
      <c r="UCS23" s="135"/>
      <c r="UCT23" s="135"/>
      <c r="UCU23" s="135"/>
      <c r="UCV23" s="135"/>
      <c r="UCW23" s="135"/>
      <c r="UCX23" s="135"/>
      <c r="UCY23" s="135"/>
      <c r="UCZ23" s="135"/>
      <c r="UDA23" s="135"/>
      <c r="UDB23" s="135"/>
      <c r="UDC23" s="135"/>
      <c r="UDD23" s="135"/>
      <c r="UDE23" s="135"/>
      <c r="UDF23" s="135"/>
      <c r="UDG23" s="135"/>
      <c r="UDH23" s="135"/>
      <c r="UDI23" s="135"/>
      <c r="UDJ23" s="135"/>
      <c r="UDK23" s="135"/>
      <c r="UDL23" s="135"/>
      <c r="UDM23" s="135"/>
      <c r="UDN23" s="135"/>
      <c r="UDO23" s="135"/>
      <c r="UDP23" s="135"/>
      <c r="UDQ23" s="135"/>
      <c r="UDR23" s="135"/>
      <c r="UDS23" s="135"/>
      <c r="UDT23" s="135"/>
      <c r="UDU23" s="135"/>
      <c r="UDV23" s="135"/>
      <c r="UDW23" s="135"/>
      <c r="UDX23" s="135"/>
      <c r="UDY23" s="135"/>
      <c r="UDZ23" s="135"/>
      <c r="UEA23" s="135"/>
      <c r="UEB23" s="135"/>
      <c r="UEC23" s="135"/>
      <c r="UED23" s="135"/>
      <c r="UEE23" s="135"/>
      <c r="UEF23" s="135"/>
      <c r="UEG23" s="135"/>
      <c r="UEH23" s="135"/>
      <c r="UEI23" s="135"/>
      <c r="UEJ23" s="135"/>
      <c r="UEK23" s="135"/>
      <c r="UEL23" s="135"/>
      <c r="UEM23" s="135"/>
      <c r="UEN23" s="135"/>
      <c r="UEO23" s="135"/>
      <c r="UEP23" s="135"/>
      <c r="UEQ23" s="135"/>
      <c r="UER23" s="135"/>
      <c r="UES23" s="135"/>
      <c r="UET23" s="135"/>
      <c r="UEU23" s="135"/>
      <c r="UEV23" s="135"/>
      <c r="UEW23" s="135"/>
      <c r="UEX23" s="135"/>
      <c r="UEY23" s="135"/>
      <c r="UEZ23" s="135"/>
      <c r="UFA23" s="135"/>
      <c r="UFB23" s="135"/>
      <c r="UFC23" s="135"/>
      <c r="UFD23" s="135"/>
      <c r="UFE23" s="135"/>
      <c r="UFF23" s="135"/>
      <c r="UFG23" s="135"/>
      <c r="UFH23" s="135"/>
      <c r="UFI23" s="135"/>
      <c r="UFJ23" s="135"/>
      <c r="UFK23" s="135"/>
      <c r="UFL23" s="135"/>
      <c r="UFM23" s="135"/>
      <c r="UFN23" s="135"/>
      <c r="UFO23" s="135"/>
      <c r="UFP23" s="135"/>
      <c r="UFQ23" s="135"/>
      <c r="UFR23" s="135"/>
      <c r="UFS23" s="135"/>
      <c r="UFT23" s="135"/>
      <c r="UFU23" s="135"/>
      <c r="UFV23" s="135"/>
      <c r="UFW23" s="135"/>
      <c r="UFX23" s="135"/>
      <c r="UFY23" s="135"/>
      <c r="UFZ23" s="135"/>
      <c r="UGA23" s="135"/>
      <c r="UGB23" s="135"/>
      <c r="UGC23" s="135"/>
      <c r="UGD23" s="135"/>
      <c r="UGE23" s="135"/>
      <c r="UGF23" s="135"/>
      <c r="UGG23" s="135"/>
      <c r="UGH23" s="135"/>
      <c r="UGI23" s="135"/>
      <c r="UGJ23" s="135"/>
      <c r="UGK23" s="135"/>
      <c r="UGL23" s="135"/>
      <c r="UGM23" s="135"/>
      <c r="UGN23" s="135"/>
      <c r="UGO23" s="135"/>
      <c r="UGP23" s="135"/>
      <c r="UGQ23" s="135"/>
      <c r="UGR23" s="135"/>
      <c r="UGS23" s="135"/>
      <c r="UGT23" s="135"/>
      <c r="UGU23" s="135"/>
      <c r="UGV23" s="135"/>
      <c r="UGW23" s="135"/>
      <c r="UGX23" s="135"/>
      <c r="UGY23" s="135"/>
      <c r="UGZ23" s="135"/>
      <c r="UHA23" s="135"/>
      <c r="UHB23" s="135"/>
      <c r="UHC23" s="135"/>
      <c r="UHD23" s="135"/>
      <c r="UHE23" s="135"/>
      <c r="UHF23" s="135"/>
      <c r="UHG23" s="135"/>
      <c r="UHH23" s="135"/>
      <c r="UHI23" s="135"/>
      <c r="UHJ23" s="135"/>
      <c r="UHK23" s="135"/>
      <c r="UHL23" s="135"/>
      <c r="UHM23" s="135"/>
      <c r="UHN23" s="135"/>
      <c r="UHO23" s="135"/>
      <c r="UHP23" s="135"/>
      <c r="UHQ23" s="135"/>
      <c r="UHR23" s="135"/>
      <c r="UHS23" s="135"/>
      <c r="UHT23" s="135"/>
      <c r="UHU23" s="135"/>
      <c r="UHV23" s="135"/>
      <c r="UHW23" s="135"/>
      <c r="UHX23" s="135"/>
      <c r="UHY23" s="135"/>
      <c r="UHZ23" s="135"/>
      <c r="UIA23" s="135"/>
      <c r="UIB23" s="135"/>
      <c r="UIC23" s="135"/>
      <c r="UID23" s="135"/>
      <c r="UIE23" s="135"/>
      <c r="UIF23" s="135"/>
      <c r="UIG23" s="135"/>
      <c r="UIH23" s="135"/>
      <c r="UII23" s="135"/>
      <c r="UIJ23" s="135"/>
      <c r="UIK23" s="135"/>
      <c r="UIL23" s="135"/>
      <c r="UIM23" s="135"/>
      <c r="UIN23" s="135"/>
      <c r="UIO23" s="135"/>
      <c r="UIP23" s="135"/>
      <c r="UIQ23" s="135"/>
      <c r="UIR23" s="135"/>
      <c r="UIS23" s="135"/>
      <c r="UIT23" s="135"/>
      <c r="UIU23" s="135"/>
      <c r="UIV23" s="135"/>
      <c r="UIW23" s="135"/>
      <c r="UIX23" s="135"/>
      <c r="UIY23" s="135"/>
      <c r="UIZ23" s="135"/>
      <c r="UJA23" s="135"/>
      <c r="UJB23" s="135"/>
      <c r="UJC23" s="135"/>
      <c r="UJD23" s="135"/>
      <c r="UJE23" s="135"/>
      <c r="UJF23" s="135"/>
      <c r="UJG23" s="135"/>
      <c r="UJH23" s="135"/>
      <c r="UJI23" s="135"/>
      <c r="UJJ23" s="135"/>
      <c r="UJK23" s="135"/>
      <c r="UJL23" s="135"/>
      <c r="UJM23" s="135"/>
      <c r="UJN23" s="135"/>
      <c r="UJO23" s="135"/>
      <c r="UJP23" s="135"/>
      <c r="UJQ23" s="135"/>
      <c r="UJR23" s="135"/>
      <c r="UJS23" s="135"/>
      <c r="UJT23" s="135"/>
      <c r="UJU23" s="135"/>
      <c r="UJV23" s="135"/>
      <c r="UJW23" s="135"/>
      <c r="UJX23" s="135"/>
      <c r="UJY23" s="135"/>
      <c r="UJZ23" s="135"/>
      <c r="UKA23" s="135"/>
      <c r="UKB23" s="135"/>
      <c r="UKC23" s="135"/>
      <c r="UKD23" s="135"/>
      <c r="UKE23" s="135"/>
      <c r="UKF23" s="135"/>
      <c r="UKG23" s="135"/>
      <c r="UKH23" s="135"/>
      <c r="UKI23" s="135"/>
      <c r="UKJ23" s="135"/>
      <c r="UKK23" s="135"/>
      <c r="UKL23" s="135"/>
      <c r="UKM23" s="135"/>
      <c r="UKN23" s="135"/>
      <c r="UKO23" s="135"/>
      <c r="UKP23" s="135"/>
      <c r="UKQ23" s="135"/>
      <c r="UKR23" s="135"/>
      <c r="UKS23" s="135"/>
      <c r="UKT23" s="135"/>
      <c r="UKU23" s="135"/>
      <c r="UKV23" s="135"/>
      <c r="UKW23" s="135"/>
      <c r="UKX23" s="135"/>
      <c r="UKY23" s="135"/>
      <c r="UKZ23" s="135"/>
      <c r="ULA23" s="135"/>
      <c r="ULB23" s="135"/>
      <c r="ULC23" s="135"/>
      <c r="ULD23" s="135"/>
      <c r="ULE23" s="135"/>
      <c r="ULF23" s="135"/>
      <c r="ULG23" s="135"/>
      <c r="ULH23" s="135"/>
      <c r="ULI23" s="135"/>
      <c r="ULJ23" s="135"/>
      <c r="ULK23" s="135"/>
      <c r="ULL23" s="135"/>
      <c r="ULM23" s="135"/>
      <c r="ULN23" s="135"/>
      <c r="ULO23" s="135"/>
      <c r="ULP23" s="135"/>
      <c r="ULQ23" s="135"/>
      <c r="ULR23" s="135"/>
      <c r="ULS23" s="135"/>
      <c r="ULT23" s="135"/>
      <c r="ULU23" s="135"/>
      <c r="ULV23" s="135"/>
      <c r="ULW23" s="135"/>
      <c r="ULX23" s="135"/>
      <c r="ULY23" s="135"/>
      <c r="ULZ23" s="135"/>
      <c r="UMA23" s="135"/>
      <c r="UMB23" s="135"/>
      <c r="UMC23" s="135"/>
      <c r="UMD23" s="135"/>
      <c r="UME23" s="135"/>
      <c r="UMF23" s="135"/>
      <c r="UMG23" s="135"/>
      <c r="UMH23" s="135"/>
      <c r="UMI23" s="135"/>
      <c r="UMJ23" s="135"/>
      <c r="UMK23" s="135"/>
      <c r="UML23" s="135"/>
      <c r="UMM23" s="135"/>
      <c r="UMN23" s="135"/>
      <c r="UMO23" s="135"/>
      <c r="UMP23" s="135"/>
      <c r="UMQ23" s="135"/>
      <c r="UMR23" s="135"/>
      <c r="UMS23" s="135"/>
      <c r="UMT23" s="135"/>
      <c r="UMU23" s="135"/>
      <c r="UMV23" s="135"/>
      <c r="UMW23" s="135"/>
      <c r="UMX23" s="135"/>
      <c r="UMY23" s="135"/>
      <c r="UMZ23" s="135"/>
      <c r="UNA23" s="135"/>
      <c r="UNB23" s="135"/>
      <c r="UNC23" s="135"/>
      <c r="UND23" s="135"/>
      <c r="UNE23" s="135"/>
      <c r="UNF23" s="135"/>
      <c r="UNG23" s="135"/>
      <c r="UNH23" s="135"/>
      <c r="UNI23" s="135"/>
      <c r="UNJ23" s="135"/>
      <c r="UNK23" s="135"/>
      <c r="UNL23" s="135"/>
      <c r="UNM23" s="135"/>
      <c r="UNN23" s="135"/>
      <c r="UNO23" s="135"/>
      <c r="UNP23" s="135"/>
      <c r="UNQ23" s="135"/>
      <c r="UNR23" s="135"/>
      <c r="UNS23" s="135"/>
      <c r="UNT23" s="135"/>
      <c r="UNU23" s="135"/>
      <c r="UNV23" s="135"/>
      <c r="UNW23" s="135"/>
      <c r="UNX23" s="135"/>
      <c r="UNY23" s="135"/>
      <c r="UNZ23" s="135"/>
      <c r="UOA23" s="135"/>
      <c r="UOB23" s="135"/>
      <c r="UOC23" s="135"/>
      <c r="UOD23" s="135"/>
      <c r="UOE23" s="135"/>
      <c r="UOF23" s="135"/>
      <c r="UOG23" s="135"/>
      <c r="UOH23" s="135"/>
      <c r="UOI23" s="135"/>
      <c r="UOJ23" s="135"/>
      <c r="UOK23" s="135"/>
      <c r="UOL23" s="135"/>
      <c r="UOM23" s="135"/>
      <c r="UON23" s="135"/>
      <c r="UOO23" s="135"/>
      <c r="UOP23" s="135"/>
      <c r="UOQ23" s="135"/>
      <c r="UOR23" s="135"/>
      <c r="UOS23" s="135"/>
      <c r="UOT23" s="135"/>
      <c r="UOU23" s="135"/>
      <c r="UOV23" s="135"/>
      <c r="UOW23" s="135"/>
      <c r="UOX23" s="135"/>
      <c r="UOY23" s="135"/>
      <c r="UOZ23" s="135"/>
      <c r="UPA23" s="135"/>
      <c r="UPB23" s="135"/>
      <c r="UPC23" s="135"/>
      <c r="UPD23" s="135"/>
      <c r="UPE23" s="135"/>
      <c r="UPF23" s="135"/>
      <c r="UPG23" s="135"/>
      <c r="UPH23" s="135"/>
      <c r="UPI23" s="135"/>
      <c r="UPJ23" s="135"/>
      <c r="UPK23" s="135"/>
      <c r="UPL23" s="135"/>
      <c r="UPM23" s="135"/>
      <c r="UPN23" s="135"/>
      <c r="UPO23" s="135"/>
      <c r="UPP23" s="135"/>
      <c r="UPQ23" s="135"/>
      <c r="UPR23" s="135"/>
      <c r="UPS23" s="135"/>
      <c r="UPT23" s="135"/>
      <c r="UPU23" s="135"/>
      <c r="UPV23" s="135"/>
      <c r="UPW23" s="135"/>
      <c r="UPX23" s="135"/>
      <c r="UPY23" s="135"/>
      <c r="UPZ23" s="135"/>
      <c r="UQA23" s="135"/>
      <c r="UQB23" s="135"/>
      <c r="UQC23" s="135"/>
      <c r="UQD23" s="135"/>
      <c r="UQE23" s="135"/>
      <c r="UQF23" s="135"/>
      <c r="UQG23" s="135"/>
      <c r="UQH23" s="135"/>
      <c r="UQI23" s="135"/>
      <c r="UQJ23" s="135"/>
      <c r="UQK23" s="135"/>
      <c r="UQL23" s="135"/>
      <c r="UQM23" s="135"/>
      <c r="UQN23" s="135"/>
      <c r="UQO23" s="135"/>
      <c r="UQP23" s="135"/>
      <c r="UQQ23" s="135"/>
      <c r="UQR23" s="135"/>
      <c r="UQS23" s="135"/>
      <c r="UQT23" s="135"/>
      <c r="UQU23" s="135"/>
      <c r="UQV23" s="135"/>
      <c r="UQW23" s="135"/>
      <c r="UQX23" s="135"/>
      <c r="UQY23" s="135"/>
      <c r="UQZ23" s="135"/>
      <c r="URA23" s="135"/>
      <c r="URB23" s="135"/>
      <c r="URC23" s="135"/>
      <c r="URD23" s="135"/>
      <c r="URE23" s="135"/>
      <c r="URF23" s="135"/>
      <c r="URG23" s="135"/>
      <c r="URH23" s="135"/>
      <c r="URI23" s="135"/>
      <c r="URJ23" s="135"/>
      <c r="URK23" s="135"/>
      <c r="URL23" s="135"/>
      <c r="URM23" s="135"/>
      <c r="URN23" s="135"/>
      <c r="URO23" s="135"/>
      <c r="URP23" s="135"/>
      <c r="URQ23" s="135"/>
      <c r="URR23" s="135"/>
      <c r="URS23" s="135"/>
      <c r="URT23" s="135"/>
      <c r="URU23" s="135"/>
      <c r="URV23" s="135"/>
      <c r="URW23" s="135"/>
      <c r="URX23" s="135"/>
      <c r="URY23" s="135"/>
      <c r="URZ23" s="135"/>
      <c r="USA23" s="135"/>
      <c r="USB23" s="135"/>
      <c r="USC23" s="135"/>
      <c r="USD23" s="135"/>
      <c r="USE23" s="135"/>
      <c r="USF23" s="135"/>
      <c r="USG23" s="135"/>
      <c r="USH23" s="135"/>
      <c r="USI23" s="135"/>
      <c r="USJ23" s="135"/>
      <c r="USK23" s="135"/>
      <c r="USL23" s="135"/>
      <c r="USM23" s="135"/>
      <c r="USN23" s="135"/>
      <c r="USO23" s="135"/>
      <c r="USP23" s="135"/>
      <c r="USQ23" s="135"/>
      <c r="USR23" s="135"/>
      <c r="USS23" s="135"/>
      <c r="UST23" s="135"/>
      <c r="USU23" s="135"/>
      <c r="USV23" s="135"/>
      <c r="USW23" s="135"/>
      <c r="USX23" s="135"/>
      <c r="USY23" s="135"/>
      <c r="USZ23" s="135"/>
      <c r="UTA23" s="135"/>
      <c r="UTB23" s="135"/>
      <c r="UTC23" s="135"/>
      <c r="UTD23" s="135"/>
      <c r="UTE23" s="135"/>
      <c r="UTF23" s="135"/>
      <c r="UTG23" s="135"/>
      <c r="UTH23" s="135"/>
      <c r="UTI23" s="135"/>
      <c r="UTJ23" s="135"/>
      <c r="UTK23" s="135"/>
      <c r="UTL23" s="135"/>
      <c r="UTM23" s="135"/>
      <c r="UTN23" s="135"/>
      <c r="UTO23" s="135"/>
      <c r="UTP23" s="135"/>
      <c r="UTQ23" s="135"/>
      <c r="UTR23" s="135"/>
      <c r="UTS23" s="135"/>
      <c r="UTT23" s="135"/>
      <c r="UTU23" s="135"/>
      <c r="UTV23" s="135"/>
      <c r="UTW23" s="135"/>
      <c r="UTX23" s="135"/>
      <c r="UTY23" s="135"/>
      <c r="UTZ23" s="135"/>
      <c r="UUA23" s="135"/>
      <c r="UUB23" s="135"/>
      <c r="UUC23" s="135"/>
      <c r="UUD23" s="135"/>
      <c r="UUE23" s="135"/>
      <c r="UUF23" s="135"/>
      <c r="UUG23" s="135"/>
      <c r="UUH23" s="135"/>
      <c r="UUI23" s="135"/>
      <c r="UUJ23" s="135"/>
      <c r="UUK23" s="135"/>
      <c r="UUL23" s="135"/>
      <c r="UUM23" s="135"/>
      <c r="UUN23" s="135"/>
      <c r="UUO23" s="135"/>
      <c r="UUP23" s="135"/>
      <c r="UUQ23" s="135"/>
      <c r="UUR23" s="135"/>
      <c r="UUS23" s="135"/>
      <c r="UUT23" s="135"/>
      <c r="UUU23" s="135"/>
      <c r="UUV23" s="135"/>
      <c r="UUW23" s="135"/>
      <c r="UUX23" s="135"/>
      <c r="UUY23" s="135"/>
      <c r="UUZ23" s="135"/>
      <c r="UVA23" s="135"/>
      <c r="UVB23" s="135"/>
      <c r="UVC23" s="135"/>
      <c r="UVD23" s="135"/>
      <c r="UVE23" s="135"/>
      <c r="UVF23" s="135"/>
      <c r="UVG23" s="135"/>
      <c r="UVH23" s="135"/>
      <c r="UVI23" s="135"/>
      <c r="UVJ23" s="135"/>
      <c r="UVK23" s="135"/>
      <c r="UVL23" s="135"/>
      <c r="UVM23" s="135"/>
      <c r="UVN23" s="135"/>
      <c r="UVO23" s="135"/>
      <c r="UVP23" s="135"/>
      <c r="UVQ23" s="135"/>
      <c r="UVR23" s="135"/>
      <c r="UVS23" s="135"/>
      <c r="UVT23" s="135"/>
      <c r="UVU23" s="135"/>
      <c r="UVV23" s="135"/>
      <c r="UVW23" s="135"/>
      <c r="UVX23" s="135"/>
      <c r="UVY23" s="135"/>
      <c r="UVZ23" s="135"/>
      <c r="UWA23" s="135"/>
      <c r="UWB23" s="135"/>
      <c r="UWC23" s="135"/>
      <c r="UWD23" s="135"/>
      <c r="UWE23" s="135"/>
      <c r="UWF23" s="135"/>
      <c r="UWG23" s="135"/>
      <c r="UWH23" s="135"/>
      <c r="UWI23" s="135"/>
      <c r="UWJ23" s="135"/>
      <c r="UWK23" s="135"/>
      <c r="UWL23" s="135"/>
      <c r="UWM23" s="135"/>
      <c r="UWN23" s="135"/>
      <c r="UWO23" s="135"/>
      <c r="UWP23" s="135"/>
      <c r="UWQ23" s="135"/>
      <c r="UWR23" s="135"/>
      <c r="UWS23" s="135"/>
      <c r="UWT23" s="135"/>
      <c r="UWU23" s="135"/>
      <c r="UWV23" s="135"/>
      <c r="UWW23" s="135"/>
      <c r="UWX23" s="135"/>
      <c r="UWY23" s="135"/>
      <c r="UWZ23" s="135"/>
      <c r="UXA23" s="135"/>
      <c r="UXB23" s="135"/>
      <c r="UXC23" s="135"/>
      <c r="UXD23" s="135"/>
      <c r="UXE23" s="135"/>
      <c r="UXF23" s="135"/>
      <c r="UXG23" s="135"/>
      <c r="UXH23" s="135"/>
      <c r="UXI23" s="135"/>
      <c r="UXJ23" s="135"/>
      <c r="UXK23" s="135"/>
      <c r="UXL23" s="135"/>
      <c r="UXM23" s="135"/>
      <c r="UXN23" s="135"/>
      <c r="UXO23" s="135"/>
      <c r="UXP23" s="135"/>
      <c r="UXQ23" s="135"/>
      <c r="UXR23" s="135"/>
      <c r="UXS23" s="135"/>
      <c r="UXT23" s="135"/>
      <c r="UXU23" s="135"/>
      <c r="UXV23" s="135"/>
      <c r="UXW23" s="135"/>
      <c r="UXX23" s="135"/>
      <c r="UXY23" s="135"/>
      <c r="UXZ23" s="135"/>
      <c r="UYA23" s="135"/>
      <c r="UYB23" s="135"/>
      <c r="UYC23" s="135"/>
      <c r="UYD23" s="135"/>
      <c r="UYE23" s="135"/>
      <c r="UYF23" s="135"/>
      <c r="UYG23" s="135"/>
      <c r="UYH23" s="135"/>
      <c r="UYI23" s="135"/>
      <c r="UYJ23" s="135"/>
      <c r="UYK23" s="135"/>
      <c r="UYL23" s="135"/>
      <c r="UYM23" s="135"/>
      <c r="UYN23" s="135"/>
      <c r="UYO23" s="135"/>
      <c r="UYP23" s="135"/>
      <c r="UYQ23" s="135"/>
      <c r="UYR23" s="135"/>
      <c r="UYS23" s="135"/>
      <c r="UYT23" s="135"/>
      <c r="UYU23" s="135"/>
      <c r="UYV23" s="135"/>
      <c r="UYW23" s="135"/>
      <c r="UYX23" s="135"/>
      <c r="UYY23" s="135"/>
      <c r="UYZ23" s="135"/>
      <c r="UZA23" s="135"/>
      <c r="UZB23" s="135"/>
      <c r="UZC23" s="135"/>
      <c r="UZD23" s="135"/>
      <c r="UZE23" s="135"/>
      <c r="UZF23" s="135"/>
      <c r="UZG23" s="135"/>
      <c r="UZH23" s="135"/>
      <c r="UZI23" s="135"/>
      <c r="UZJ23" s="135"/>
      <c r="UZK23" s="135"/>
      <c r="UZL23" s="135"/>
      <c r="UZM23" s="135"/>
      <c r="UZN23" s="135"/>
      <c r="UZO23" s="135"/>
      <c r="UZP23" s="135"/>
      <c r="UZQ23" s="135"/>
      <c r="UZR23" s="135"/>
      <c r="UZS23" s="135"/>
      <c r="UZT23" s="135"/>
      <c r="UZU23" s="135"/>
      <c r="UZV23" s="135"/>
      <c r="UZW23" s="135"/>
      <c r="UZX23" s="135"/>
      <c r="UZY23" s="135"/>
      <c r="UZZ23" s="135"/>
      <c r="VAA23" s="135"/>
      <c r="VAB23" s="135"/>
      <c r="VAC23" s="135"/>
      <c r="VAD23" s="135"/>
      <c r="VAE23" s="135"/>
      <c r="VAF23" s="135"/>
      <c r="VAG23" s="135"/>
      <c r="VAH23" s="135"/>
      <c r="VAI23" s="135"/>
      <c r="VAJ23" s="135"/>
      <c r="VAK23" s="135"/>
      <c r="VAL23" s="135"/>
      <c r="VAM23" s="135"/>
      <c r="VAN23" s="135"/>
      <c r="VAO23" s="135"/>
      <c r="VAP23" s="135"/>
      <c r="VAQ23" s="135"/>
      <c r="VAR23" s="135"/>
      <c r="VAS23" s="135"/>
      <c r="VAT23" s="135"/>
      <c r="VAU23" s="135"/>
      <c r="VAV23" s="135"/>
      <c r="VAW23" s="135"/>
      <c r="VAX23" s="135"/>
      <c r="VAY23" s="135"/>
      <c r="VAZ23" s="135"/>
      <c r="VBA23" s="135"/>
      <c r="VBB23" s="135"/>
      <c r="VBC23" s="135"/>
      <c r="VBD23" s="135"/>
      <c r="VBE23" s="135"/>
      <c r="VBF23" s="135"/>
      <c r="VBG23" s="135"/>
      <c r="VBH23" s="135"/>
      <c r="VBI23" s="135"/>
      <c r="VBJ23" s="135"/>
      <c r="VBK23" s="135"/>
      <c r="VBL23" s="135"/>
      <c r="VBM23" s="135"/>
      <c r="VBN23" s="135"/>
      <c r="VBO23" s="135"/>
      <c r="VBP23" s="135"/>
      <c r="VBQ23" s="135"/>
      <c r="VBR23" s="135"/>
      <c r="VBS23" s="135"/>
      <c r="VBT23" s="135"/>
      <c r="VBU23" s="135"/>
      <c r="VBV23" s="135"/>
      <c r="VBW23" s="135"/>
      <c r="VBX23" s="135"/>
      <c r="VBY23" s="135"/>
      <c r="VBZ23" s="135"/>
      <c r="VCA23" s="135"/>
      <c r="VCB23" s="135"/>
      <c r="VCC23" s="135"/>
      <c r="VCD23" s="135"/>
      <c r="VCE23" s="135"/>
      <c r="VCF23" s="135"/>
      <c r="VCG23" s="135"/>
      <c r="VCH23" s="135"/>
      <c r="VCI23" s="135"/>
      <c r="VCJ23" s="135"/>
      <c r="VCK23" s="135"/>
      <c r="VCL23" s="135"/>
      <c r="VCM23" s="135"/>
      <c r="VCN23" s="135"/>
      <c r="VCO23" s="135"/>
      <c r="VCP23" s="135"/>
      <c r="VCQ23" s="135"/>
      <c r="VCR23" s="135"/>
      <c r="VCS23" s="135"/>
      <c r="VCT23" s="135"/>
      <c r="VCU23" s="135"/>
      <c r="VCV23" s="135"/>
      <c r="VCW23" s="135"/>
      <c r="VCX23" s="135"/>
      <c r="VCY23" s="135"/>
      <c r="VCZ23" s="135"/>
      <c r="VDA23" s="135"/>
      <c r="VDB23" s="135"/>
      <c r="VDC23" s="135"/>
      <c r="VDD23" s="135"/>
      <c r="VDE23" s="135"/>
      <c r="VDF23" s="135"/>
      <c r="VDG23" s="135"/>
      <c r="VDH23" s="135"/>
      <c r="VDI23" s="135"/>
      <c r="VDJ23" s="135"/>
      <c r="VDK23" s="135"/>
      <c r="VDL23" s="135"/>
      <c r="VDM23" s="135"/>
      <c r="VDN23" s="135"/>
      <c r="VDO23" s="135"/>
      <c r="VDP23" s="135"/>
      <c r="VDQ23" s="135"/>
      <c r="VDR23" s="135"/>
      <c r="VDS23" s="135"/>
      <c r="VDT23" s="135"/>
      <c r="VDU23" s="135"/>
      <c r="VDV23" s="135"/>
      <c r="VDW23" s="135"/>
      <c r="VDX23" s="135"/>
      <c r="VDY23" s="135"/>
      <c r="VDZ23" s="135"/>
      <c r="VEA23" s="135"/>
      <c r="VEB23" s="135"/>
      <c r="VEC23" s="135"/>
      <c r="VED23" s="135"/>
      <c r="VEE23" s="135"/>
      <c r="VEF23" s="135"/>
      <c r="VEG23" s="135"/>
      <c r="VEH23" s="135"/>
      <c r="VEI23" s="135"/>
      <c r="VEJ23" s="135"/>
      <c r="VEK23" s="135"/>
      <c r="VEL23" s="135"/>
      <c r="VEM23" s="135"/>
      <c r="VEN23" s="135"/>
      <c r="VEO23" s="135"/>
      <c r="VEP23" s="135"/>
      <c r="VEQ23" s="135"/>
      <c r="VER23" s="135"/>
      <c r="VES23" s="135"/>
      <c r="VET23" s="135"/>
      <c r="VEU23" s="135"/>
      <c r="VEV23" s="135"/>
      <c r="VEW23" s="135"/>
      <c r="VEX23" s="135"/>
      <c r="VEY23" s="135"/>
      <c r="VEZ23" s="135"/>
      <c r="VFA23" s="135"/>
      <c r="VFB23" s="135"/>
      <c r="VFC23" s="135"/>
      <c r="VFD23" s="135"/>
      <c r="VFE23" s="135"/>
      <c r="VFF23" s="135"/>
      <c r="VFG23" s="135"/>
      <c r="VFH23" s="135"/>
      <c r="VFI23" s="135"/>
      <c r="VFJ23" s="135"/>
      <c r="VFK23" s="135"/>
      <c r="VFL23" s="135"/>
      <c r="VFM23" s="135"/>
      <c r="VFN23" s="135"/>
      <c r="VFO23" s="135"/>
      <c r="VFP23" s="135"/>
      <c r="VFQ23" s="135"/>
      <c r="VFR23" s="135"/>
      <c r="VFS23" s="135"/>
      <c r="VFT23" s="135"/>
      <c r="VFU23" s="135"/>
      <c r="VFV23" s="135"/>
      <c r="VFW23" s="135"/>
      <c r="VFX23" s="135"/>
      <c r="VFY23" s="135"/>
      <c r="VFZ23" s="135"/>
      <c r="VGA23" s="135"/>
      <c r="VGB23" s="135"/>
      <c r="VGC23" s="135"/>
      <c r="VGD23" s="135"/>
      <c r="VGE23" s="135"/>
      <c r="VGF23" s="135"/>
      <c r="VGG23" s="135"/>
      <c r="VGH23" s="135"/>
      <c r="VGI23" s="135"/>
      <c r="VGJ23" s="135"/>
      <c r="VGK23" s="135"/>
      <c r="VGL23" s="135"/>
      <c r="VGM23" s="135"/>
      <c r="VGN23" s="135"/>
      <c r="VGO23" s="135"/>
      <c r="VGP23" s="135"/>
      <c r="VGQ23" s="135"/>
      <c r="VGR23" s="135"/>
      <c r="VGS23" s="135"/>
      <c r="VGT23" s="135"/>
      <c r="VGU23" s="135"/>
      <c r="VGV23" s="135"/>
      <c r="VGW23" s="135"/>
      <c r="VGX23" s="135"/>
      <c r="VGY23" s="135"/>
      <c r="VGZ23" s="135"/>
      <c r="VHA23" s="135"/>
      <c r="VHB23" s="135"/>
      <c r="VHC23" s="135"/>
      <c r="VHD23" s="135"/>
      <c r="VHE23" s="135"/>
      <c r="VHF23" s="135"/>
      <c r="VHG23" s="135"/>
      <c r="VHH23" s="135"/>
      <c r="VHI23" s="135"/>
      <c r="VHJ23" s="135"/>
      <c r="VHK23" s="135"/>
      <c r="VHL23" s="135"/>
      <c r="VHM23" s="135"/>
      <c r="VHN23" s="135"/>
      <c r="VHO23" s="135"/>
      <c r="VHP23" s="135"/>
      <c r="VHQ23" s="135"/>
      <c r="VHR23" s="135"/>
      <c r="VHS23" s="135"/>
      <c r="VHT23" s="135"/>
      <c r="VHU23" s="135"/>
      <c r="VHV23" s="135"/>
      <c r="VHW23" s="135"/>
      <c r="VHX23" s="135"/>
      <c r="VHY23" s="135"/>
      <c r="VHZ23" s="135"/>
      <c r="VIA23" s="135"/>
      <c r="VIB23" s="135"/>
      <c r="VIC23" s="135"/>
      <c r="VID23" s="135"/>
      <c r="VIE23" s="135"/>
      <c r="VIF23" s="135"/>
      <c r="VIG23" s="135"/>
      <c r="VIH23" s="135"/>
      <c r="VII23" s="135"/>
      <c r="VIJ23" s="135"/>
      <c r="VIK23" s="135"/>
      <c r="VIL23" s="135"/>
      <c r="VIM23" s="135"/>
      <c r="VIN23" s="135"/>
      <c r="VIO23" s="135"/>
      <c r="VIP23" s="135"/>
      <c r="VIQ23" s="135"/>
      <c r="VIR23" s="135"/>
      <c r="VIS23" s="135"/>
      <c r="VIT23" s="135"/>
      <c r="VIU23" s="135"/>
      <c r="VIV23" s="135"/>
      <c r="VIW23" s="135"/>
      <c r="VIX23" s="135"/>
      <c r="VIY23" s="135"/>
      <c r="VIZ23" s="135"/>
      <c r="VJA23" s="135"/>
      <c r="VJB23" s="135"/>
      <c r="VJC23" s="135"/>
      <c r="VJD23" s="135"/>
      <c r="VJE23" s="135"/>
      <c r="VJF23" s="135"/>
      <c r="VJG23" s="135"/>
      <c r="VJH23" s="135"/>
      <c r="VJI23" s="135"/>
      <c r="VJJ23" s="135"/>
      <c r="VJK23" s="135"/>
      <c r="VJL23" s="135"/>
      <c r="VJM23" s="135"/>
      <c r="VJN23" s="135"/>
      <c r="VJO23" s="135"/>
      <c r="VJP23" s="135"/>
      <c r="VJQ23" s="135"/>
      <c r="VJR23" s="135"/>
      <c r="VJS23" s="135"/>
      <c r="VJT23" s="135"/>
      <c r="VJU23" s="135"/>
      <c r="VJV23" s="135"/>
      <c r="VJW23" s="135"/>
      <c r="VJX23" s="135"/>
      <c r="VJY23" s="135"/>
      <c r="VJZ23" s="135"/>
      <c r="VKA23" s="135"/>
      <c r="VKB23" s="135"/>
      <c r="VKC23" s="135"/>
      <c r="VKD23" s="135"/>
      <c r="VKE23" s="135"/>
      <c r="VKF23" s="135"/>
      <c r="VKG23" s="135"/>
      <c r="VKH23" s="135"/>
      <c r="VKI23" s="135"/>
      <c r="VKJ23" s="135"/>
      <c r="VKK23" s="135"/>
      <c r="VKL23" s="135"/>
      <c r="VKM23" s="135"/>
      <c r="VKN23" s="135"/>
      <c r="VKO23" s="135"/>
      <c r="VKP23" s="135"/>
      <c r="VKQ23" s="135"/>
      <c r="VKR23" s="135"/>
      <c r="VKS23" s="135"/>
      <c r="VKT23" s="135"/>
      <c r="VKU23" s="135"/>
      <c r="VKV23" s="135"/>
      <c r="VKW23" s="135"/>
      <c r="VKX23" s="135"/>
      <c r="VKY23" s="135"/>
      <c r="VKZ23" s="135"/>
      <c r="VLA23" s="135"/>
      <c r="VLB23" s="135"/>
      <c r="VLC23" s="135"/>
      <c r="VLD23" s="135"/>
      <c r="VLE23" s="135"/>
      <c r="VLF23" s="135"/>
      <c r="VLG23" s="135"/>
      <c r="VLH23" s="135"/>
      <c r="VLI23" s="135"/>
      <c r="VLJ23" s="135"/>
      <c r="VLK23" s="135"/>
      <c r="VLL23" s="135"/>
      <c r="VLM23" s="135"/>
      <c r="VLN23" s="135"/>
      <c r="VLO23" s="135"/>
      <c r="VLP23" s="135"/>
      <c r="VLQ23" s="135"/>
      <c r="VLR23" s="135"/>
      <c r="VLS23" s="135"/>
      <c r="VLT23" s="135"/>
      <c r="VLU23" s="135"/>
      <c r="VLV23" s="135"/>
      <c r="VLW23" s="135"/>
      <c r="VLX23" s="135"/>
      <c r="VLY23" s="135"/>
      <c r="VLZ23" s="135"/>
      <c r="VMA23" s="135"/>
      <c r="VMB23" s="135"/>
      <c r="VMC23" s="135"/>
      <c r="VMD23" s="135"/>
      <c r="VME23" s="135"/>
      <c r="VMF23" s="135"/>
      <c r="VMG23" s="135"/>
      <c r="VMH23" s="135"/>
      <c r="VMI23" s="135"/>
      <c r="VMJ23" s="135"/>
      <c r="VMK23" s="135"/>
      <c r="VML23" s="135"/>
      <c r="VMM23" s="135"/>
      <c r="VMN23" s="135"/>
      <c r="VMO23" s="135"/>
      <c r="VMP23" s="135"/>
      <c r="VMQ23" s="135"/>
      <c r="VMR23" s="135"/>
      <c r="VMS23" s="135"/>
      <c r="VMT23" s="135"/>
      <c r="VMU23" s="135"/>
      <c r="VMV23" s="135"/>
      <c r="VMW23" s="135"/>
      <c r="VMX23" s="135"/>
      <c r="VMY23" s="135"/>
      <c r="VMZ23" s="135"/>
      <c r="VNA23" s="135"/>
      <c r="VNB23" s="135"/>
      <c r="VNC23" s="135"/>
      <c r="VND23" s="135"/>
      <c r="VNE23" s="135"/>
      <c r="VNF23" s="135"/>
      <c r="VNG23" s="135"/>
      <c r="VNH23" s="135"/>
      <c r="VNI23" s="135"/>
      <c r="VNJ23" s="135"/>
      <c r="VNK23" s="135"/>
      <c r="VNL23" s="135"/>
      <c r="VNM23" s="135"/>
      <c r="VNN23" s="135"/>
      <c r="VNO23" s="135"/>
      <c r="VNP23" s="135"/>
      <c r="VNQ23" s="135"/>
      <c r="VNR23" s="135"/>
      <c r="VNS23" s="135"/>
      <c r="VNT23" s="135"/>
      <c r="VNU23" s="135"/>
      <c r="VNV23" s="135"/>
      <c r="VNW23" s="135"/>
      <c r="VNX23" s="135"/>
      <c r="VNY23" s="135"/>
      <c r="VNZ23" s="135"/>
      <c r="VOA23" s="135"/>
      <c r="VOB23" s="135"/>
      <c r="VOC23" s="135"/>
      <c r="VOD23" s="135"/>
      <c r="VOE23" s="135"/>
      <c r="VOF23" s="135"/>
      <c r="VOG23" s="135"/>
      <c r="VOH23" s="135"/>
      <c r="VOI23" s="135"/>
      <c r="VOJ23" s="135"/>
      <c r="VOK23" s="135"/>
      <c r="VOL23" s="135"/>
      <c r="VOM23" s="135"/>
      <c r="VON23" s="135"/>
      <c r="VOO23" s="135"/>
      <c r="VOP23" s="135"/>
      <c r="VOQ23" s="135"/>
      <c r="VOR23" s="135"/>
      <c r="VOS23" s="135"/>
      <c r="VOT23" s="135"/>
      <c r="VOU23" s="135"/>
      <c r="VOV23" s="135"/>
      <c r="VOW23" s="135"/>
      <c r="VOX23" s="135"/>
      <c r="VOY23" s="135"/>
      <c r="VOZ23" s="135"/>
      <c r="VPA23" s="135"/>
      <c r="VPB23" s="135"/>
      <c r="VPC23" s="135"/>
      <c r="VPD23" s="135"/>
      <c r="VPE23" s="135"/>
      <c r="VPF23" s="135"/>
      <c r="VPG23" s="135"/>
      <c r="VPH23" s="135"/>
      <c r="VPI23" s="135"/>
      <c r="VPJ23" s="135"/>
      <c r="VPK23" s="135"/>
      <c r="VPL23" s="135"/>
      <c r="VPM23" s="135"/>
      <c r="VPN23" s="135"/>
      <c r="VPO23" s="135"/>
      <c r="VPP23" s="135"/>
      <c r="VPQ23" s="135"/>
      <c r="VPR23" s="135"/>
      <c r="VPS23" s="135"/>
      <c r="VPT23" s="135"/>
      <c r="VPU23" s="135"/>
      <c r="VPV23" s="135"/>
      <c r="VPW23" s="135"/>
      <c r="VPX23" s="135"/>
      <c r="VPY23" s="135"/>
      <c r="VPZ23" s="135"/>
      <c r="VQA23" s="135"/>
      <c r="VQB23" s="135"/>
      <c r="VQC23" s="135"/>
      <c r="VQD23" s="135"/>
      <c r="VQE23" s="135"/>
      <c r="VQF23" s="135"/>
      <c r="VQG23" s="135"/>
      <c r="VQH23" s="135"/>
      <c r="VQI23" s="135"/>
      <c r="VQJ23" s="135"/>
      <c r="VQK23" s="135"/>
      <c r="VQL23" s="135"/>
      <c r="VQM23" s="135"/>
      <c r="VQN23" s="135"/>
      <c r="VQO23" s="135"/>
      <c r="VQP23" s="135"/>
      <c r="VQQ23" s="135"/>
      <c r="VQR23" s="135"/>
      <c r="VQS23" s="135"/>
      <c r="VQT23" s="135"/>
      <c r="VQU23" s="135"/>
      <c r="VQV23" s="135"/>
      <c r="VQW23" s="135"/>
      <c r="VQX23" s="135"/>
      <c r="VQY23" s="135"/>
      <c r="VQZ23" s="135"/>
      <c r="VRA23" s="135"/>
      <c r="VRB23" s="135"/>
      <c r="VRC23" s="135"/>
      <c r="VRD23" s="135"/>
      <c r="VRE23" s="135"/>
      <c r="VRF23" s="135"/>
      <c r="VRG23" s="135"/>
      <c r="VRH23" s="135"/>
      <c r="VRI23" s="135"/>
      <c r="VRJ23" s="135"/>
      <c r="VRK23" s="135"/>
      <c r="VRL23" s="135"/>
      <c r="VRM23" s="135"/>
      <c r="VRN23" s="135"/>
      <c r="VRO23" s="135"/>
      <c r="VRP23" s="135"/>
      <c r="VRQ23" s="135"/>
      <c r="VRR23" s="135"/>
      <c r="VRS23" s="135"/>
      <c r="VRT23" s="135"/>
      <c r="VRU23" s="135"/>
      <c r="VRV23" s="135"/>
      <c r="VRW23" s="135"/>
      <c r="VRX23" s="135"/>
      <c r="VRY23" s="135"/>
      <c r="VRZ23" s="135"/>
      <c r="VSA23" s="135"/>
      <c r="VSB23" s="135"/>
      <c r="VSC23" s="135"/>
      <c r="VSD23" s="135"/>
      <c r="VSE23" s="135"/>
      <c r="VSF23" s="135"/>
      <c r="VSG23" s="135"/>
      <c r="VSH23" s="135"/>
      <c r="VSI23" s="135"/>
      <c r="VSJ23" s="135"/>
      <c r="VSK23" s="135"/>
      <c r="VSL23" s="135"/>
      <c r="VSM23" s="135"/>
      <c r="VSN23" s="135"/>
      <c r="VSO23" s="135"/>
      <c r="VSP23" s="135"/>
      <c r="VSQ23" s="135"/>
      <c r="VSR23" s="135"/>
      <c r="VSS23" s="135"/>
      <c r="VST23" s="135"/>
      <c r="VSU23" s="135"/>
      <c r="VSV23" s="135"/>
      <c r="VSW23" s="135"/>
      <c r="VSX23" s="135"/>
      <c r="VSY23" s="135"/>
      <c r="VSZ23" s="135"/>
      <c r="VTA23" s="135"/>
      <c r="VTB23" s="135"/>
      <c r="VTC23" s="135"/>
      <c r="VTD23" s="135"/>
      <c r="VTE23" s="135"/>
      <c r="VTF23" s="135"/>
      <c r="VTG23" s="135"/>
      <c r="VTH23" s="135"/>
      <c r="VTI23" s="135"/>
      <c r="VTJ23" s="135"/>
      <c r="VTK23" s="135"/>
      <c r="VTL23" s="135"/>
      <c r="VTM23" s="135"/>
      <c r="VTN23" s="135"/>
      <c r="VTO23" s="135"/>
      <c r="VTP23" s="135"/>
      <c r="VTQ23" s="135"/>
      <c r="VTR23" s="135"/>
      <c r="VTS23" s="135"/>
      <c r="VTT23" s="135"/>
      <c r="VTU23" s="135"/>
      <c r="VTV23" s="135"/>
      <c r="VTW23" s="135"/>
      <c r="VTX23" s="135"/>
      <c r="VTY23" s="135"/>
      <c r="VTZ23" s="135"/>
      <c r="VUA23" s="135"/>
      <c r="VUB23" s="135"/>
      <c r="VUC23" s="135"/>
      <c r="VUD23" s="135"/>
      <c r="VUE23" s="135"/>
      <c r="VUF23" s="135"/>
      <c r="VUG23" s="135"/>
      <c r="VUH23" s="135"/>
      <c r="VUI23" s="135"/>
      <c r="VUJ23" s="135"/>
      <c r="VUK23" s="135"/>
      <c r="VUL23" s="135"/>
      <c r="VUM23" s="135"/>
      <c r="VUN23" s="135"/>
      <c r="VUO23" s="135"/>
      <c r="VUP23" s="135"/>
      <c r="VUQ23" s="135"/>
      <c r="VUR23" s="135"/>
      <c r="VUS23" s="135"/>
      <c r="VUT23" s="135"/>
      <c r="VUU23" s="135"/>
      <c r="VUV23" s="135"/>
      <c r="VUW23" s="135"/>
      <c r="VUX23" s="135"/>
      <c r="VUY23" s="135"/>
      <c r="VUZ23" s="135"/>
      <c r="VVA23" s="135"/>
      <c r="VVB23" s="135"/>
      <c r="VVC23" s="135"/>
      <c r="VVD23" s="135"/>
      <c r="VVE23" s="135"/>
      <c r="VVF23" s="135"/>
      <c r="VVG23" s="135"/>
      <c r="VVH23" s="135"/>
      <c r="VVI23" s="135"/>
      <c r="VVJ23" s="135"/>
      <c r="VVK23" s="135"/>
      <c r="VVL23" s="135"/>
      <c r="VVM23" s="135"/>
      <c r="VVN23" s="135"/>
      <c r="VVO23" s="135"/>
      <c r="VVP23" s="135"/>
      <c r="VVQ23" s="135"/>
      <c r="VVR23" s="135"/>
      <c r="VVS23" s="135"/>
      <c r="VVT23" s="135"/>
      <c r="VVU23" s="135"/>
      <c r="VVV23" s="135"/>
      <c r="VVW23" s="135"/>
      <c r="VVX23" s="135"/>
      <c r="VVY23" s="135"/>
      <c r="VVZ23" s="135"/>
      <c r="VWA23" s="135"/>
      <c r="VWB23" s="135"/>
      <c r="VWC23" s="135"/>
      <c r="VWD23" s="135"/>
      <c r="VWE23" s="135"/>
      <c r="VWF23" s="135"/>
      <c r="VWG23" s="135"/>
      <c r="VWH23" s="135"/>
      <c r="VWI23" s="135"/>
      <c r="VWJ23" s="135"/>
      <c r="VWK23" s="135"/>
      <c r="VWL23" s="135"/>
      <c r="VWM23" s="135"/>
      <c r="VWN23" s="135"/>
      <c r="VWO23" s="135"/>
      <c r="VWP23" s="135"/>
      <c r="VWQ23" s="135"/>
      <c r="VWR23" s="135"/>
      <c r="VWS23" s="135"/>
      <c r="VWT23" s="135"/>
      <c r="VWU23" s="135"/>
      <c r="VWV23" s="135"/>
      <c r="VWW23" s="135"/>
      <c r="VWX23" s="135"/>
      <c r="VWY23" s="135"/>
      <c r="VWZ23" s="135"/>
      <c r="VXA23" s="135"/>
      <c r="VXB23" s="135"/>
      <c r="VXC23" s="135"/>
      <c r="VXD23" s="135"/>
      <c r="VXE23" s="135"/>
      <c r="VXF23" s="135"/>
      <c r="VXG23" s="135"/>
      <c r="VXH23" s="135"/>
      <c r="VXI23" s="135"/>
      <c r="VXJ23" s="135"/>
      <c r="VXK23" s="135"/>
      <c r="VXL23" s="135"/>
      <c r="VXM23" s="135"/>
      <c r="VXN23" s="135"/>
      <c r="VXO23" s="135"/>
      <c r="VXP23" s="135"/>
      <c r="VXQ23" s="135"/>
      <c r="VXR23" s="135"/>
      <c r="VXS23" s="135"/>
      <c r="VXT23" s="135"/>
      <c r="VXU23" s="135"/>
      <c r="VXV23" s="135"/>
      <c r="VXW23" s="135"/>
      <c r="VXX23" s="135"/>
      <c r="VXY23" s="135"/>
      <c r="VXZ23" s="135"/>
      <c r="VYA23" s="135"/>
      <c r="VYB23" s="135"/>
      <c r="VYC23" s="135"/>
      <c r="VYD23" s="135"/>
      <c r="VYE23" s="135"/>
      <c r="VYF23" s="135"/>
      <c r="VYG23" s="135"/>
      <c r="VYH23" s="135"/>
      <c r="VYI23" s="135"/>
      <c r="VYJ23" s="135"/>
      <c r="VYK23" s="135"/>
      <c r="VYL23" s="135"/>
      <c r="VYM23" s="135"/>
      <c r="VYN23" s="135"/>
      <c r="VYO23" s="135"/>
      <c r="VYP23" s="135"/>
      <c r="VYQ23" s="135"/>
      <c r="VYR23" s="135"/>
      <c r="VYS23" s="135"/>
      <c r="VYT23" s="135"/>
      <c r="VYU23" s="135"/>
      <c r="VYV23" s="135"/>
      <c r="VYW23" s="135"/>
      <c r="VYX23" s="135"/>
      <c r="VYY23" s="135"/>
      <c r="VYZ23" s="135"/>
      <c r="VZA23" s="135"/>
      <c r="VZB23" s="135"/>
      <c r="VZC23" s="135"/>
      <c r="VZD23" s="135"/>
      <c r="VZE23" s="135"/>
      <c r="VZF23" s="135"/>
      <c r="VZG23" s="135"/>
      <c r="VZH23" s="135"/>
      <c r="VZI23" s="135"/>
      <c r="VZJ23" s="135"/>
      <c r="VZK23" s="135"/>
      <c r="VZL23" s="135"/>
      <c r="VZM23" s="135"/>
      <c r="VZN23" s="135"/>
      <c r="VZO23" s="135"/>
      <c r="VZP23" s="135"/>
      <c r="VZQ23" s="135"/>
      <c r="VZR23" s="135"/>
      <c r="VZS23" s="135"/>
      <c r="VZT23" s="135"/>
      <c r="VZU23" s="135"/>
      <c r="VZV23" s="135"/>
      <c r="VZW23" s="135"/>
      <c r="VZX23" s="135"/>
      <c r="VZY23" s="135"/>
      <c r="VZZ23" s="135"/>
      <c r="WAA23" s="135"/>
      <c r="WAB23" s="135"/>
      <c r="WAC23" s="135"/>
      <c r="WAD23" s="135"/>
      <c r="WAE23" s="135"/>
      <c r="WAF23" s="135"/>
      <c r="WAG23" s="135"/>
      <c r="WAH23" s="135"/>
      <c r="WAI23" s="135"/>
      <c r="WAJ23" s="135"/>
      <c r="WAK23" s="135"/>
      <c r="WAL23" s="135"/>
      <c r="WAM23" s="135"/>
      <c r="WAN23" s="135"/>
      <c r="WAO23" s="135"/>
      <c r="WAP23" s="135"/>
      <c r="WAQ23" s="135"/>
      <c r="WAR23" s="135"/>
      <c r="WAS23" s="135"/>
      <c r="WAT23" s="135"/>
      <c r="WAU23" s="135"/>
      <c r="WAV23" s="135"/>
      <c r="WAW23" s="135"/>
      <c r="WAX23" s="135"/>
      <c r="WAY23" s="135"/>
      <c r="WAZ23" s="135"/>
      <c r="WBA23" s="135"/>
      <c r="WBB23" s="135"/>
      <c r="WBC23" s="135"/>
      <c r="WBD23" s="135"/>
      <c r="WBE23" s="135"/>
      <c r="WBF23" s="135"/>
      <c r="WBG23" s="135"/>
      <c r="WBH23" s="135"/>
      <c r="WBI23" s="135"/>
      <c r="WBJ23" s="135"/>
      <c r="WBK23" s="135"/>
      <c r="WBL23" s="135"/>
      <c r="WBM23" s="135"/>
      <c r="WBN23" s="135"/>
      <c r="WBO23" s="135"/>
      <c r="WBP23" s="135"/>
      <c r="WBQ23" s="135"/>
      <c r="WBR23" s="135"/>
      <c r="WBS23" s="135"/>
      <c r="WBT23" s="135"/>
      <c r="WBU23" s="135"/>
      <c r="WBV23" s="135"/>
      <c r="WBW23" s="135"/>
      <c r="WBX23" s="135"/>
      <c r="WBY23" s="135"/>
      <c r="WBZ23" s="135"/>
      <c r="WCA23" s="135"/>
      <c r="WCB23" s="135"/>
      <c r="WCC23" s="135"/>
      <c r="WCD23" s="135"/>
      <c r="WCE23" s="135"/>
      <c r="WCF23" s="135"/>
      <c r="WCG23" s="135"/>
      <c r="WCH23" s="135"/>
      <c r="WCI23" s="135"/>
      <c r="WCJ23" s="135"/>
      <c r="WCK23" s="135"/>
      <c r="WCL23" s="135"/>
      <c r="WCM23" s="135"/>
      <c r="WCN23" s="135"/>
      <c r="WCO23" s="135"/>
      <c r="WCP23" s="135"/>
      <c r="WCQ23" s="135"/>
      <c r="WCR23" s="135"/>
      <c r="WCS23" s="135"/>
      <c r="WCT23" s="135"/>
      <c r="WCU23" s="135"/>
      <c r="WCV23" s="135"/>
      <c r="WCW23" s="135"/>
      <c r="WCX23" s="135"/>
      <c r="WCY23" s="135"/>
      <c r="WCZ23" s="135"/>
      <c r="WDA23" s="135"/>
      <c r="WDB23" s="135"/>
      <c r="WDC23" s="135"/>
      <c r="WDD23" s="135"/>
      <c r="WDE23" s="135"/>
      <c r="WDF23" s="135"/>
      <c r="WDG23" s="135"/>
      <c r="WDH23" s="135"/>
      <c r="WDI23" s="135"/>
      <c r="WDJ23" s="135"/>
      <c r="WDK23" s="135"/>
      <c r="WDL23" s="135"/>
      <c r="WDM23" s="135"/>
      <c r="WDN23" s="135"/>
      <c r="WDO23" s="135"/>
      <c r="WDP23" s="135"/>
      <c r="WDQ23" s="135"/>
      <c r="WDR23" s="135"/>
      <c r="WDS23" s="135"/>
      <c r="WDT23" s="135"/>
      <c r="WDU23" s="135"/>
      <c r="WDV23" s="135"/>
      <c r="WDW23" s="135"/>
      <c r="WDX23" s="135"/>
      <c r="WDY23" s="135"/>
      <c r="WDZ23" s="135"/>
      <c r="WEA23" s="135"/>
      <c r="WEB23" s="135"/>
      <c r="WEC23" s="135"/>
      <c r="WED23" s="135"/>
      <c r="WEE23" s="135"/>
      <c r="WEF23" s="135"/>
      <c r="WEG23" s="135"/>
      <c r="WEH23" s="135"/>
      <c r="WEI23" s="135"/>
      <c r="WEJ23" s="135"/>
      <c r="WEK23" s="135"/>
      <c r="WEL23" s="135"/>
      <c r="WEM23" s="135"/>
      <c r="WEN23" s="135"/>
      <c r="WEO23" s="135"/>
      <c r="WEP23" s="135"/>
      <c r="WEQ23" s="135"/>
      <c r="WER23" s="135"/>
      <c r="WES23" s="135"/>
      <c r="WET23" s="135"/>
      <c r="WEU23" s="135"/>
      <c r="WEV23" s="135"/>
      <c r="WEW23" s="135"/>
      <c r="WEX23" s="135"/>
      <c r="WEY23" s="135"/>
      <c r="WEZ23" s="135"/>
      <c r="WFA23" s="135"/>
      <c r="WFB23" s="135"/>
      <c r="WFC23" s="135"/>
      <c r="WFD23" s="135"/>
      <c r="WFE23" s="135"/>
      <c r="WFF23" s="135"/>
      <c r="WFG23" s="135"/>
      <c r="WFH23" s="135"/>
      <c r="WFI23" s="135"/>
      <c r="WFJ23" s="135"/>
      <c r="WFK23" s="135"/>
      <c r="WFL23" s="135"/>
      <c r="WFM23" s="135"/>
      <c r="WFN23" s="135"/>
      <c r="WFO23" s="135"/>
      <c r="WFP23" s="135"/>
      <c r="WFQ23" s="135"/>
      <c r="WFR23" s="135"/>
      <c r="WFS23" s="135"/>
      <c r="WFT23" s="135"/>
      <c r="WFU23" s="135"/>
      <c r="WFV23" s="135"/>
      <c r="WFW23" s="135"/>
      <c r="WFX23" s="135"/>
      <c r="WFY23" s="135"/>
      <c r="WFZ23" s="135"/>
      <c r="WGA23" s="135"/>
      <c r="WGB23" s="135"/>
      <c r="WGC23" s="135"/>
      <c r="WGD23" s="135"/>
      <c r="WGE23" s="135"/>
      <c r="WGF23" s="135"/>
      <c r="WGG23" s="135"/>
      <c r="WGH23" s="135"/>
      <c r="WGI23" s="135"/>
      <c r="WGJ23" s="135"/>
      <c r="WGK23" s="135"/>
      <c r="WGL23" s="135"/>
      <c r="WGM23" s="135"/>
      <c r="WGN23" s="135"/>
      <c r="WGO23" s="135"/>
      <c r="WGP23" s="135"/>
      <c r="WGQ23" s="135"/>
      <c r="WGR23" s="135"/>
      <c r="WGS23" s="135"/>
      <c r="WGT23" s="135"/>
      <c r="WGU23" s="135"/>
      <c r="WGV23" s="135"/>
      <c r="WGW23" s="135"/>
      <c r="WGX23" s="135"/>
      <c r="WGY23" s="135"/>
      <c r="WGZ23" s="135"/>
      <c r="WHA23" s="135"/>
      <c r="WHB23" s="135"/>
      <c r="WHC23" s="135"/>
      <c r="WHD23" s="135"/>
      <c r="WHE23" s="135"/>
      <c r="WHF23" s="135"/>
      <c r="WHG23" s="135"/>
      <c r="WHH23" s="135"/>
      <c r="WHI23" s="135"/>
      <c r="WHJ23" s="135"/>
      <c r="WHK23" s="135"/>
      <c r="WHL23" s="135"/>
      <c r="WHM23" s="135"/>
      <c r="WHN23" s="135"/>
      <c r="WHO23" s="135"/>
      <c r="WHP23" s="135"/>
      <c r="WHQ23" s="135"/>
      <c r="WHR23" s="135"/>
      <c r="WHS23" s="135"/>
      <c r="WHT23" s="135"/>
      <c r="WHU23" s="135"/>
      <c r="WHV23" s="135"/>
      <c r="WHW23" s="135"/>
      <c r="WHX23" s="135"/>
      <c r="WHY23" s="135"/>
      <c r="WHZ23" s="135"/>
      <c r="WIA23" s="135"/>
      <c r="WIB23" s="135"/>
      <c r="WIC23" s="135"/>
      <c r="WID23" s="135"/>
      <c r="WIE23" s="135"/>
      <c r="WIF23" s="135"/>
      <c r="WIG23" s="135"/>
      <c r="WIH23" s="135"/>
      <c r="WII23" s="135"/>
      <c r="WIJ23" s="135"/>
      <c r="WIK23" s="135"/>
      <c r="WIL23" s="135"/>
      <c r="WIM23" s="135"/>
      <c r="WIN23" s="135"/>
      <c r="WIO23" s="135"/>
      <c r="WIP23" s="135"/>
      <c r="WIQ23" s="135"/>
      <c r="WIR23" s="135"/>
      <c r="WIS23" s="135"/>
      <c r="WIT23" s="135"/>
      <c r="WIU23" s="135"/>
      <c r="WIV23" s="135"/>
      <c r="WIW23" s="135"/>
      <c r="WIX23" s="135"/>
      <c r="WIY23" s="135"/>
      <c r="WIZ23" s="135"/>
      <c r="WJA23" s="135"/>
      <c r="WJB23" s="135"/>
      <c r="WJC23" s="135"/>
      <c r="WJD23" s="135"/>
      <c r="WJE23" s="135"/>
      <c r="WJF23" s="135"/>
      <c r="WJG23" s="135"/>
      <c r="WJH23" s="135"/>
      <c r="WJI23" s="135"/>
      <c r="WJJ23" s="135"/>
      <c r="WJK23" s="135"/>
      <c r="WJL23" s="135"/>
      <c r="WJM23" s="135"/>
      <c r="WJN23" s="135"/>
      <c r="WJO23" s="135"/>
      <c r="WJP23" s="135"/>
      <c r="WJQ23" s="135"/>
      <c r="WJR23" s="135"/>
      <c r="WJS23" s="135"/>
      <c r="WJT23" s="135"/>
      <c r="WJU23" s="135"/>
      <c r="WJV23" s="135"/>
      <c r="WJW23" s="135"/>
      <c r="WJX23" s="135"/>
      <c r="WJY23" s="135"/>
      <c r="WJZ23" s="135"/>
      <c r="WKA23" s="135"/>
      <c r="WKB23" s="135"/>
      <c r="WKC23" s="135"/>
      <c r="WKD23" s="135"/>
      <c r="WKE23" s="135"/>
      <c r="WKF23" s="135"/>
      <c r="WKG23" s="135"/>
      <c r="WKH23" s="135"/>
      <c r="WKI23" s="135"/>
      <c r="WKJ23" s="135"/>
      <c r="WKK23" s="135"/>
      <c r="WKL23" s="135"/>
      <c r="WKM23" s="135"/>
      <c r="WKN23" s="135"/>
      <c r="WKO23" s="135"/>
      <c r="WKP23" s="135"/>
      <c r="WKQ23" s="135"/>
      <c r="WKR23" s="135"/>
      <c r="WKS23" s="135"/>
      <c r="WKT23" s="135"/>
      <c r="WKU23" s="135"/>
      <c r="WKV23" s="135"/>
      <c r="WKW23" s="135"/>
      <c r="WKX23" s="135"/>
      <c r="WKY23" s="135"/>
      <c r="WKZ23" s="135"/>
      <c r="WLA23" s="135"/>
      <c r="WLB23" s="135"/>
      <c r="WLC23" s="135"/>
      <c r="WLD23" s="135"/>
      <c r="WLE23" s="135"/>
      <c r="WLF23" s="135"/>
      <c r="WLG23" s="135"/>
      <c r="WLH23" s="135"/>
      <c r="WLI23" s="135"/>
      <c r="WLJ23" s="135"/>
      <c r="WLK23" s="135"/>
      <c r="WLL23" s="135"/>
      <c r="WLM23" s="135"/>
      <c r="WLN23" s="135"/>
      <c r="WLO23" s="135"/>
      <c r="WLP23" s="135"/>
      <c r="WLQ23" s="135"/>
      <c r="WLR23" s="135"/>
      <c r="WLS23" s="135"/>
      <c r="WLT23" s="135"/>
      <c r="WLU23" s="135"/>
      <c r="WLV23" s="135"/>
      <c r="WLW23" s="135"/>
      <c r="WLX23" s="135"/>
      <c r="WLY23" s="135"/>
      <c r="WLZ23" s="135"/>
      <c r="WMA23" s="135"/>
      <c r="WMB23" s="135"/>
      <c r="WMC23" s="135"/>
      <c r="WMD23" s="135"/>
      <c r="WME23" s="135"/>
      <c r="WMF23" s="135"/>
      <c r="WMG23" s="135"/>
      <c r="WMH23" s="135"/>
      <c r="WMI23" s="135"/>
      <c r="WMJ23" s="135"/>
      <c r="WMK23" s="135"/>
      <c r="WML23" s="135"/>
      <c r="WMM23" s="135"/>
      <c r="WMN23" s="135"/>
      <c r="WMO23" s="135"/>
      <c r="WMP23" s="135"/>
      <c r="WMQ23" s="135"/>
      <c r="WMR23" s="135"/>
      <c r="WMS23" s="135"/>
      <c r="WMT23" s="135"/>
      <c r="WMU23" s="135"/>
      <c r="WMV23" s="135"/>
      <c r="WMW23" s="135"/>
      <c r="WMX23" s="135"/>
      <c r="WMY23" s="135"/>
      <c r="WMZ23" s="135"/>
      <c r="WNA23" s="135"/>
      <c r="WNB23" s="135"/>
      <c r="WNC23" s="135"/>
      <c r="WND23" s="135"/>
      <c r="WNE23" s="135"/>
      <c r="WNF23" s="135"/>
      <c r="WNG23" s="135"/>
      <c r="WNH23" s="135"/>
      <c r="WNI23" s="135"/>
      <c r="WNJ23" s="135"/>
      <c r="WNK23" s="135"/>
      <c r="WNL23" s="135"/>
      <c r="WNM23" s="135"/>
      <c r="WNN23" s="135"/>
      <c r="WNO23" s="135"/>
      <c r="WNP23" s="135"/>
      <c r="WNQ23" s="135"/>
      <c r="WNR23" s="135"/>
      <c r="WNS23" s="135"/>
      <c r="WNT23" s="135"/>
      <c r="WNU23" s="135"/>
      <c r="WNV23" s="135"/>
      <c r="WNW23" s="135"/>
      <c r="WNX23" s="135"/>
      <c r="WNY23" s="135"/>
      <c r="WNZ23" s="135"/>
      <c r="WOA23" s="135"/>
      <c r="WOB23" s="135"/>
      <c r="WOC23" s="135"/>
      <c r="WOD23" s="135"/>
      <c r="WOE23" s="135"/>
      <c r="WOF23" s="135"/>
      <c r="WOG23" s="135"/>
      <c r="WOH23" s="135"/>
      <c r="WOI23" s="135"/>
      <c r="WOJ23" s="135"/>
      <c r="WOK23" s="135"/>
      <c r="WOL23" s="135"/>
      <c r="WOM23" s="135"/>
      <c r="WON23" s="135"/>
      <c r="WOO23" s="135"/>
      <c r="WOP23" s="135"/>
      <c r="WOQ23" s="135"/>
      <c r="WOR23" s="135"/>
      <c r="WOS23" s="135"/>
      <c r="WOT23" s="135"/>
      <c r="WOU23" s="135"/>
      <c r="WOV23" s="135"/>
      <c r="WOW23" s="135"/>
      <c r="WOX23" s="135"/>
      <c r="WOY23" s="135"/>
      <c r="WOZ23" s="135"/>
      <c r="WPA23" s="135"/>
      <c r="WPB23" s="135"/>
      <c r="WPC23" s="135"/>
      <c r="WPD23" s="135"/>
      <c r="WPE23" s="135"/>
      <c r="WPF23" s="135"/>
      <c r="WPG23" s="135"/>
      <c r="WPH23" s="135"/>
      <c r="WPI23" s="135"/>
      <c r="WPJ23" s="135"/>
      <c r="WPK23" s="135"/>
      <c r="WPL23" s="135"/>
      <c r="WPM23" s="135"/>
      <c r="WPN23" s="135"/>
      <c r="WPO23" s="135"/>
      <c r="WPP23" s="135"/>
      <c r="WPQ23" s="135"/>
      <c r="WPR23" s="135"/>
      <c r="WPS23" s="135"/>
      <c r="WPT23" s="135"/>
      <c r="WPU23" s="135"/>
      <c r="WPV23" s="135"/>
      <c r="WPW23" s="135"/>
      <c r="WPX23" s="135"/>
      <c r="WPY23" s="135"/>
      <c r="WPZ23" s="135"/>
      <c r="WQA23" s="135"/>
      <c r="WQB23" s="135"/>
      <c r="WQC23" s="135"/>
      <c r="WQD23" s="135"/>
      <c r="WQE23" s="135"/>
      <c r="WQF23" s="135"/>
      <c r="WQG23" s="135"/>
      <c r="WQH23" s="135"/>
      <c r="WQI23" s="135"/>
      <c r="WQJ23" s="135"/>
      <c r="WQK23" s="135"/>
      <c r="WQL23" s="135"/>
      <c r="WQM23" s="135"/>
      <c r="WQN23" s="135"/>
      <c r="WQO23" s="135"/>
      <c r="WQP23" s="135"/>
      <c r="WQQ23" s="135"/>
      <c r="WQR23" s="135"/>
      <c r="WQS23" s="135"/>
      <c r="WQT23" s="135"/>
      <c r="WQU23" s="135"/>
      <c r="WQV23" s="135"/>
      <c r="WQW23" s="135"/>
      <c r="WQX23" s="135"/>
      <c r="WQY23" s="135"/>
      <c r="WQZ23" s="135"/>
      <c r="WRA23" s="135"/>
      <c r="WRB23" s="135"/>
      <c r="WRC23" s="135"/>
      <c r="WRD23" s="135"/>
      <c r="WRE23" s="135"/>
      <c r="WRF23" s="135"/>
      <c r="WRG23" s="135"/>
      <c r="WRH23" s="135"/>
      <c r="WRI23" s="135"/>
      <c r="WRJ23" s="135"/>
      <c r="WRK23" s="135"/>
      <c r="WRL23" s="135"/>
      <c r="WRM23" s="135"/>
      <c r="WRN23" s="135"/>
      <c r="WRO23" s="135"/>
      <c r="WRP23" s="135"/>
      <c r="WRQ23" s="135"/>
      <c r="WRR23" s="135"/>
      <c r="WRS23" s="135"/>
      <c r="WRT23" s="135"/>
      <c r="WRU23" s="135"/>
      <c r="WRV23" s="135"/>
      <c r="WRW23" s="135"/>
      <c r="WRX23" s="135"/>
      <c r="WRY23" s="135"/>
      <c r="WRZ23" s="135"/>
      <c r="WSA23" s="135"/>
      <c r="WSB23" s="135"/>
      <c r="WSC23" s="135"/>
      <c r="WSD23" s="135"/>
      <c r="WSE23" s="135"/>
      <c r="WSF23" s="135"/>
      <c r="WSG23" s="135"/>
      <c r="WSH23" s="135"/>
      <c r="WSI23" s="135"/>
      <c r="WSJ23" s="135"/>
      <c r="WSK23" s="135"/>
      <c r="WSL23" s="135"/>
      <c r="WSM23" s="135"/>
      <c r="WSN23" s="135"/>
      <c r="WSO23" s="135"/>
      <c r="WSP23" s="135"/>
      <c r="WSQ23" s="135"/>
      <c r="WSR23" s="135"/>
      <c r="WSS23" s="135"/>
      <c r="WST23" s="135"/>
      <c r="WSU23" s="135"/>
      <c r="WSV23" s="135"/>
      <c r="WSW23" s="135"/>
      <c r="WSX23" s="135"/>
      <c r="WSY23" s="135"/>
      <c r="WSZ23" s="135"/>
      <c r="WTA23" s="135"/>
      <c r="WTB23" s="135"/>
      <c r="WTC23" s="135"/>
      <c r="WTD23" s="135"/>
      <c r="WTE23" s="135"/>
      <c r="WTF23" s="135"/>
      <c r="WTG23" s="135"/>
      <c r="WTH23" s="135"/>
      <c r="WTI23" s="135"/>
      <c r="WTJ23" s="135"/>
      <c r="WTK23" s="135"/>
      <c r="WTL23" s="135"/>
      <c r="WTM23" s="135"/>
      <c r="WTN23" s="135"/>
      <c r="WTO23" s="135"/>
      <c r="WTP23" s="135"/>
      <c r="WTQ23" s="135"/>
      <c r="WTR23" s="135"/>
      <c r="WTS23" s="135"/>
      <c r="WTT23" s="135"/>
      <c r="WTU23" s="135"/>
      <c r="WTV23" s="135"/>
      <c r="WTW23" s="135"/>
      <c r="WTX23" s="135"/>
      <c r="WTY23" s="135"/>
      <c r="WTZ23" s="135"/>
      <c r="WUA23" s="135"/>
      <c r="WUB23" s="135"/>
      <c r="WUC23" s="135"/>
      <c r="WUD23" s="135"/>
      <c r="WUE23" s="135"/>
      <c r="WUF23" s="135"/>
      <c r="WUG23" s="135"/>
      <c r="WUH23" s="135"/>
      <c r="WUI23" s="135"/>
      <c r="WUJ23" s="135"/>
      <c r="WUK23" s="135"/>
      <c r="WUL23" s="135"/>
      <c r="WUM23" s="135"/>
      <c r="WUN23" s="135"/>
      <c r="WUO23" s="135"/>
      <c r="WUP23" s="135"/>
      <c r="WUQ23" s="135"/>
      <c r="WUR23" s="135"/>
      <c r="WUS23" s="135"/>
      <c r="WUT23" s="135"/>
      <c r="WUU23" s="135"/>
      <c r="WUV23" s="135"/>
      <c r="WUW23" s="135"/>
      <c r="WUX23" s="135"/>
      <c r="WUY23" s="135"/>
      <c r="WUZ23" s="135"/>
      <c r="WVA23" s="135"/>
      <c r="WVB23" s="135"/>
      <c r="WVC23" s="135"/>
      <c r="WVD23" s="135"/>
      <c r="WVE23" s="135"/>
      <c r="WVF23" s="135"/>
      <c r="WVG23" s="135"/>
      <c r="WVH23" s="135"/>
      <c r="WVI23" s="135"/>
      <c r="WVJ23" s="135"/>
      <c r="WVK23" s="135"/>
      <c r="WVL23" s="135"/>
      <c r="WVM23" s="135"/>
      <c r="WVN23" s="135"/>
      <c r="WVO23" s="135"/>
      <c r="WVP23" s="135"/>
      <c r="WVQ23" s="135"/>
      <c r="WVR23" s="135"/>
      <c r="WVS23" s="135"/>
      <c r="WVT23" s="135"/>
      <c r="WVU23" s="135"/>
      <c r="WVV23" s="135"/>
      <c r="WVW23" s="135"/>
      <c r="WVX23" s="135"/>
      <c r="WVY23" s="135"/>
      <c r="WVZ23" s="135"/>
      <c r="WWA23" s="135"/>
      <c r="WWB23" s="135"/>
      <c r="WWC23" s="135"/>
      <c r="WWD23" s="135"/>
      <c r="WWE23" s="135"/>
      <c r="WWF23" s="135"/>
      <c r="WWG23" s="135"/>
      <c r="WWH23" s="135"/>
      <c r="WWI23" s="135"/>
      <c r="WWJ23" s="135"/>
      <c r="WWK23" s="135"/>
      <c r="WWL23" s="135"/>
      <c r="WWM23" s="135"/>
      <c r="WWN23" s="135"/>
      <c r="WWO23" s="135"/>
      <c r="WWP23" s="135"/>
      <c r="WWQ23" s="135"/>
      <c r="WWR23" s="135"/>
      <c r="WWS23" s="135"/>
      <c r="WWT23" s="135"/>
      <c r="WWU23" s="135"/>
      <c r="WWV23" s="135"/>
      <c r="WWW23" s="135"/>
      <c r="WWX23" s="135"/>
      <c r="WWY23" s="135"/>
      <c r="WWZ23" s="135"/>
      <c r="WXA23" s="135"/>
      <c r="WXB23" s="135"/>
      <c r="WXC23" s="135"/>
      <c r="WXD23" s="135"/>
      <c r="WXE23" s="135"/>
      <c r="WXF23" s="135"/>
      <c r="WXG23" s="135"/>
      <c r="WXH23" s="135"/>
      <c r="WXI23" s="135"/>
      <c r="WXJ23" s="135"/>
      <c r="WXK23" s="135"/>
      <c r="WXL23" s="135"/>
      <c r="WXM23" s="135"/>
      <c r="WXN23" s="135"/>
      <c r="WXO23" s="135"/>
      <c r="WXP23" s="135"/>
      <c r="WXQ23" s="135"/>
      <c r="WXR23" s="135"/>
      <c r="WXS23" s="135"/>
      <c r="WXT23" s="135"/>
      <c r="WXU23" s="135"/>
      <c r="WXV23" s="135"/>
      <c r="WXW23" s="135"/>
      <c r="WXX23" s="135"/>
      <c r="WXY23" s="135"/>
      <c r="WXZ23" s="135"/>
      <c r="WYA23" s="135"/>
      <c r="WYB23" s="135"/>
      <c r="WYC23" s="135"/>
      <c r="WYD23" s="135"/>
      <c r="WYE23" s="135"/>
      <c r="WYF23" s="135"/>
      <c r="WYG23" s="135"/>
      <c r="WYH23" s="135"/>
      <c r="WYI23" s="135"/>
      <c r="WYJ23" s="135"/>
      <c r="WYK23" s="135"/>
      <c r="WYL23" s="135"/>
      <c r="WYM23" s="135"/>
      <c r="WYN23" s="135"/>
      <c r="WYO23" s="135"/>
      <c r="WYP23" s="135"/>
      <c r="WYQ23" s="135"/>
      <c r="WYR23" s="135"/>
      <c r="WYS23" s="135"/>
      <c r="WYT23" s="135"/>
      <c r="WYU23" s="135"/>
      <c r="WYV23" s="135"/>
      <c r="WYW23" s="135"/>
      <c r="WYX23" s="135"/>
      <c r="WYY23" s="135"/>
      <c r="WYZ23" s="135"/>
      <c r="WZA23" s="135"/>
      <c r="WZB23" s="135"/>
      <c r="WZC23" s="135"/>
      <c r="WZD23" s="135"/>
      <c r="WZE23" s="135"/>
      <c r="WZF23" s="135"/>
      <c r="WZG23" s="135"/>
      <c r="WZH23" s="135"/>
      <c r="WZI23" s="135"/>
      <c r="WZJ23" s="135"/>
      <c r="WZK23" s="135"/>
      <c r="WZL23" s="135"/>
      <c r="WZM23" s="135"/>
      <c r="WZN23" s="135"/>
      <c r="WZO23" s="135"/>
      <c r="WZP23" s="135"/>
      <c r="WZQ23" s="135"/>
      <c r="WZR23" s="135"/>
      <c r="WZS23" s="135"/>
      <c r="WZT23" s="135"/>
      <c r="WZU23" s="135"/>
      <c r="WZV23" s="135"/>
      <c r="WZW23" s="135"/>
      <c r="WZX23" s="135"/>
      <c r="WZY23" s="135"/>
      <c r="WZZ23" s="135"/>
      <c r="XAA23" s="135"/>
      <c r="XAB23" s="135"/>
      <c r="XAC23" s="135"/>
      <c r="XAD23" s="135"/>
      <c r="XAE23" s="135"/>
      <c r="XAF23" s="135"/>
      <c r="XAG23" s="135"/>
      <c r="XAH23" s="135"/>
      <c r="XAI23" s="135"/>
      <c r="XAJ23" s="135"/>
      <c r="XAK23" s="135"/>
      <c r="XAL23" s="135"/>
      <c r="XAM23" s="135"/>
      <c r="XAN23" s="135"/>
      <c r="XAO23" s="135"/>
      <c r="XAP23" s="135"/>
      <c r="XAQ23" s="135"/>
      <c r="XAR23" s="135"/>
      <c r="XAS23" s="135"/>
      <c r="XAT23" s="135"/>
      <c r="XAU23" s="135"/>
      <c r="XAV23" s="135"/>
      <c r="XAW23" s="135"/>
      <c r="XAX23" s="135"/>
      <c r="XAY23" s="135"/>
      <c r="XAZ23" s="135"/>
      <c r="XBA23" s="135"/>
      <c r="XBB23" s="135"/>
      <c r="XBC23" s="135"/>
      <c r="XBD23" s="135"/>
      <c r="XBE23" s="135"/>
      <c r="XBF23" s="135"/>
      <c r="XBG23" s="135"/>
      <c r="XBH23" s="135"/>
      <c r="XBI23" s="135"/>
      <c r="XBJ23" s="135"/>
      <c r="XBK23" s="135"/>
      <c r="XBL23" s="135"/>
      <c r="XBM23" s="135"/>
      <c r="XBN23" s="135"/>
      <c r="XBO23" s="135"/>
      <c r="XBP23" s="135"/>
      <c r="XBQ23" s="135"/>
      <c r="XBR23" s="135"/>
      <c r="XBS23" s="135"/>
      <c r="XBT23" s="135"/>
      <c r="XBU23" s="135"/>
      <c r="XBV23" s="135"/>
      <c r="XBW23" s="135"/>
      <c r="XBX23" s="135"/>
      <c r="XBY23" s="135"/>
      <c r="XBZ23" s="135"/>
      <c r="XCA23" s="135"/>
      <c r="XCB23" s="135"/>
      <c r="XCC23" s="135"/>
      <c r="XCD23" s="135"/>
      <c r="XCE23" s="135"/>
      <c r="XCF23" s="135"/>
      <c r="XCG23" s="135"/>
      <c r="XCH23" s="135"/>
      <c r="XCI23" s="135"/>
      <c r="XCJ23" s="135"/>
      <c r="XCK23" s="135"/>
      <c r="XCL23" s="135"/>
      <c r="XCM23" s="135"/>
      <c r="XCN23" s="135"/>
      <c r="XCO23" s="135"/>
      <c r="XCP23" s="135"/>
      <c r="XCQ23" s="135"/>
      <c r="XCR23" s="135"/>
      <c r="XCS23" s="135"/>
      <c r="XCT23" s="135"/>
      <c r="XCU23" s="135"/>
      <c r="XCV23" s="135"/>
      <c r="XCW23" s="135"/>
      <c r="XCX23" s="135"/>
      <c r="XCY23" s="135"/>
      <c r="XCZ23" s="135"/>
      <c r="XDA23" s="135"/>
      <c r="XDB23" s="135"/>
      <c r="XDC23" s="135"/>
      <c r="XDD23" s="135"/>
      <c r="XDE23" s="135"/>
      <c r="XDF23" s="135"/>
      <c r="XDG23" s="135"/>
      <c r="XDH23" s="135"/>
      <c r="XDI23" s="135"/>
      <c r="XDJ23" s="135"/>
      <c r="XDK23" s="135"/>
      <c r="XDL23" s="135"/>
      <c r="XDM23" s="135"/>
      <c r="XDN23" s="135"/>
      <c r="XDO23" s="135"/>
      <c r="XDP23" s="135"/>
      <c r="XDQ23" s="135"/>
      <c r="XDR23" s="135"/>
    </row>
    <row r="24" spans="1:16346" ht="16.5" customHeight="1">
      <c r="A24" s="414" t="s">
        <v>492</v>
      </c>
      <c r="B24" s="414"/>
      <c r="C24" s="414"/>
      <c r="D24" s="414"/>
      <c r="E24" s="414"/>
      <c r="F24" s="414"/>
      <c r="G24" s="414"/>
      <c r="H24" s="414"/>
      <c r="I24" s="147"/>
      <c r="J24" s="147"/>
      <c r="K24" s="147"/>
      <c r="L24" s="147"/>
      <c r="M24" s="147"/>
      <c r="N24" s="147"/>
      <c r="O24" s="147"/>
      <c r="P24" s="147"/>
      <c r="Q24" s="147"/>
      <c r="R24" s="147"/>
      <c r="S24" s="147"/>
    </row>
    <row r="25" spans="1:16346" ht="16.5" customHeight="1">
      <c r="A25" s="414"/>
      <c r="B25" s="414"/>
      <c r="C25" s="414"/>
      <c r="D25" s="414"/>
      <c r="E25" s="414"/>
      <c r="F25" s="414"/>
      <c r="G25" s="414"/>
      <c r="H25" s="414"/>
      <c r="I25" s="147"/>
      <c r="J25" s="147"/>
      <c r="K25" s="147"/>
      <c r="L25" s="147"/>
      <c r="M25" s="147"/>
      <c r="N25" s="147"/>
      <c r="O25" s="147"/>
      <c r="P25" s="147"/>
      <c r="Q25" s="147"/>
      <c r="R25" s="147"/>
      <c r="S25" s="147"/>
    </row>
    <row r="26" spans="1:16346" ht="16.5" customHeight="1">
      <c r="A26" s="414"/>
      <c r="B26" s="414"/>
      <c r="C26" s="414"/>
      <c r="D26" s="414"/>
      <c r="E26" s="414"/>
      <c r="F26" s="414"/>
      <c r="G26" s="414"/>
      <c r="H26" s="414"/>
      <c r="I26" s="147"/>
      <c r="J26" s="147"/>
      <c r="K26" s="147"/>
      <c r="L26" s="147"/>
      <c r="M26" s="147"/>
      <c r="N26" s="147"/>
      <c r="O26" s="147"/>
      <c r="P26" s="147"/>
      <c r="Q26" s="147"/>
      <c r="R26" s="147"/>
      <c r="S26" s="147"/>
    </row>
    <row r="27" spans="1:16346" ht="16.5" customHeight="1">
      <c r="A27" s="414"/>
      <c r="B27" s="414"/>
      <c r="C27" s="414"/>
      <c r="D27" s="414"/>
      <c r="E27" s="414"/>
      <c r="F27" s="414"/>
      <c r="G27" s="414"/>
      <c r="H27" s="414"/>
      <c r="I27" s="147"/>
      <c r="J27" s="147"/>
      <c r="K27" s="147"/>
      <c r="L27" s="147"/>
      <c r="M27" s="147"/>
      <c r="N27" s="147"/>
      <c r="O27" s="147"/>
      <c r="P27" s="147"/>
      <c r="Q27" s="147"/>
      <c r="R27" s="147"/>
      <c r="S27" s="147"/>
    </row>
    <row r="28" spans="1:16346" ht="16.5" customHeight="1">
      <c r="A28" s="414"/>
      <c r="B28" s="414"/>
      <c r="C28" s="414"/>
      <c r="D28" s="414"/>
      <c r="E28" s="414"/>
      <c r="F28" s="414"/>
      <c r="G28" s="414"/>
      <c r="H28" s="414"/>
      <c r="I28" s="147"/>
      <c r="J28" s="147"/>
      <c r="K28" s="147"/>
      <c r="L28" s="147"/>
      <c r="M28" s="147"/>
      <c r="N28" s="147"/>
      <c r="O28" s="147"/>
      <c r="P28" s="147"/>
      <c r="Q28" s="147"/>
      <c r="R28" s="147"/>
      <c r="S28" s="147"/>
    </row>
    <row r="29" spans="1:16346" ht="16.5" customHeight="1">
      <c r="A29" s="148"/>
      <c r="B29" s="18"/>
      <c r="C29" s="18"/>
      <c r="D29" s="18"/>
      <c r="E29" s="18"/>
      <c r="F29" s="18"/>
      <c r="G29" s="18"/>
      <c r="H29" s="18"/>
      <c r="I29" s="18"/>
      <c r="J29" s="18"/>
      <c r="K29" s="18"/>
      <c r="L29" s="18"/>
      <c r="M29" s="18"/>
      <c r="N29" s="18"/>
      <c r="O29" s="18"/>
      <c r="P29" s="18"/>
      <c r="Q29" s="18"/>
      <c r="R29" s="18"/>
      <c r="S29" s="18"/>
    </row>
    <row r="30" spans="1:16346" ht="16.5" customHeight="1">
      <c r="A30" s="410" t="s">
        <v>349</v>
      </c>
      <c r="B30" s="410"/>
      <c r="C30" s="410"/>
      <c r="D30" s="18"/>
      <c r="E30" s="18"/>
      <c r="F30" s="18"/>
      <c r="G30" s="18"/>
      <c r="H30" s="18"/>
      <c r="I30" s="18"/>
      <c r="J30" s="18"/>
      <c r="K30" s="18"/>
      <c r="L30" s="18"/>
      <c r="M30" s="18"/>
      <c r="N30" s="18"/>
      <c r="O30" s="18"/>
      <c r="P30" s="18"/>
      <c r="Q30" s="18"/>
      <c r="R30" s="18"/>
      <c r="S30" s="18"/>
    </row>
    <row r="31" spans="1:16346" ht="54.75" customHeight="1">
      <c r="A31" s="50" t="s">
        <v>335</v>
      </c>
      <c r="B31" s="50" t="s">
        <v>336</v>
      </c>
      <c r="C31" s="50" t="s">
        <v>337</v>
      </c>
      <c r="D31" s="50" t="str">
        <f t="shared" ref="D31:S31" si="6">D2</f>
        <v xml:space="preserve">1. 
Gamle Oslo </v>
      </c>
      <c r="E31" s="50" t="str">
        <f t="shared" si="6"/>
        <v>2. 
Grünerløkka</v>
      </c>
      <c r="F31" s="50" t="str">
        <f t="shared" si="6"/>
        <v>3. 
Sagene</v>
      </c>
      <c r="G31" s="50" t="str">
        <f t="shared" si="6"/>
        <v>4. 
St. Hanshaugen</v>
      </c>
      <c r="H31" s="50" t="str">
        <f t="shared" si="6"/>
        <v>5. 
Frogner</v>
      </c>
      <c r="I31" s="50" t="str">
        <f t="shared" si="6"/>
        <v>6. 
Ullern</v>
      </c>
      <c r="J31" s="50" t="str">
        <f t="shared" si="6"/>
        <v>7. 
Vestre Aker</v>
      </c>
      <c r="K31" s="50" t="str">
        <f t="shared" si="6"/>
        <v>8. 
Nordre Aker</v>
      </c>
      <c r="L31" s="50" t="str">
        <f t="shared" si="6"/>
        <v>9. 
Bjerke</v>
      </c>
      <c r="M31" s="50" t="str">
        <f t="shared" si="6"/>
        <v>10. 
Grorud</v>
      </c>
      <c r="N31" s="50" t="str">
        <f t="shared" si="6"/>
        <v>11. 
Stovner</v>
      </c>
      <c r="O31" s="50" t="str">
        <f t="shared" si="6"/>
        <v>12. 
Alna</v>
      </c>
      <c r="P31" s="50" t="str">
        <f t="shared" si="6"/>
        <v>13. 
Østensjø</v>
      </c>
      <c r="Q31" s="50" t="str">
        <f t="shared" si="6"/>
        <v>14.
Nordstrand</v>
      </c>
      <c r="R31" s="50" t="str">
        <f t="shared" si="6"/>
        <v>15. 
Søndre Nordstrand</v>
      </c>
      <c r="S31" s="50" t="str">
        <f t="shared" si="6"/>
        <v>Sum</v>
      </c>
    </row>
    <row r="32" spans="1:16346" ht="16.5" customHeight="1">
      <c r="A32" s="18"/>
      <c r="B32" s="18"/>
      <c r="C32" s="18"/>
      <c r="D32" s="56"/>
      <c r="E32" s="81"/>
      <c r="F32" s="81"/>
      <c r="G32" s="81"/>
      <c r="H32" s="56"/>
      <c r="I32" s="56"/>
      <c r="J32" s="56"/>
      <c r="K32" s="56"/>
      <c r="L32" s="56"/>
      <c r="M32" s="56"/>
      <c r="N32" s="56"/>
      <c r="O32" s="56"/>
      <c r="P32" s="56"/>
      <c r="Q32" s="56"/>
      <c r="R32" s="56"/>
      <c r="S32" s="56"/>
    </row>
    <row r="33" spans="1:19" ht="16.5" customHeight="1">
      <c r="A33" s="74" t="s">
        <v>338</v>
      </c>
      <c r="B33" s="74" t="s">
        <v>339</v>
      </c>
      <c r="C33" s="149" t="s">
        <v>217</v>
      </c>
      <c r="D33" s="138">
        <f>SUM(D34:D39)</f>
        <v>453</v>
      </c>
      <c r="E33" s="138">
        <f t="shared" ref="E33:R33" si="7">SUM(E34:E39)</f>
        <v>355</v>
      </c>
      <c r="F33" s="138">
        <f t="shared" si="7"/>
        <v>346</v>
      </c>
      <c r="G33" s="138">
        <f t="shared" si="7"/>
        <v>496</v>
      </c>
      <c r="H33" s="138">
        <f t="shared" si="7"/>
        <v>456</v>
      </c>
      <c r="I33" s="138">
        <f t="shared" si="7"/>
        <v>327</v>
      </c>
      <c r="J33" s="138">
        <f t="shared" si="7"/>
        <v>615</v>
      </c>
      <c r="K33" s="138">
        <f t="shared" si="7"/>
        <v>837</v>
      </c>
      <c r="L33" s="138">
        <f t="shared" si="7"/>
        <v>279</v>
      </c>
      <c r="M33" s="138">
        <f t="shared" si="7"/>
        <v>37</v>
      </c>
      <c r="N33" s="138">
        <f t="shared" si="7"/>
        <v>57</v>
      </c>
      <c r="O33" s="138">
        <f t="shared" si="7"/>
        <v>369</v>
      </c>
      <c r="P33" s="138">
        <f t="shared" si="7"/>
        <v>237</v>
      </c>
      <c r="Q33" s="138">
        <f t="shared" si="7"/>
        <v>399</v>
      </c>
      <c r="R33" s="138">
        <f t="shared" si="7"/>
        <v>258</v>
      </c>
      <c r="S33" s="138">
        <f>SUM(D33:R33)</f>
        <v>5521</v>
      </c>
    </row>
    <row r="34" spans="1:19" ht="16.5" customHeight="1">
      <c r="A34" s="18"/>
      <c r="B34" s="18" t="s">
        <v>340</v>
      </c>
      <c r="C34" s="114">
        <v>0.13333333333333333</v>
      </c>
      <c r="D34" s="139">
        <v>0</v>
      </c>
      <c r="E34" s="139">
        <v>0</v>
      </c>
      <c r="F34" s="139">
        <v>0</v>
      </c>
      <c r="G34" s="139">
        <v>0</v>
      </c>
      <c r="H34" s="139">
        <v>0</v>
      </c>
      <c r="I34" s="139">
        <v>0</v>
      </c>
      <c r="J34" s="139">
        <v>0</v>
      </c>
      <c r="K34" s="139">
        <v>0</v>
      </c>
      <c r="L34" s="139">
        <v>0</v>
      </c>
      <c r="M34" s="139">
        <v>0</v>
      </c>
      <c r="N34" s="139">
        <v>0</v>
      </c>
      <c r="O34" s="139">
        <v>0</v>
      </c>
      <c r="P34" s="139">
        <v>0</v>
      </c>
      <c r="Q34" s="139">
        <v>0</v>
      </c>
      <c r="R34" s="139">
        <v>0</v>
      </c>
      <c r="S34" s="29">
        <f>SUM(D34:R34)</f>
        <v>0</v>
      </c>
    </row>
    <row r="35" spans="1:19" ht="16.5" customHeight="1">
      <c r="A35" s="18"/>
      <c r="B35" s="18" t="s">
        <v>341</v>
      </c>
      <c r="C35" s="114">
        <v>0.28888888888888886</v>
      </c>
      <c r="D35" s="139">
        <v>0</v>
      </c>
      <c r="E35" s="139">
        <v>0</v>
      </c>
      <c r="F35" s="139">
        <v>0</v>
      </c>
      <c r="G35" s="139">
        <v>0</v>
      </c>
      <c r="H35" s="139">
        <v>0</v>
      </c>
      <c r="I35" s="139">
        <v>0</v>
      </c>
      <c r="J35" s="139">
        <v>0</v>
      </c>
      <c r="K35" s="139">
        <v>0</v>
      </c>
      <c r="L35" s="139">
        <v>0</v>
      </c>
      <c r="M35" s="139">
        <v>0</v>
      </c>
      <c r="N35" s="139">
        <v>0</v>
      </c>
      <c r="O35" s="139">
        <v>0</v>
      </c>
      <c r="P35" s="139">
        <v>0</v>
      </c>
      <c r="Q35" s="139">
        <v>0</v>
      </c>
      <c r="R35" s="139">
        <v>0</v>
      </c>
      <c r="S35" s="29">
        <f t="shared" ref="S35:S39" si="8">SUM(D35:R35)</f>
        <v>0</v>
      </c>
    </row>
    <row r="36" spans="1:19" ht="16.5" customHeight="1">
      <c r="A36" s="18"/>
      <c r="B36" s="18" t="s">
        <v>342</v>
      </c>
      <c r="C36" s="114">
        <v>0.46666666666666667</v>
      </c>
      <c r="D36" s="139">
        <v>0</v>
      </c>
      <c r="E36" s="139">
        <v>0</v>
      </c>
      <c r="F36" s="139">
        <v>0</v>
      </c>
      <c r="G36" s="139">
        <v>0</v>
      </c>
      <c r="H36" s="139">
        <v>0</v>
      </c>
      <c r="I36" s="139">
        <v>0</v>
      </c>
      <c r="J36" s="139">
        <v>0</v>
      </c>
      <c r="K36" s="139">
        <v>0</v>
      </c>
      <c r="L36" s="139">
        <v>0</v>
      </c>
      <c r="M36" s="139">
        <v>0</v>
      </c>
      <c r="N36" s="139">
        <v>0</v>
      </c>
      <c r="O36" s="139">
        <v>0</v>
      </c>
      <c r="P36" s="139">
        <v>0</v>
      </c>
      <c r="Q36" s="139">
        <v>0</v>
      </c>
      <c r="R36" s="139">
        <v>0</v>
      </c>
      <c r="S36" s="29">
        <f t="shared" si="8"/>
        <v>0</v>
      </c>
    </row>
    <row r="37" spans="1:19" ht="16.5" customHeight="1">
      <c r="A37" s="18"/>
      <c r="B37" s="18" t="s">
        <v>343</v>
      </c>
      <c r="C37" s="114">
        <v>0.64444444444444449</v>
      </c>
      <c r="D37" s="139">
        <v>0</v>
      </c>
      <c r="E37" s="139">
        <v>0</v>
      </c>
      <c r="F37" s="139">
        <v>0</v>
      </c>
      <c r="G37" s="139">
        <v>16</v>
      </c>
      <c r="H37" s="139">
        <v>0</v>
      </c>
      <c r="I37" s="139">
        <v>0</v>
      </c>
      <c r="J37" s="139">
        <v>0</v>
      </c>
      <c r="K37" s="139">
        <v>0</v>
      </c>
      <c r="L37" s="139">
        <v>0</v>
      </c>
      <c r="M37" s="139">
        <v>0</v>
      </c>
      <c r="N37" s="139">
        <v>0</v>
      </c>
      <c r="O37" s="139">
        <v>0</v>
      </c>
      <c r="P37" s="139">
        <v>0</v>
      </c>
      <c r="Q37" s="139">
        <v>0</v>
      </c>
      <c r="R37" s="139">
        <v>0</v>
      </c>
      <c r="S37" s="29">
        <f t="shared" si="8"/>
        <v>16</v>
      </c>
    </row>
    <row r="38" spans="1:19" ht="16.5" customHeight="1">
      <c r="A38" s="18"/>
      <c r="B38" s="18" t="s">
        <v>344</v>
      </c>
      <c r="C38" s="114">
        <v>0.82222222222222219</v>
      </c>
      <c r="D38" s="139">
        <v>0</v>
      </c>
      <c r="E38" s="139">
        <v>0</v>
      </c>
      <c r="F38" s="139">
        <v>0</v>
      </c>
      <c r="G38" s="139">
        <v>0</v>
      </c>
      <c r="H38" s="139">
        <v>0</v>
      </c>
      <c r="I38" s="139">
        <v>0</v>
      </c>
      <c r="J38" s="139">
        <v>0</v>
      </c>
      <c r="K38" s="139">
        <v>0</v>
      </c>
      <c r="L38" s="139">
        <v>0</v>
      </c>
      <c r="M38" s="139">
        <v>0</v>
      </c>
      <c r="N38" s="139">
        <v>0</v>
      </c>
      <c r="O38" s="139">
        <v>0</v>
      </c>
      <c r="P38" s="139">
        <v>0</v>
      </c>
      <c r="Q38" s="139">
        <v>0</v>
      </c>
      <c r="R38" s="139">
        <v>0</v>
      </c>
      <c r="S38" s="29">
        <f t="shared" si="8"/>
        <v>0</v>
      </c>
    </row>
    <row r="39" spans="1:19" ht="16.5" customHeight="1">
      <c r="A39" s="18"/>
      <c r="B39" s="18" t="s">
        <v>345</v>
      </c>
      <c r="C39" s="114">
        <v>1</v>
      </c>
      <c r="D39" s="139">
        <v>453</v>
      </c>
      <c r="E39" s="139">
        <v>355</v>
      </c>
      <c r="F39" s="139">
        <v>346</v>
      </c>
      <c r="G39" s="139">
        <v>480</v>
      </c>
      <c r="H39" s="139">
        <v>456</v>
      </c>
      <c r="I39" s="139">
        <v>327</v>
      </c>
      <c r="J39" s="139">
        <v>615</v>
      </c>
      <c r="K39" s="139">
        <v>837</v>
      </c>
      <c r="L39" s="139">
        <v>279</v>
      </c>
      <c r="M39" s="139">
        <v>37</v>
      </c>
      <c r="N39" s="139">
        <v>57</v>
      </c>
      <c r="O39" s="139">
        <v>369</v>
      </c>
      <c r="P39" s="139">
        <v>237</v>
      </c>
      <c r="Q39" s="139">
        <v>399</v>
      </c>
      <c r="R39" s="139">
        <v>258</v>
      </c>
      <c r="S39" s="29">
        <f t="shared" si="8"/>
        <v>5505</v>
      </c>
    </row>
    <row r="40" spans="1:19" ht="16.5" customHeight="1">
      <c r="A40" s="18"/>
      <c r="B40" s="18"/>
      <c r="C40" s="18"/>
      <c r="D40" s="29"/>
      <c r="E40" s="29"/>
      <c r="F40" s="29"/>
      <c r="G40" s="29"/>
      <c r="H40" s="29"/>
      <c r="I40" s="29"/>
      <c r="J40" s="29"/>
      <c r="K40" s="29"/>
      <c r="L40" s="29"/>
      <c r="M40" s="29"/>
      <c r="N40" s="29"/>
      <c r="O40" s="29"/>
      <c r="P40" s="29"/>
      <c r="Q40" s="29"/>
      <c r="R40" s="29"/>
      <c r="S40" s="29"/>
    </row>
    <row r="41" spans="1:19" ht="16.5" customHeight="1">
      <c r="A41" s="74" t="s">
        <v>346</v>
      </c>
      <c r="B41" s="74" t="s">
        <v>339</v>
      </c>
      <c r="C41" s="149" t="s">
        <v>217</v>
      </c>
      <c r="D41" s="138">
        <f>SUM(D42:D47)</f>
        <v>704</v>
      </c>
      <c r="E41" s="138">
        <f t="shared" ref="E41:R41" si="9">SUM(E42:E47)</f>
        <v>537</v>
      </c>
      <c r="F41" s="138">
        <f t="shared" si="9"/>
        <v>511</v>
      </c>
      <c r="G41" s="138">
        <f t="shared" si="9"/>
        <v>577</v>
      </c>
      <c r="H41" s="138">
        <f t="shared" si="9"/>
        <v>791</v>
      </c>
      <c r="I41" s="138">
        <f t="shared" si="9"/>
        <v>549</v>
      </c>
      <c r="J41" s="138">
        <f t="shared" si="9"/>
        <v>1163</v>
      </c>
      <c r="K41" s="138">
        <f t="shared" si="9"/>
        <v>1180</v>
      </c>
      <c r="L41" s="138">
        <f t="shared" si="9"/>
        <v>423</v>
      </c>
      <c r="M41" s="138">
        <f t="shared" si="9"/>
        <v>83</v>
      </c>
      <c r="N41" s="138">
        <f t="shared" si="9"/>
        <v>121</v>
      </c>
      <c r="O41" s="138">
        <f t="shared" si="9"/>
        <v>654</v>
      </c>
      <c r="P41" s="138">
        <f t="shared" si="9"/>
        <v>463</v>
      </c>
      <c r="Q41" s="138">
        <f t="shared" si="9"/>
        <v>765</v>
      </c>
      <c r="R41" s="138">
        <f t="shared" si="9"/>
        <v>545</v>
      </c>
      <c r="S41" s="138">
        <f>SUM(D41:R41)</f>
        <v>9066</v>
      </c>
    </row>
    <row r="42" spans="1:19" ht="16.5" customHeight="1">
      <c r="A42" s="18"/>
      <c r="B42" s="18" t="s">
        <v>340</v>
      </c>
      <c r="C42" s="114">
        <v>0.13333333333333333</v>
      </c>
      <c r="D42" s="139">
        <v>0</v>
      </c>
      <c r="E42" s="139">
        <v>0</v>
      </c>
      <c r="F42" s="139">
        <v>0</v>
      </c>
      <c r="G42" s="139">
        <v>0</v>
      </c>
      <c r="H42" s="139">
        <v>0</v>
      </c>
      <c r="I42" s="139">
        <v>0</v>
      </c>
      <c r="J42" s="139">
        <v>0</v>
      </c>
      <c r="K42" s="139">
        <v>0</v>
      </c>
      <c r="L42" s="139">
        <v>0</v>
      </c>
      <c r="M42" s="139">
        <v>0</v>
      </c>
      <c r="N42" s="139">
        <v>0</v>
      </c>
      <c r="O42" s="139">
        <v>0</v>
      </c>
      <c r="P42" s="139">
        <v>0</v>
      </c>
      <c r="Q42" s="139">
        <v>0</v>
      </c>
      <c r="R42" s="139">
        <v>0</v>
      </c>
      <c r="S42" s="29">
        <f>SUM(D42:R42)</f>
        <v>0</v>
      </c>
    </row>
    <row r="43" spans="1:19" ht="16.5" customHeight="1">
      <c r="A43" s="18"/>
      <c r="B43" s="18" t="s">
        <v>341</v>
      </c>
      <c r="C43" s="114">
        <v>0.28888888888888886</v>
      </c>
      <c r="D43" s="139">
        <v>0</v>
      </c>
      <c r="E43" s="139">
        <v>0</v>
      </c>
      <c r="F43" s="139">
        <v>0</v>
      </c>
      <c r="G43" s="139">
        <v>0</v>
      </c>
      <c r="H43" s="139">
        <v>0</v>
      </c>
      <c r="I43" s="139">
        <v>0</v>
      </c>
      <c r="J43" s="139">
        <v>0</v>
      </c>
      <c r="K43" s="139">
        <v>0</v>
      </c>
      <c r="L43" s="139">
        <v>0</v>
      </c>
      <c r="M43" s="139">
        <v>0</v>
      </c>
      <c r="N43" s="139">
        <v>0</v>
      </c>
      <c r="O43" s="139">
        <v>0</v>
      </c>
      <c r="P43" s="139">
        <v>0</v>
      </c>
      <c r="Q43" s="139">
        <v>0</v>
      </c>
      <c r="R43" s="139">
        <v>0</v>
      </c>
      <c r="S43" s="29">
        <f t="shared" ref="S43:S47" si="10">SUM(D43:R43)</f>
        <v>0</v>
      </c>
    </row>
    <row r="44" spans="1:19" ht="16.5" customHeight="1">
      <c r="A44" s="18"/>
      <c r="B44" s="18" t="s">
        <v>342</v>
      </c>
      <c r="C44" s="114">
        <v>0.46666666666666667</v>
      </c>
      <c r="D44" s="139">
        <v>0</v>
      </c>
      <c r="E44" s="139">
        <v>0</v>
      </c>
      <c r="F44" s="139">
        <v>0</v>
      </c>
      <c r="G44" s="139">
        <v>0</v>
      </c>
      <c r="H44" s="139">
        <v>0</v>
      </c>
      <c r="I44" s="139">
        <v>0</v>
      </c>
      <c r="J44" s="139">
        <v>0</v>
      </c>
      <c r="K44" s="139">
        <v>0</v>
      </c>
      <c r="L44" s="139">
        <v>0</v>
      </c>
      <c r="M44" s="139">
        <v>0</v>
      </c>
      <c r="N44" s="139">
        <v>0</v>
      </c>
      <c r="O44" s="139">
        <v>0</v>
      </c>
      <c r="P44" s="139">
        <v>0</v>
      </c>
      <c r="Q44" s="139">
        <v>0</v>
      </c>
      <c r="R44" s="139">
        <v>0</v>
      </c>
      <c r="S44" s="29">
        <f t="shared" si="10"/>
        <v>0</v>
      </c>
    </row>
    <row r="45" spans="1:19" ht="16.5" customHeight="1">
      <c r="A45" s="18"/>
      <c r="B45" s="18" t="s">
        <v>343</v>
      </c>
      <c r="C45" s="114">
        <v>0.64444444444444449</v>
      </c>
      <c r="D45" s="139">
        <v>0</v>
      </c>
      <c r="E45" s="139">
        <v>0</v>
      </c>
      <c r="F45" s="139">
        <v>0</v>
      </c>
      <c r="G45" s="139">
        <v>10</v>
      </c>
      <c r="H45" s="139">
        <v>0</v>
      </c>
      <c r="I45" s="139">
        <v>0</v>
      </c>
      <c r="J45" s="139">
        <v>0</v>
      </c>
      <c r="K45" s="139">
        <v>0</v>
      </c>
      <c r="L45" s="139">
        <v>0</v>
      </c>
      <c r="M45" s="139">
        <v>0</v>
      </c>
      <c r="N45" s="139">
        <v>0</v>
      </c>
      <c r="O45" s="139">
        <v>0</v>
      </c>
      <c r="P45" s="139">
        <v>0</v>
      </c>
      <c r="Q45" s="139">
        <v>0</v>
      </c>
      <c r="R45" s="139">
        <v>0</v>
      </c>
      <c r="S45" s="29">
        <f t="shared" si="10"/>
        <v>10</v>
      </c>
    </row>
    <row r="46" spans="1:19" ht="16.5" customHeight="1">
      <c r="A46" s="18"/>
      <c r="B46" s="18" t="s">
        <v>344</v>
      </c>
      <c r="C46" s="114">
        <v>0.82222222222222219</v>
      </c>
      <c r="D46" s="139">
        <v>0</v>
      </c>
      <c r="E46" s="139">
        <v>0</v>
      </c>
      <c r="F46" s="139">
        <v>0</v>
      </c>
      <c r="G46" s="139">
        <v>0</v>
      </c>
      <c r="H46" s="139">
        <v>0</v>
      </c>
      <c r="I46" s="139">
        <v>0</v>
      </c>
      <c r="J46" s="139">
        <v>0</v>
      </c>
      <c r="K46" s="139">
        <v>0</v>
      </c>
      <c r="L46" s="139">
        <v>0</v>
      </c>
      <c r="M46" s="139">
        <v>0</v>
      </c>
      <c r="N46" s="139">
        <v>0</v>
      </c>
      <c r="O46" s="139">
        <v>0</v>
      </c>
      <c r="P46" s="139">
        <v>0</v>
      </c>
      <c r="Q46" s="139">
        <v>0</v>
      </c>
      <c r="R46" s="139">
        <v>0</v>
      </c>
      <c r="S46" s="29">
        <f t="shared" si="10"/>
        <v>0</v>
      </c>
    </row>
    <row r="47" spans="1:19" ht="16.5" customHeight="1">
      <c r="A47" s="18"/>
      <c r="B47" s="18" t="s">
        <v>345</v>
      </c>
      <c r="C47" s="114">
        <v>1</v>
      </c>
      <c r="D47" s="139">
        <v>704</v>
      </c>
      <c r="E47" s="139">
        <v>537</v>
      </c>
      <c r="F47" s="139">
        <v>511</v>
      </c>
      <c r="G47" s="139">
        <v>567</v>
      </c>
      <c r="H47" s="139">
        <v>791</v>
      </c>
      <c r="I47" s="139">
        <v>549</v>
      </c>
      <c r="J47" s="139">
        <v>1163</v>
      </c>
      <c r="K47" s="139">
        <v>1180</v>
      </c>
      <c r="L47" s="139">
        <v>423</v>
      </c>
      <c r="M47" s="139">
        <v>83</v>
      </c>
      <c r="N47" s="139">
        <v>121</v>
      </c>
      <c r="O47" s="139">
        <v>654</v>
      </c>
      <c r="P47" s="139">
        <v>463</v>
      </c>
      <c r="Q47" s="139">
        <v>765</v>
      </c>
      <c r="R47" s="139">
        <v>545</v>
      </c>
      <c r="S47" s="29">
        <f t="shared" si="10"/>
        <v>9056</v>
      </c>
    </row>
    <row r="48" spans="1:19" ht="16.5" customHeight="1">
      <c r="A48" s="18"/>
      <c r="B48" s="18"/>
      <c r="C48" s="114"/>
      <c r="D48" s="29"/>
      <c r="E48" s="29"/>
      <c r="F48" s="29"/>
      <c r="G48" s="29"/>
      <c r="H48" s="29"/>
      <c r="I48" s="29"/>
      <c r="J48" s="29"/>
      <c r="K48" s="29"/>
      <c r="L48" s="29"/>
      <c r="M48" s="29"/>
      <c r="N48" s="29"/>
      <c r="O48" s="29"/>
      <c r="P48" s="29"/>
      <c r="Q48" s="29"/>
      <c r="R48" s="29"/>
      <c r="S48" s="29"/>
    </row>
    <row r="49" spans="1:19" ht="16.5" customHeight="1">
      <c r="A49" s="37"/>
      <c r="B49" s="37"/>
      <c r="C49" s="150"/>
      <c r="D49" s="151"/>
      <c r="E49" s="151"/>
      <c r="F49" s="151"/>
      <c r="G49" s="151"/>
      <c r="H49" s="151"/>
      <c r="I49" s="151"/>
      <c r="J49" s="151"/>
      <c r="K49" s="151"/>
      <c r="L49" s="151"/>
      <c r="M49" s="151"/>
      <c r="N49" s="151"/>
      <c r="O49" s="151"/>
      <c r="P49" s="151"/>
      <c r="Q49" s="151"/>
      <c r="R49" s="151"/>
      <c r="S49" s="151"/>
    </row>
    <row r="50" spans="1:19" ht="16.5" customHeight="1">
      <c r="A50" s="140" t="s">
        <v>338</v>
      </c>
      <c r="B50" s="140" t="s">
        <v>347</v>
      </c>
      <c r="C50" s="141" t="s">
        <v>217</v>
      </c>
      <c r="D50" s="142">
        <f>SUMPRODUCT($C$34:$C$39,D34:D39)</f>
        <v>453</v>
      </c>
      <c r="E50" s="142">
        <f t="shared" ref="E50:R50" si="11">SUMPRODUCT($C$34:$C$39,E34:E39)</f>
        <v>355</v>
      </c>
      <c r="F50" s="142">
        <f t="shared" si="11"/>
        <v>346</v>
      </c>
      <c r="G50" s="142">
        <f t="shared" si="11"/>
        <v>490.31111111111113</v>
      </c>
      <c r="H50" s="142">
        <f t="shared" si="11"/>
        <v>456</v>
      </c>
      <c r="I50" s="142">
        <f t="shared" si="11"/>
        <v>327</v>
      </c>
      <c r="J50" s="142">
        <f t="shared" si="11"/>
        <v>615</v>
      </c>
      <c r="K50" s="142">
        <f t="shared" si="11"/>
        <v>837</v>
      </c>
      <c r="L50" s="142">
        <f t="shared" si="11"/>
        <v>279</v>
      </c>
      <c r="M50" s="142">
        <f t="shared" si="11"/>
        <v>37</v>
      </c>
      <c r="N50" s="142">
        <f t="shared" si="11"/>
        <v>57</v>
      </c>
      <c r="O50" s="142">
        <f t="shared" si="11"/>
        <v>369</v>
      </c>
      <c r="P50" s="142">
        <f t="shared" si="11"/>
        <v>237</v>
      </c>
      <c r="Q50" s="142">
        <f t="shared" si="11"/>
        <v>399</v>
      </c>
      <c r="R50" s="142">
        <f t="shared" si="11"/>
        <v>258</v>
      </c>
      <c r="S50" s="142">
        <f>SUM(D50:R50)</f>
        <v>5515.3111111111111</v>
      </c>
    </row>
    <row r="51" spans="1:19" ht="16.5" customHeight="1" thickBot="1">
      <c r="A51" s="143" t="s">
        <v>346</v>
      </c>
      <c r="B51" s="143" t="s">
        <v>347</v>
      </c>
      <c r="C51" s="144" t="s">
        <v>217</v>
      </c>
      <c r="D51" s="145">
        <f>SUMPRODUCT($C$42:$C$47,D42:D47)</f>
        <v>704</v>
      </c>
      <c r="E51" s="145">
        <f t="shared" ref="E51:R51" si="12">SUMPRODUCT($C$42:$C$47,E42:E47)</f>
        <v>537</v>
      </c>
      <c r="F51" s="145">
        <f t="shared" si="12"/>
        <v>511</v>
      </c>
      <c r="G51" s="145">
        <f t="shared" si="12"/>
        <v>573.44444444444446</v>
      </c>
      <c r="H51" s="145">
        <f t="shared" si="12"/>
        <v>791</v>
      </c>
      <c r="I51" s="145">
        <f t="shared" si="12"/>
        <v>549</v>
      </c>
      <c r="J51" s="145">
        <f t="shared" si="12"/>
        <v>1163</v>
      </c>
      <c r="K51" s="145">
        <f t="shared" si="12"/>
        <v>1180</v>
      </c>
      <c r="L51" s="145">
        <f t="shared" si="12"/>
        <v>423</v>
      </c>
      <c r="M51" s="145">
        <f t="shared" si="12"/>
        <v>83</v>
      </c>
      <c r="N51" s="145">
        <f t="shared" si="12"/>
        <v>121</v>
      </c>
      <c r="O51" s="145">
        <f t="shared" si="12"/>
        <v>654</v>
      </c>
      <c r="P51" s="145">
        <f t="shared" si="12"/>
        <v>463</v>
      </c>
      <c r="Q51" s="145">
        <f t="shared" si="12"/>
        <v>765</v>
      </c>
      <c r="R51" s="145">
        <f t="shared" si="12"/>
        <v>545</v>
      </c>
      <c r="S51" s="145">
        <f>SUM(D51:R51)</f>
        <v>9062.4444444444453</v>
      </c>
    </row>
    <row r="52" spans="1:19" ht="16.5" customHeight="1">
      <c r="A52" s="135" t="s">
        <v>348</v>
      </c>
      <c r="B52" s="18"/>
      <c r="C52" s="114"/>
      <c r="D52" s="18"/>
      <c r="E52" s="18"/>
      <c r="F52" s="18"/>
      <c r="G52" s="18"/>
      <c r="H52" s="18"/>
      <c r="I52" s="18"/>
      <c r="J52" s="18"/>
      <c r="K52" s="18"/>
      <c r="L52" s="18"/>
      <c r="M52" s="18"/>
      <c r="N52" s="18"/>
      <c r="O52" s="18"/>
      <c r="P52" s="18"/>
      <c r="Q52" s="18"/>
      <c r="R52" s="18"/>
      <c r="S52" s="18"/>
    </row>
    <row r="53" spans="1:19" ht="16.5" customHeight="1">
      <c r="A53" s="18"/>
      <c r="B53" s="18"/>
      <c r="C53" s="18"/>
      <c r="D53" s="18"/>
      <c r="E53" s="18"/>
      <c r="F53" s="18"/>
      <c r="G53" s="18"/>
      <c r="H53" s="18"/>
      <c r="I53" s="18"/>
      <c r="J53" s="18"/>
      <c r="K53" s="18"/>
      <c r="L53" s="18"/>
      <c r="M53" s="18"/>
      <c r="N53" s="18"/>
      <c r="O53" s="18"/>
      <c r="P53" s="18"/>
      <c r="Q53" s="18"/>
      <c r="R53" s="18"/>
      <c r="S53" s="18"/>
    </row>
    <row r="54" spans="1:19" ht="16.5" customHeight="1">
      <c r="A54" s="410" t="s">
        <v>13</v>
      </c>
      <c r="B54" s="410"/>
      <c r="C54" s="410"/>
      <c r="D54" s="18"/>
      <c r="E54" s="18"/>
      <c r="F54" s="18"/>
      <c r="G54" s="18"/>
      <c r="H54" s="18"/>
      <c r="I54" s="18"/>
      <c r="J54" s="18"/>
      <c r="K54" s="18"/>
      <c r="L54" s="18"/>
      <c r="M54" s="18"/>
      <c r="N54" s="18"/>
      <c r="O54" s="18"/>
      <c r="P54" s="18"/>
      <c r="Q54" s="18"/>
      <c r="R54" s="18"/>
      <c r="S54" s="18"/>
    </row>
    <row r="55" spans="1:19" ht="54.75" customHeight="1">
      <c r="A55" s="50"/>
      <c r="B55" s="50" t="s">
        <v>352</v>
      </c>
      <c r="C55" s="50" t="s">
        <v>353</v>
      </c>
      <c r="D55" s="50" t="str">
        <f t="shared" ref="D55:S55" si="13">D31</f>
        <v xml:space="preserve">1. 
Gamle Oslo </v>
      </c>
      <c r="E55" s="50" t="str">
        <f t="shared" si="13"/>
        <v>2. 
Grünerløkka</v>
      </c>
      <c r="F55" s="50" t="str">
        <f t="shared" si="13"/>
        <v>3. 
Sagene</v>
      </c>
      <c r="G55" s="50" t="str">
        <f t="shared" si="13"/>
        <v>4. 
St. Hanshaugen</v>
      </c>
      <c r="H55" s="50" t="str">
        <f t="shared" si="13"/>
        <v>5. 
Frogner</v>
      </c>
      <c r="I55" s="50" t="str">
        <f t="shared" si="13"/>
        <v>6. 
Ullern</v>
      </c>
      <c r="J55" s="50" t="str">
        <f t="shared" si="13"/>
        <v>7. 
Vestre Aker</v>
      </c>
      <c r="K55" s="50" t="str">
        <f t="shared" si="13"/>
        <v>8. 
Nordre Aker</v>
      </c>
      <c r="L55" s="50" t="str">
        <f t="shared" si="13"/>
        <v>9. 
Bjerke</v>
      </c>
      <c r="M55" s="50" t="str">
        <f t="shared" si="13"/>
        <v>10. 
Grorud</v>
      </c>
      <c r="N55" s="50" t="str">
        <f t="shared" si="13"/>
        <v>11. 
Stovner</v>
      </c>
      <c r="O55" s="50" t="str">
        <f t="shared" si="13"/>
        <v>12. 
Alna</v>
      </c>
      <c r="P55" s="50" t="str">
        <f t="shared" si="13"/>
        <v>13. 
Østensjø</v>
      </c>
      <c r="Q55" s="50" t="str">
        <f t="shared" si="13"/>
        <v>14.
Nordstrand</v>
      </c>
      <c r="R55" s="50" t="str">
        <f t="shared" si="13"/>
        <v>15. 
Søndre Nordstrand</v>
      </c>
      <c r="S55" s="50" t="str">
        <f t="shared" si="13"/>
        <v>Sum</v>
      </c>
    </row>
    <row r="56" spans="1:19" ht="16.5" customHeight="1">
      <c r="A56" s="152"/>
      <c r="B56" s="152"/>
      <c r="C56" s="152"/>
      <c r="D56" s="56"/>
      <c r="E56" s="81"/>
      <c r="F56" s="81"/>
      <c r="G56" s="81"/>
      <c r="H56" s="56"/>
      <c r="I56" s="56"/>
      <c r="J56" s="56"/>
      <c r="K56" s="56"/>
      <c r="L56" s="56"/>
      <c r="M56" s="56"/>
      <c r="N56" s="56"/>
      <c r="O56" s="56"/>
      <c r="P56" s="56"/>
      <c r="Q56" s="56"/>
      <c r="R56" s="56"/>
      <c r="S56" s="56"/>
    </row>
    <row r="57" spans="1:19" ht="16.5" customHeight="1">
      <c r="A57" s="74" t="s">
        <v>354</v>
      </c>
      <c r="B57" s="37"/>
      <c r="C57" s="137" t="s">
        <v>217</v>
      </c>
      <c r="D57" s="138">
        <f>SUM(D58:D59)</f>
        <v>2789.864222222222</v>
      </c>
      <c r="E57" s="138">
        <f t="shared" ref="E57:S57" si="14">SUM(E58:E59)</f>
        <v>2998.88</v>
      </c>
      <c r="F57" s="138">
        <f t="shared" si="14"/>
        <v>2281.5699999999997</v>
      </c>
      <c r="G57" s="138">
        <f t="shared" si="14"/>
        <v>1175.78</v>
      </c>
      <c r="H57" s="138">
        <f t="shared" si="14"/>
        <v>1528.8799999999999</v>
      </c>
      <c r="I57" s="138">
        <f t="shared" si="14"/>
        <v>1649.32</v>
      </c>
      <c r="J57" s="138">
        <f t="shared" si="14"/>
        <v>1662.29</v>
      </c>
      <c r="K57" s="138">
        <f t="shared" si="14"/>
        <v>1975.49</v>
      </c>
      <c r="L57" s="138">
        <f t="shared" si="14"/>
        <v>1643.9988888888888</v>
      </c>
      <c r="M57" s="138">
        <f t="shared" si="14"/>
        <v>1482.6399999999999</v>
      </c>
      <c r="N57" s="138">
        <f t="shared" si="14"/>
        <v>1650.13</v>
      </c>
      <c r="O57" s="138">
        <f t="shared" si="14"/>
        <v>2052.9499999999998</v>
      </c>
      <c r="P57" s="138">
        <f t="shared" si="14"/>
        <v>2774.63</v>
      </c>
      <c r="Q57" s="138">
        <f t="shared" si="14"/>
        <v>2557.85</v>
      </c>
      <c r="R57" s="138">
        <f t="shared" si="14"/>
        <v>1628.6399999999999</v>
      </c>
      <c r="S57" s="138">
        <f t="shared" si="14"/>
        <v>29852.913111111109</v>
      </c>
    </row>
    <row r="58" spans="1:19" ht="16.5" customHeight="1">
      <c r="A58" s="20" t="s">
        <v>338</v>
      </c>
      <c r="B58" s="153">
        <v>1</v>
      </c>
      <c r="C58" s="114">
        <v>2.0699999999999998</v>
      </c>
      <c r="D58" s="29">
        <f t="shared" ref="D58:R59" si="15">D21*$C58</f>
        <v>1744.6419999999998</v>
      </c>
      <c r="E58" s="29">
        <f t="shared" si="15"/>
        <v>1829.8799999999999</v>
      </c>
      <c r="F58" s="29">
        <f t="shared" si="15"/>
        <v>1554.57</v>
      </c>
      <c r="G58" s="29">
        <f t="shared" si="15"/>
        <v>732.78</v>
      </c>
      <c r="H58" s="29">
        <f t="shared" si="15"/>
        <v>1001.8799999999999</v>
      </c>
      <c r="I58" s="29">
        <f t="shared" si="15"/>
        <v>985.31999999999994</v>
      </c>
      <c r="J58" s="29">
        <f t="shared" si="15"/>
        <v>925.29</v>
      </c>
      <c r="K58" s="29">
        <f t="shared" si="15"/>
        <v>1049.49</v>
      </c>
      <c r="L58" s="29">
        <f t="shared" si="15"/>
        <v>854.91</v>
      </c>
      <c r="M58" s="29">
        <f t="shared" si="15"/>
        <v>728.64</v>
      </c>
      <c r="N58" s="29">
        <f t="shared" si="15"/>
        <v>743.13</v>
      </c>
      <c r="O58" s="29">
        <f t="shared" si="15"/>
        <v>1003.9499999999999</v>
      </c>
      <c r="P58" s="29">
        <f t="shared" si="15"/>
        <v>1467.6299999999999</v>
      </c>
      <c r="Q58" s="29">
        <f t="shared" si="15"/>
        <v>1355.85</v>
      </c>
      <c r="R58" s="29">
        <f t="shared" si="15"/>
        <v>728.64</v>
      </c>
      <c r="S58" s="29">
        <f>SUM(D58:R58)</f>
        <v>16706.601999999999</v>
      </c>
    </row>
    <row r="59" spans="1:19" ht="16.5" customHeight="1">
      <c r="A59" s="20" t="s">
        <v>346</v>
      </c>
      <c r="B59" s="153">
        <v>1</v>
      </c>
      <c r="C59" s="114">
        <v>1</v>
      </c>
      <c r="D59" s="29">
        <f t="shared" si="15"/>
        <v>1045.2222222222222</v>
      </c>
      <c r="E59" s="29">
        <f t="shared" si="15"/>
        <v>1169</v>
      </c>
      <c r="F59" s="29">
        <f t="shared" si="15"/>
        <v>727</v>
      </c>
      <c r="G59" s="29">
        <f t="shared" si="15"/>
        <v>443</v>
      </c>
      <c r="H59" s="29">
        <f t="shared" si="15"/>
        <v>527</v>
      </c>
      <c r="I59" s="29">
        <f t="shared" si="15"/>
        <v>664</v>
      </c>
      <c r="J59" s="29">
        <f t="shared" si="15"/>
        <v>737</v>
      </c>
      <c r="K59" s="29">
        <f t="shared" si="15"/>
        <v>926</v>
      </c>
      <c r="L59" s="29">
        <f t="shared" si="15"/>
        <v>789.08888888888885</v>
      </c>
      <c r="M59" s="29">
        <f t="shared" si="15"/>
        <v>754</v>
      </c>
      <c r="N59" s="29">
        <f t="shared" si="15"/>
        <v>907</v>
      </c>
      <c r="O59" s="29">
        <f t="shared" si="15"/>
        <v>1049</v>
      </c>
      <c r="P59" s="29">
        <f t="shared" si="15"/>
        <v>1307</v>
      </c>
      <c r="Q59" s="29">
        <f t="shared" si="15"/>
        <v>1202</v>
      </c>
      <c r="R59" s="29">
        <f t="shared" si="15"/>
        <v>900</v>
      </c>
      <c r="S59" s="29">
        <f>SUM(D59:R59)</f>
        <v>13146.31111111111</v>
      </c>
    </row>
    <row r="60" spans="1:19" ht="16.5" customHeight="1">
      <c r="A60" s="18"/>
      <c r="B60" s="18"/>
      <c r="C60" s="18"/>
      <c r="D60" s="29"/>
      <c r="E60" s="29"/>
      <c r="F60" s="29"/>
      <c r="G60" s="29"/>
      <c r="H60" s="29"/>
      <c r="I60" s="29"/>
      <c r="J60" s="29"/>
      <c r="K60" s="29"/>
      <c r="L60" s="29"/>
      <c r="M60" s="29"/>
      <c r="N60" s="29"/>
      <c r="O60" s="29"/>
      <c r="P60" s="29"/>
      <c r="Q60" s="29"/>
      <c r="R60" s="29"/>
      <c r="S60" s="29"/>
    </row>
    <row r="61" spans="1:19" ht="16.5" customHeight="1">
      <c r="A61" s="74" t="s">
        <v>355</v>
      </c>
      <c r="B61" s="37"/>
      <c r="C61" s="137" t="s">
        <v>217</v>
      </c>
      <c r="D61" s="138">
        <f>SUM(D62:D63)</f>
        <v>1608.8757999999998</v>
      </c>
      <c r="E61" s="138">
        <f t="shared" ref="E61:S61" si="16">SUM(E62:E63)</f>
        <v>1246.413</v>
      </c>
      <c r="F61" s="138">
        <f t="shared" si="16"/>
        <v>1202.6756</v>
      </c>
      <c r="G61" s="138">
        <f t="shared" si="16"/>
        <v>1556.6206755555554</v>
      </c>
      <c r="H61" s="138">
        <f t="shared" si="16"/>
        <v>1700.2215999999999</v>
      </c>
      <c r="I61" s="138">
        <f t="shared" si="16"/>
        <v>1201.3721999999998</v>
      </c>
      <c r="J61" s="138">
        <f t="shared" si="16"/>
        <v>2387.3289999999997</v>
      </c>
      <c r="K61" s="138">
        <f t="shared" si="16"/>
        <v>2854.3382000000001</v>
      </c>
      <c r="L61" s="138">
        <f t="shared" si="16"/>
        <v>980.51939999999991</v>
      </c>
      <c r="M61" s="138">
        <f t="shared" si="16"/>
        <v>156.39819999999997</v>
      </c>
      <c r="N61" s="138">
        <f t="shared" si="16"/>
        <v>234.21019999999999</v>
      </c>
      <c r="O61" s="138">
        <f t="shared" si="16"/>
        <v>1389.4733999999999</v>
      </c>
      <c r="P61" s="138">
        <f t="shared" si="16"/>
        <v>934.51819999999998</v>
      </c>
      <c r="Q61" s="138">
        <f t="shared" si="16"/>
        <v>1559.1113999999998</v>
      </c>
      <c r="R61" s="138">
        <f t="shared" si="16"/>
        <v>1057.4787999999999</v>
      </c>
      <c r="S61" s="138">
        <f t="shared" si="16"/>
        <v>20069.555675555555</v>
      </c>
    </row>
    <row r="62" spans="1:19" ht="16.5" customHeight="1">
      <c r="A62" s="20" t="s">
        <v>338</v>
      </c>
      <c r="B62" s="114">
        <v>0.98</v>
      </c>
      <c r="C62" s="114">
        <f>C58</f>
        <v>2.0699999999999998</v>
      </c>
      <c r="D62" s="29">
        <f>D50*$C62*$B62</f>
        <v>918.95579999999995</v>
      </c>
      <c r="E62" s="29">
        <f t="shared" ref="E62:R63" si="17">E50*$C62*$B62</f>
        <v>720.15299999999991</v>
      </c>
      <c r="F62" s="29">
        <f t="shared" si="17"/>
        <v>701.89559999999994</v>
      </c>
      <c r="G62" s="29">
        <f t="shared" si="17"/>
        <v>994.64511999999991</v>
      </c>
      <c r="H62" s="29">
        <f t="shared" si="17"/>
        <v>925.0415999999999</v>
      </c>
      <c r="I62" s="29">
        <f t="shared" si="17"/>
        <v>663.35219999999993</v>
      </c>
      <c r="J62" s="29">
        <f t="shared" si="17"/>
        <v>1247.5889999999999</v>
      </c>
      <c r="K62" s="29">
        <f t="shared" si="17"/>
        <v>1697.9381999999998</v>
      </c>
      <c r="L62" s="29">
        <f t="shared" si="17"/>
        <v>565.97939999999994</v>
      </c>
      <c r="M62" s="29">
        <f t="shared" si="17"/>
        <v>75.058199999999985</v>
      </c>
      <c r="N62" s="29">
        <f t="shared" si="17"/>
        <v>115.63019999999999</v>
      </c>
      <c r="O62" s="29">
        <f t="shared" si="17"/>
        <v>748.5533999999999</v>
      </c>
      <c r="P62" s="29">
        <f t="shared" si="17"/>
        <v>480.77819999999997</v>
      </c>
      <c r="Q62" s="29">
        <f t="shared" si="17"/>
        <v>809.41139999999996</v>
      </c>
      <c r="R62" s="29">
        <f t="shared" si="17"/>
        <v>523.37879999999996</v>
      </c>
      <c r="S62" s="29">
        <f>SUM(D62:R62)</f>
        <v>11188.360119999999</v>
      </c>
    </row>
    <row r="63" spans="1:19" ht="16.5" customHeight="1" thickBot="1">
      <c r="A63" s="143" t="s">
        <v>346</v>
      </c>
      <c r="B63" s="154">
        <f>B62</f>
        <v>0.98</v>
      </c>
      <c r="C63" s="155">
        <v>1</v>
      </c>
      <c r="D63" s="156">
        <f>D51*$C63*$B63</f>
        <v>689.92</v>
      </c>
      <c r="E63" s="156">
        <f t="shared" si="17"/>
        <v>526.26</v>
      </c>
      <c r="F63" s="156">
        <f t="shared" si="17"/>
        <v>500.78</v>
      </c>
      <c r="G63" s="156">
        <f t="shared" si="17"/>
        <v>561.9755555555555</v>
      </c>
      <c r="H63" s="156">
        <f t="shared" si="17"/>
        <v>775.18</v>
      </c>
      <c r="I63" s="156">
        <f t="shared" si="17"/>
        <v>538.02</v>
      </c>
      <c r="J63" s="156">
        <f t="shared" si="17"/>
        <v>1139.74</v>
      </c>
      <c r="K63" s="156">
        <f t="shared" si="17"/>
        <v>1156.4000000000001</v>
      </c>
      <c r="L63" s="156">
        <f t="shared" si="17"/>
        <v>414.54</v>
      </c>
      <c r="M63" s="156">
        <f t="shared" si="17"/>
        <v>81.34</v>
      </c>
      <c r="N63" s="156">
        <f t="shared" si="17"/>
        <v>118.58</v>
      </c>
      <c r="O63" s="156">
        <f t="shared" si="17"/>
        <v>640.91999999999996</v>
      </c>
      <c r="P63" s="156">
        <f t="shared" si="17"/>
        <v>453.74</v>
      </c>
      <c r="Q63" s="156">
        <f t="shared" si="17"/>
        <v>749.69999999999993</v>
      </c>
      <c r="R63" s="156">
        <f t="shared" si="17"/>
        <v>534.1</v>
      </c>
      <c r="S63" s="156">
        <f>SUM(D63:R63)</f>
        <v>8881.195555555556</v>
      </c>
    </row>
    <row r="64" spans="1:19">
      <c r="A64" s="18"/>
      <c r="B64" s="18"/>
      <c r="C64" s="18"/>
      <c r="D64" s="18"/>
      <c r="E64" s="18"/>
      <c r="F64" s="18"/>
      <c r="G64" s="18"/>
      <c r="H64" s="18"/>
      <c r="I64" s="18"/>
      <c r="J64" s="18"/>
      <c r="K64" s="18"/>
      <c r="L64" s="18"/>
      <c r="M64" s="18"/>
      <c r="N64" s="18"/>
      <c r="O64" s="18"/>
      <c r="P64" s="18"/>
      <c r="Q64" s="18"/>
      <c r="R64" s="18"/>
      <c r="S64" s="18"/>
    </row>
    <row r="65" spans="1:19">
      <c r="A65" s="18"/>
      <c r="B65" s="18"/>
      <c r="C65" s="18"/>
      <c r="D65" s="18"/>
      <c r="E65" s="18"/>
      <c r="F65" s="18"/>
      <c r="G65" s="18"/>
      <c r="H65" s="18"/>
      <c r="I65" s="18"/>
      <c r="J65" s="18"/>
      <c r="K65" s="18"/>
      <c r="L65" s="18"/>
      <c r="M65" s="18"/>
      <c r="N65" s="18"/>
      <c r="O65" s="18"/>
      <c r="P65" s="18"/>
      <c r="Q65" s="18"/>
      <c r="R65" s="18"/>
      <c r="S65" s="18"/>
    </row>
    <row r="66" spans="1:19">
      <c r="D66" s="107"/>
      <c r="E66" s="107"/>
      <c r="F66" s="107"/>
      <c r="G66" s="107"/>
      <c r="H66" s="107"/>
      <c r="I66" s="107"/>
      <c r="J66" s="107"/>
      <c r="K66" s="107"/>
      <c r="L66" s="107"/>
      <c r="M66" s="107"/>
      <c r="N66" s="107"/>
      <c r="O66" s="107"/>
      <c r="P66" s="107"/>
      <c r="Q66" s="107"/>
      <c r="R66" s="107"/>
      <c r="S66" s="107"/>
    </row>
    <row r="69" spans="1:19">
      <c r="D69" s="30"/>
      <c r="E69" s="30"/>
      <c r="F69" s="30"/>
      <c r="G69" s="30"/>
      <c r="H69" s="30"/>
      <c r="I69" s="30"/>
      <c r="J69" s="30"/>
      <c r="K69" s="30"/>
      <c r="L69" s="30"/>
      <c r="M69" s="30"/>
      <c r="N69" s="30"/>
      <c r="O69" s="30"/>
      <c r="P69" s="30"/>
      <c r="Q69" s="30"/>
      <c r="R69" s="30"/>
      <c r="S69" s="30"/>
    </row>
    <row r="70" spans="1:19">
      <c r="D70" s="30"/>
      <c r="E70" s="30"/>
      <c r="F70" s="30"/>
      <c r="G70" s="30"/>
      <c r="H70" s="30"/>
      <c r="I70" s="30"/>
      <c r="J70" s="30"/>
      <c r="K70" s="30"/>
      <c r="L70" s="30"/>
      <c r="M70" s="30"/>
      <c r="N70" s="30"/>
      <c r="O70" s="30"/>
      <c r="P70" s="30"/>
      <c r="Q70" s="30"/>
      <c r="R70" s="30"/>
      <c r="S70" s="30"/>
    </row>
    <row r="71" spans="1:19">
      <c r="D71" s="30"/>
      <c r="E71" s="30"/>
      <c r="F71" s="30"/>
      <c r="G71" s="30"/>
      <c r="H71" s="30"/>
      <c r="I71" s="30"/>
      <c r="J71" s="30"/>
      <c r="K71" s="30"/>
      <c r="L71" s="30"/>
      <c r="M71" s="30"/>
      <c r="N71" s="30"/>
      <c r="O71" s="30"/>
      <c r="P71" s="30"/>
      <c r="Q71" s="30"/>
      <c r="R71" s="30"/>
      <c r="S71" s="30"/>
    </row>
    <row r="72" spans="1:19">
      <c r="D72" s="30"/>
      <c r="E72" s="30"/>
      <c r="F72" s="30"/>
      <c r="G72" s="30"/>
      <c r="H72" s="30"/>
      <c r="I72" s="30"/>
      <c r="J72" s="30"/>
      <c r="K72" s="30"/>
      <c r="L72" s="30"/>
      <c r="M72" s="30"/>
      <c r="N72" s="30"/>
      <c r="O72" s="30"/>
      <c r="P72" s="30"/>
      <c r="Q72" s="30"/>
      <c r="R72" s="30"/>
      <c r="S72" s="30"/>
    </row>
    <row r="73" spans="1:19">
      <c r="D73" s="30"/>
      <c r="E73" s="30"/>
      <c r="F73" s="30"/>
      <c r="G73" s="30"/>
      <c r="H73" s="30"/>
      <c r="I73" s="30"/>
      <c r="J73" s="30"/>
      <c r="K73" s="30"/>
      <c r="L73" s="30"/>
      <c r="M73" s="30"/>
      <c r="N73" s="30"/>
      <c r="O73" s="30"/>
      <c r="P73" s="30"/>
      <c r="Q73" s="30"/>
      <c r="R73" s="30"/>
      <c r="S73" s="30"/>
    </row>
    <row r="74" spans="1:19">
      <c r="D74" s="30"/>
      <c r="E74" s="30"/>
      <c r="F74" s="30"/>
      <c r="G74" s="30"/>
      <c r="H74" s="30"/>
      <c r="I74" s="30"/>
      <c r="J74" s="30"/>
      <c r="K74" s="30"/>
      <c r="L74" s="30"/>
      <c r="M74" s="30"/>
      <c r="N74" s="30"/>
      <c r="O74" s="30"/>
      <c r="P74" s="30"/>
      <c r="Q74" s="30"/>
      <c r="R74" s="30"/>
      <c r="S74" s="30"/>
    </row>
    <row r="75" spans="1:19">
      <c r="D75" s="30"/>
      <c r="E75" s="30"/>
      <c r="F75" s="30"/>
      <c r="G75" s="30"/>
      <c r="H75" s="30"/>
      <c r="I75" s="30"/>
      <c r="J75" s="30"/>
      <c r="K75" s="30"/>
      <c r="L75" s="30"/>
      <c r="M75" s="30"/>
      <c r="N75" s="30"/>
      <c r="O75" s="30"/>
      <c r="P75" s="30"/>
      <c r="Q75" s="30"/>
      <c r="R75" s="30"/>
      <c r="S75" s="30"/>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8274"/>
  </sheetPr>
  <dimension ref="A1:S36"/>
  <sheetViews>
    <sheetView zoomScale="70" zoomScaleNormal="70" workbookViewId="0">
      <selection activeCell="R28" sqref="R28"/>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10" t="s">
        <v>356</v>
      </c>
      <c r="B1" s="410"/>
      <c r="C1" s="74"/>
      <c r="D1" s="159"/>
      <c r="E1" s="159"/>
      <c r="F1" s="159"/>
      <c r="G1" s="159"/>
      <c r="H1" s="159"/>
      <c r="I1" s="159"/>
      <c r="J1" s="159"/>
      <c r="K1" s="159"/>
      <c r="L1" s="159"/>
      <c r="M1" s="159"/>
      <c r="N1" s="159"/>
      <c r="O1" s="159"/>
      <c r="P1" s="159"/>
      <c r="Q1" s="159"/>
      <c r="R1" s="159"/>
      <c r="S1" s="159"/>
    </row>
    <row r="2" spans="1:19" ht="54.75" customHeight="1">
      <c r="A2" s="365"/>
      <c r="B2" s="365"/>
      <c r="C2" s="50" t="s">
        <v>357</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c r="A3" s="419"/>
      <c r="B3" s="419"/>
      <c r="C3" s="18"/>
      <c r="D3" s="18"/>
      <c r="E3" s="18"/>
      <c r="F3" s="18"/>
      <c r="G3" s="18"/>
      <c r="H3" s="18"/>
      <c r="I3" s="18"/>
      <c r="J3" s="18"/>
      <c r="K3" s="18"/>
      <c r="L3" s="18"/>
      <c r="M3" s="18"/>
      <c r="N3" s="18"/>
      <c r="O3" s="18"/>
      <c r="P3" s="18"/>
      <c r="Q3" s="18"/>
      <c r="R3" s="18"/>
      <c r="S3" s="18"/>
    </row>
    <row r="4" spans="1:19" ht="16.5" customHeight="1">
      <c r="A4" s="444" t="s">
        <v>338</v>
      </c>
      <c r="B4" s="444"/>
      <c r="C4" s="18"/>
      <c r="D4" s="18"/>
      <c r="E4" s="18"/>
      <c r="F4" s="18"/>
      <c r="G4" s="18"/>
      <c r="H4" s="18"/>
      <c r="I4" s="18"/>
      <c r="J4" s="18"/>
      <c r="K4" s="18"/>
      <c r="L4" s="18"/>
      <c r="M4" s="18"/>
      <c r="N4" s="18"/>
      <c r="O4" s="18"/>
      <c r="P4" s="18"/>
      <c r="Q4" s="18"/>
      <c r="R4" s="18"/>
      <c r="S4" s="159"/>
    </row>
    <row r="5" spans="1:19" ht="16.5" customHeight="1">
      <c r="A5" s="420" t="s">
        <v>358</v>
      </c>
      <c r="B5" s="420"/>
      <c r="C5" s="85" t="s">
        <v>217</v>
      </c>
      <c r="D5" s="139">
        <v>24</v>
      </c>
      <c r="E5" s="139">
        <v>8</v>
      </c>
      <c r="F5" s="139">
        <v>24</v>
      </c>
      <c r="G5" s="139">
        <v>0</v>
      </c>
      <c r="H5" s="139">
        <v>27</v>
      </c>
      <c r="I5" s="139">
        <v>49</v>
      </c>
      <c r="J5" s="139">
        <v>70</v>
      </c>
      <c r="K5" s="139">
        <v>59</v>
      </c>
      <c r="L5" s="139">
        <v>78</v>
      </c>
      <c r="M5" s="139">
        <v>20</v>
      </c>
      <c r="N5" s="139">
        <v>0</v>
      </c>
      <c r="O5" s="139">
        <v>6</v>
      </c>
      <c r="P5" s="139">
        <v>47</v>
      </c>
      <c r="Q5" s="139">
        <v>103</v>
      </c>
      <c r="R5" s="139">
        <v>11</v>
      </c>
      <c r="S5" s="29">
        <f>SUM(D5:R5)</f>
        <v>526</v>
      </c>
    </row>
    <row r="6" spans="1:19" ht="16.5" customHeight="1">
      <c r="A6" s="420" t="s">
        <v>493</v>
      </c>
      <c r="B6" s="420"/>
      <c r="C6" s="160">
        <v>177.5</v>
      </c>
      <c r="D6" s="29">
        <f t="shared" ref="D6:R7" si="0">D$5*$C6</f>
        <v>4260</v>
      </c>
      <c r="E6" s="29">
        <f t="shared" si="0"/>
        <v>1420</v>
      </c>
      <c r="F6" s="29">
        <f t="shared" si="0"/>
        <v>4260</v>
      </c>
      <c r="G6" s="29">
        <f t="shared" si="0"/>
        <v>0</v>
      </c>
      <c r="H6" s="29">
        <f t="shared" si="0"/>
        <v>4792.5</v>
      </c>
      <c r="I6" s="29">
        <f t="shared" si="0"/>
        <v>8697.5</v>
      </c>
      <c r="J6" s="29">
        <f t="shared" si="0"/>
        <v>12425</v>
      </c>
      <c r="K6" s="29">
        <f t="shared" si="0"/>
        <v>10472.5</v>
      </c>
      <c r="L6" s="29">
        <f t="shared" si="0"/>
        <v>13845</v>
      </c>
      <c r="M6" s="29">
        <f t="shared" si="0"/>
        <v>3550</v>
      </c>
      <c r="N6" s="29">
        <f t="shared" si="0"/>
        <v>0</v>
      </c>
      <c r="O6" s="29">
        <f t="shared" si="0"/>
        <v>1065</v>
      </c>
      <c r="P6" s="29">
        <f t="shared" si="0"/>
        <v>8342.5</v>
      </c>
      <c r="Q6" s="29">
        <f t="shared" si="0"/>
        <v>18282.5</v>
      </c>
      <c r="R6" s="29">
        <f t="shared" si="0"/>
        <v>1952.5</v>
      </c>
      <c r="S6" s="29">
        <f>SUM(D6:R6)</f>
        <v>93365</v>
      </c>
    </row>
    <row r="7" spans="1:19" ht="16.5" customHeight="1">
      <c r="A7" s="420" t="s">
        <v>359</v>
      </c>
      <c r="B7" s="420"/>
      <c r="C7" s="160">
        <v>184.3</v>
      </c>
      <c r="D7" s="29">
        <f t="shared" si="0"/>
        <v>4423.2000000000007</v>
      </c>
      <c r="E7" s="29">
        <f t="shared" si="0"/>
        <v>1474.4</v>
      </c>
      <c r="F7" s="29">
        <f t="shared" si="0"/>
        <v>4423.2000000000007</v>
      </c>
      <c r="G7" s="29">
        <f t="shared" si="0"/>
        <v>0</v>
      </c>
      <c r="H7" s="29">
        <f t="shared" si="0"/>
        <v>4976.1000000000004</v>
      </c>
      <c r="I7" s="29">
        <f t="shared" si="0"/>
        <v>9030.7000000000007</v>
      </c>
      <c r="J7" s="29">
        <f t="shared" si="0"/>
        <v>12901</v>
      </c>
      <c r="K7" s="29">
        <f t="shared" si="0"/>
        <v>10873.7</v>
      </c>
      <c r="L7" s="29">
        <f t="shared" si="0"/>
        <v>14375.400000000001</v>
      </c>
      <c r="M7" s="29">
        <f t="shared" si="0"/>
        <v>3686</v>
      </c>
      <c r="N7" s="29">
        <f t="shared" si="0"/>
        <v>0</v>
      </c>
      <c r="O7" s="29">
        <f t="shared" si="0"/>
        <v>1105.8000000000002</v>
      </c>
      <c r="P7" s="29">
        <f t="shared" si="0"/>
        <v>8662.1</v>
      </c>
      <c r="Q7" s="29">
        <f t="shared" si="0"/>
        <v>18982.900000000001</v>
      </c>
      <c r="R7" s="29">
        <f t="shared" si="0"/>
        <v>2027.3000000000002</v>
      </c>
      <c r="S7" s="29">
        <f>SUM(D7:R7)</f>
        <v>96941.800000000032</v>
      </c>
    </row>
    <row r="8" spans="1:19" ht="16.5" customHeight="1">
      <c r="A8" s="444"/>
      <c r="B8" s="444"/>
      <c r="C8" s="18"/>
      <c r="D8" s="29"/>
      <c r="E8" s="29"/>
      <c r="F8" s="29"/>
      <c r="G8" s="29"/>
      <c r="H8" s="29"/>
      <c r="I8" s="29"/>
      <c r="J8" s="29"/>
      <c r="K8" s="29"/>
      <c r="L8" s="29"/>
      <c r="M8" s="29"/>
      <c r="N8" s="29"/>
      <c r="O8" s="29"/>
      <c r="P8" s="29"/>
      <c r="Q8" s="29"/>
      <c r="R8" s="29"/>
      <c r="S8" s="29"/>
    </row>
    <row r="9" spans="1:19" ht="16.5" customHeight="1">
      <c r="A9" s="444" t="s">
        <v>346</v>
      </c>
      <c r="B9" s="444"/>
      <c r="C9" s="18"/>
      <c r="D9" s="29"/>
      <c r="E9" s="29"/>
      <c r="F9" s="29"/>
      <c r="G9" s="29"/>
      <c r="H9" s="29"/>
      <c r="I9" s="29"/>
      <c r="J9" s="29"/>
      <c r="K9" s="29"/>
      <c r="L9" s="29"/>
      <c r="M9" s="29"/>
      <c r="N9" s="29"/>
      <c r="O9" s="29"/>
      <c r="P9" s="29"/>
      <c r="Q9" s="29"/>
      <c r="R9" s="29"/>
      <c r="S9" s="29"/>
    </row>
    <row r="10" spans="1:19" ht="16.5" customHeight="1">
      <c r="A10" s="420" t="s">
        <v>358</v>
      </c>
      <c r="B10" s="420"/>
      <c r="C10" s="85" t="s">
        <v>217</v>
      </c>
      <c r="D10" s="139">
        <v>0</v>
      </c>
      <c r="E10" s="139">
        <v>0</v>
      </c>
      <c r="F10" s="139">
        <v>0</v>
      </c>
      <c r="G10" s="139">
        <v>0</v>
      </c>
      <c r="H10" s="139">
        <v>0</v>
      </c>
      <c r="I10" s="139">
        <v>0</v>
      </c>
      <c r="J10" s="139">
        <v>0</v>
      </c>
      <c r="K10" s="139">
        <v>6</v>
      </c>
      <c r="L10" s="139">
        <v>0</v>
      </c>
      <c r="M10" s="139">
        <v>0</v>
      </c>
      <c r="N10" s="139">
        <v>0</v>
      </c>
      <c r="O10" s="139">
        <v>9</v>
      </c>
      <c r="P10" s="139">
        <v>3</v>
      </c>
      <c r="Q10" s="139">
        <v>13</v>
      </c>
      <c r="R10" s="139">
        <v>6</v>
      </c>
      <c r="S10" s="29">
        <f>SUM(D10:R10)</f>
        <v>37</v>
      </c>
    </row>
    <row r="11" spans="1:19" ht="16.5" customHeight="1">
      <c r="A11" s="420" t="str">
        <f>A6</f>
        <v>Satser for driftstilskudd i 2021</v>
      </c>
      <c r="B11" s="420"/>
      <c r="C11" s="160">
        <v>134.9</v>
      </c>
      <c r="D11" s="29">
        <f t="shared" ref="D11:R12" si="1">D$10*$C11</f>
        <v>0</v>
      </c>
      <c r="E11" s="29">
        <f t="shared" si="1"/>
        <v>0</v>
      </c>
      <c r="F11" s="29">
        <f t="shared" si="1"/>
        <v>0</v>
      </c>
      <c r="G11" s="29">
        <f t="shared" si="1"/>
        <v>0</v>
      </c>
      <c r="H11" s="29">
        <f t="shared" si="1"/>
        <v>0</v>
      </c>
      <c r="I11" s="29">
        <f t="shared" si="1"/>
        <v>0</v>
      </c>
      <c r="J11" s="29">
        <f t="shared" si="1"/>
        <v>0</v>
      </c>
      <c r="K11" s="29">
        <f t="shared" si="1"/>
        <v>809.40000000000009</v>
      </c>
      <c r="L11" s="29">
        <f t="shared" si="1"/>
        <v>0</v>
      </c>
      <c r="M11" s="29">
        <f t="shared" si="1"/>
        <v>0</v>
      </c>
      <c r="N11" s="29">
        <f t="shared" si="1"/>
        <v>0</v>
      </c>
      <c r="O11" s="29">
        <f t="shared" si="1"/>
        <v>1214.1000000000001</v>
      </c>
      <c r="P11" s="29">
        <f t="shared" si="1"/>
        <v>404.70000000000005</v>
      </c>
      <c r="Q11" s="29">
        <f t="shared" si="1"/>
        <v>1753.7</v>
      </c>
      <c r="R11" s="29">
        <f t="shared" si="1"/>
        <v>809.40000000000009</v>
      </c>
      <c r="S11" s="29">
        <f>SUM(D11:R11)</f>
        <v>4991.3000000000011</v>
      </c>
    </row>
    <row r="12" spans="1:19" ht="16.5" customHeight="1">
      <c r="A12" s="420" t="str">
        <f>A7</f>
        <v>Satser for driftstilskudd i 2022</v>
      </c>
      <c r="B12" s="420"/>
      <c r="C12" s="160">
        <v>140.4</v>
      </c>
      <c r="D12" s="29">
        <f t="shared" si="1"/>
        <v>0</v>
      </c>
      <c r="E12" s="29">
        <f t="shared" si="1"/>
        <v>0</v>
      </c>
      <c r="F12" s="29">
        <f t="shared" si="1"/>
        <v>0</v>
      </c>
      <c r="G12" s="29">
        <f t="shared" si="1"/>
        <v>0</v>
      </c>
      <c r="H12" s="29">
        <f t="shared" si="1"/>
        <v>0</v>
      </c>
      <c r="I12" s="29">
        <f t="shared" si="1"/>
        <v>0</v>
      </c>
      <c r="J12" s="29">
        <f t="shared" si="1"/>
        <v>0</v>
      </c>
      <c r="K12" s="29">
        <f t="shared" si="1"/>
        <v>842.40000000000009</v>
      </c>
      <c r="L12" s="29">
        <f t="shared" si="1"/>
        <v>0</v>
      </c>
      <c r="M12" s="29">
        <f t="shared" si="1"/>
        <v>0</v>
      </c>
      <c r="N12" s="29">
        <f t="shared" si="1"/>
        <v>0</v>
      </c>
      <c r="O12" s="29">
        <f t="shared" si="1"/>
        <v>1263.6000000000001</v>
      </c>
      <c r="P12" s="29">
        <f t="shared" si="1"/>
        <v>421.20000000000005</v>
      </c>
      <c r="Q12" s="29">
        <f t="shared" si="1"/>
        <v>1825.2</v>
      </c>
      <c r="R12" s="29">
        <f t="shared" si="1"/>
        <v>842.40000000000009</v>
      </c>
      <c r="S12" s="29">
        <f>SUM(D12:R12)</f>
        <v>5194.7999999999993</v>
      </c>
    </row>
    <row r="13" spans="1:19" ht="16.5" customHeight="1">
      <c r="A13" s="420"/>
      <c r="B13" s="420"/>
      <c r="C13" s="18"/>
      <c r="D13" s="29"/>
      <c r="E13" s="29"/>
      <c r="F13" s="29"/>
      <c r="G13" s="29"/>
      <c r="H13" s="29"/>
      <c r="I13" s="29"/>
      <c r="J13" s="29"/>
      <c r="K13" s="29"/>
      <c r="L13" s="29"/>
      <c r="M13" s="29"/>
      <c r="N13" s="29"/>
      <c r="O13" s="29"/>
      <c r="P13" s="29"/>
      <c r="Q13" s="29"/>
      <c r="R13" s="29"/>
      <c r="S13" s="29"/>
    </row>
    <row r="14" spans="1:19" ht="16.5" customHeight="1" thickBot="1">
      <c r="A14" s="445" t="s">
        <v>494</v>
      </c>
      <c r="B14" s="445"/>
      <c r="C14" s="143"/>
      <c r="D14" s="145">
        <f t="shared" ref="D14:S14" si="2">D12+D7</f>
        <v>4423.2000000000007</v>
      </c>
      <c r="E14" s="145">
        <f t="shared" si="2"/>
        <v>1474.4</v>
      </c>
      <c r="F14" s="145">
        <f t="shared" si="2"/>
        <v>4423.2000000000007</v>
      </c>
      <c r="G14" s="145">
        <f t="shared" si="2"/>
        <v>0</v>
      </c>
      <c r="H14" s="145">
        <f t="shared" si="2"/>
        <v>4976.1000000000004</v>
      </c>
      <c r="I14" s="145">
        <f t="shared" si="2"/>
        <v>9030.7000000000007</v>
      </c>
      <c r="J14" s="145">
        <f t="shared" si="2"/>
        <v>12901</v>
      </c>
      <c r="K14" s="145">
        <f t="shared" si="2"/>
        <v>11716.1</v>
      </c>
      <c r="L14" s="145">
        <f t="shared" si="2"/>
        <v>14375.400000000001</v>
      </c>
      <c r="M14" s="145">
        <f t="shared" si="2"/>
        <v>3686</v>
      </c>
      <c r="N14" s="145">
        <f t="shared" si="2"/>
        <v>0</v>
      </c>
      <c r="O14" s="145">
        <f t="shared" si="2"/>
        <v>2369.4000000000005</v>
      </c>
      <c r="P14" s="145">
        <f t="shared" si="2"/>
        <v>9083.3000000000011</v>
      </c>
      <c r="Q14" s="145">
        <f t="shared" si="2"/>
        <v>20808.100000000002</v>
      </c>
      <c r="R14" s="145">
        <f t="shared" si="2"/>
        <v>2869.7000000000003</v>
      </c>
      <c r="S14" s="145">
        <f t="shared" si="2"/>
        <v>102136.60000000003</v>
      </c>
    </row>
    <row r="15" spans="1:19" ht="16.5" customHeight="1">
      <c r="A15" s="441" t="s">
        <v>495</v>
      </c>
      <c r="B15" s="441"/>
      <c r="C15" s="18"/>
      <c r="D15" s="18"/>
      <c r="E15" s="299"/>
      <c r="F15" s="299"/>
      <c r="G15" s="299"/>
      <c r="H15" s="299"/>
      <c r="I15" s="299"/>
      <c r="J15" s="299"/>
      <c r="K15" s="299"/>
      <c r="L15" s="299"/>
      <c r="M15" s="299"/>
      <c r="N15" s="299"/>
      <c r="O15" s="299"/>
      <c r="P15" s="299"/>
      <c r="Q15" s="299"/>
      <c r="R15" s="299"/>
      <c r="S15" s="18"/>
    </row>
    <row r="16" spans="1:19" ht="16.5" customHeight="1">
      <c r="A16" s="411"/>
      <c r="B16" s="411"/>
      <c r="C16" s="411"/>
      <c r="D16" s="411"/>
      <c r="E16" s="18"/>
      <c r="F16" s="18"/>
      <c r="G16" s="18"/>
      <c r="H16" s="18"/>
      <c r="I16" s="18"/>
      <c r="J16" s="18"/>
      <c r="K16" s="18"/>
      <c r="L16" s="18"/>
      <c r="M16" s="18"/>
      <c r="N16" s="18"/>
      <c r="O16" s="18"/>
      <c r="P16" s="18"/>
      <c r="Q16" s="18"/>
      <c r="R16" s="18"/>
      <c r="S16" s="18"/>
    </row>
    <row r="17" spans="1:19" ht="16.5" customHeight="1">
      <c r="A17" s="420"/>
      <c r="B17" s="420"/>
      <c r="C17" s="18"/>
      <c r="D17" s="58"/>
      <c r="E17" s="58"/>
      <c r="F17" s="58"/>
      <c r="G17" s="58"/>
      <c r="H17" s="58"/>
      <c r="I17" s="58"/>
      <c r="J17" s="58"/>
      <c r="K17" s="58"/>
      <c r="L17" s="58"/>
      <c r="M17" s="58"/>
      <c r="N17" s="58"/>
      <c r="O17" s="58"/>
      <c r="P17" s="58"/>
      <c r="Q17" s="58"/>
      <c r="R17" s="58"/>
      <c r="S17" s="18"/>
    </row>
    <row r="18" spans="1:19" ht="16.5" customHeight="1">
      <c r="A18" s="420"/>
      <c r="B18" s="420"/>
      <c r="C18" s="18"/>
      <c r="D18" s="18"/>
      <c r="E18" s="18"/>
      <c r="F18" s="18"/>
      <c r="G18" s="18"/>
      <c r="H18" s="18"/>
      <c r="I18" s="18"/>
      <c r="J18" s="18"/>
      <c r="K18" s="18"/>
      <c r="L18" s="18"/>
      <c r="M18" s="18"/>
      <c r="N18" s="18"/>
      <c r="O18" s="18"/>
      <c r="P18" s="18"/>
      <c r="Q18" s="18"/>
      <c r="R18" s="18"/>
      <c r="S18" s="18"/>
    </row>
    <row r="19" spans="1:19" ht="16.5" customHeight="1">
      <c r="A19" s="410" t="s">
        <v>15</v>
      </c>
      <c r="B19" s="410"/>
      <c r="C19" s="410"/>
      <c r="D19" s="410"/>
      <c r="E19" s="18"/>
      <c r="F19" s="18"/>
      <c r="G19" s="18"/>
      <c r="H19" s="18"/>
      <c r="I19" s="18"/>
      <c r="J19" s="18"/>
      <c r="K19" s="18"/>
      <c r="L19" s="18"/>
      <c r="M19" s="18"/>
      <c r="N19" s="18"/>
      <c r="O19" s="18"/>
      <c r="P19" s="18"/>
      <c r="Q19" s="18"/>
      <c r="R19" s="18"/>
      <c r="S19" s="18"/>
    </row>
    <row r="20" spans="1:19" ht="54.75" customHeight="1">
      <c r="A20" s="365"/>
      <c r="B20" s="365"/>
      <c r="C20" s="50" t="s">
        <v>363</v>
      </c>
      <c r="D20" s="50" t="str">
        <f t="shared" ref="D20:S20" si="3">D2</f>
        <v xml:space="preserve">1. 
Gamle Oslo </v>
      </c>
      <c r="E20" s="50" t="str">
        <f t="shared" si="3"/>
        <v>2. 
Grünerløkka</v>
      </c>
      <c r="F20" s="50" t="str">
        <f t="shared" si="3"/>
        <v>3. 
Sagene</v>
      </c>
      <c r="G20" s="50" t="str">
        <f t="shared" si="3"/>
        <v>4. 
St. Hanshaugen</v>
      </c>
      <c r="H20" s="50" t="str">
        <f t="shared" si="3"/>
        <v>5. 
Frogner</v>
      </c>
      <c r="I20" s="50" t="str">
        <f t="shared" si="3"/>
        <v>6. 
Ullern</v>
      </c>
      <c r="J20" s="50" t="str">
        <f t="shared" si="3"/>
        <v>7. 
Vestre Aker</v>
      </c>
      <c r="K20" s="50" t="str">
        <f t="shared" si="3"/>
        <v>8. 
Nordre Aker</v>
      </c>
      <c r="L20" s="50" t="str">
        <f t="shared" si="3"/>
        <v>9. 
Bjerke</v>
      </c>
      <c r="M20" s="50" t="str">
        <f t="shared" si="3"/>
        <v>10. 
Grorud</v>
      </c>
      <c r="N20" s="50" t="str">
        <f t="shared" si="3"/>
        <v>11. 
Stovner</v>
      </c>
      <c r="O20" s="50" t="str">
        <f t="shared" si="3"/>
        <v>12. 
Alna</v>
      </c>
      <c r="P20" s="50" t="str">
        <f t="shared" si="3"/>
        <v>13. 
Østensjø</v>
      </c>
      <c r="Q20" s="50" t="str">
        <f t="shared" si="3"/>
        <v>14.
Nordstrand</v>
      </c>
      <c r="R20" s="50" t="str">
        <f t="shared" si="3"/>
        <v>15. 
Søndre Nordstrand</v>
      </c>
      <c r="S20" s="50" t="str">
        <f t="shared" si="3"/>
        <v>Sum</v>
      </c>
    </row>
    <row r="21" spans="1:19" ht="16.5" customHeight="1">
      <c r="A21" s="419"/>
      <c r="B21" s="419"/>
      <c r="C21" s="18"/>
      <c r="D21" s="18"/>
      <c r="E21" s="18"/>
      <c r="F21" s="18"/>
      <c r="G21" s="18"/>
      <c r="H21" s="18"/>
      <c r="I21" s="18"/>
      <c r="J21" s="18"/>
      <c r="K21" s="18"/>
      <c r="L21" s="18"/>
      <c r="M21" s="18"/>
      <c r="N21" s="18"/>
      <c r="O21" s="18"/>
      <c r="P21" s="18"/>
      <c r="Q21" s="18"/>
      <c r="R21" s="18"/>
      <c r="S21" s="18"/>
    </row>
    <row r="22" spans="1:19" ht="16.5" customHeight="1">
      <c r="A22" s="420" t="s">
        <v>496</v>
      </c>
      <c r="B22" s="420"/>
      <c r="C22" s="114">
        <v>0.1</v>
      </c>
      <c r="D22" s="29">
        <v>3478</v>
      </c>
      <c r="E22" s="29">
        <v>3304</v>
      </c>
      <c r="F22" s="29">
        <v>2488</v>
      </c>
      <c r="G22" s="29">
        <v>1578</v>
      </c>
      <c r="H22" s="29">
        <v>2034</v>
      </c>
      <c r="I22" s="29">
        <v>2024</v>
      </c>
      <c r="J22" s="29">
        <v>3445</v>
      </c>
      <c r="K22" s="29">
        <v>3119</v>
      </c>
      <c r="L22" s="29">
        <v>2365</v>
      </c>
      <c r="M22" s="29">
        <v>1586</v>
      </c>
      <c r="N22" s="29">
        <v>2012</v>
      </c>
      <c r="O22" s="29">
        <v>3010</v>
      </c>
      <c r="P22" s="29">
        <v>3172</v>
      </c>
      <c r="Q22" s="29">
        <v>3158</v>
      </c>
      <c r="R22" s="29">
        <v>2546</v>
      </c>
      <c r="S22" s="29">
        <f>SUM(D22:R22)</f>
        <v>39319</v>
      </c>
    </row>
    <row r="23" spans="1:19" ht="16.5" customHeight="1">
      <c r="A23" s="420" t="s">
        <v>497</v>
      </c>
      <c r="B23" s="420"/>
      <c r="C23" s="114">
        <v>0.45</v>
      </c>
      <c r="D23" s="29">
        <v>43</v>
      </c>
      <c r="E23" s="29">
        <v>31</v>
      </c>
      <c r="F23" s="29">
        <v>19</v>
      </c>
      <c r="G23" s="29">
        <v>19</v>
      </c>
      <c r="H23" s="29">
        <v>15</v>
      </c>
      <c r="I23" s="29">
        <v>16</v>
      </c>
      <c r="J23" s="29">
        <v>27</v>
      </c>
      <c r="K23" s="29">
        <v>38</v>
      </c>
      <c r="L23" s="29">
        <v>37</v>
      </c>
      <c r="M23" s="29">
        <v>34</v>
      </c>
      <c r="N23" s="29">
        <v>50</v>
      </c>
      <c r="O23" s="29">
        <v>73</v>
      </c>
      <c r="P23" s="29">
        <v>46</v>
      </c>
      <c r="Q23" s="29">
        <v>34</v>
      </c>
      <c r="R23" s="29">
        <v>41</v>
      </c>
      <c r="S23" s="29">
        <f>SUM(D23:R23)</f>
        <v>523</v>
      </c>
    </row>
    <row r="24" spans="1:19" ht="16.5" customHeight="1">
      <c r="A24" s="446" t="s">
        <v>498</v>
      </c>
      <c r="B24" s="446"/>
      <c r="C24" s="150">
        <v>0.45</v>
      </c>
      <c r="D24" s="151">
        <v>637</v>
      </c>
      <c r="E24" s="151">
        <v>462</v>
      </c>
      <c r="F24" s="151">
        <v>271</v>
      </c>
      <c r="G24" s="151">
        <v>192</v>
      </c>
      <c r="H24" s="151">
        <v>236</v>
      </c>
      <c r="I24" s="151">
        <v>97</v>
      </c>
      <c r="J24" s="151">
        <v>135</v>
      </c>
      <c r="K24" s="151">
        <v>223</v>
      </c>
      <c r="L24" s="151">
        <v>365</v>
      </c>
      <c r="M24" s="151">
        <v>291</v>
      </c>
      <c r="N24" s="151">
        <v>500</v>
      </c>
      <c r="O24" s="151">
        <v>589</v>
      </c>
      <c r="P24" s="151">
        <v>268</v>
      </c>
      <c r="Q24" s="151">
        <v>184</v>
      </c>
      <c r="R24" s="151">
        <v>526</v>
      </c>
      <c r="S24" s="151">
        <f>SUM(D24:R24)</f>
        <v>4976</v>
      </c>
    </row>
    <row r="25" spans="1:19" ht="16.5" customHeight="1">
      <c r="A25" s="419" t="s">
        <v>367</v>
      </c>
      <c r="B25" s="419"/>
      <c r="C25" s="18"/>
      <c r="D25" s="133">
        <f>(D22/$S$22*$C$22+D23/$S$23*$C$23+D24/$S$24*$C$24)*100</f>
        <v>10.345019548473946</v>
      </c>
      <c r="E25" s="133">
        <f t="shared" ref="E25:R25" si="4">(E22/$S$22*$C$22+E23/$S$23*$C$23+E24/$S$24*$C$24)*100</f>
        <v>7.6856648909569003</v>
      </c>
      <c r="F25" s="133">
        <f t="shared" si="4"/>
        <v>4.7183358604143342</v>
      </c>
      <c r="G25" s="133">
        <f t="shared" si="4"/>
        <v>3.7724663293570879</v>
      </c>
      <c r="H25" s="133">
        <f t="shared" si="4"/>
        <v>3.942182502435748</v>
      </c>
      <c r="I25" s="133">
        <f t="shared" si="4"/>
        <v>2.7686475057104301</v>
      </c>
      <c r="J25" s="133">
        <f t="shared" si="4"/>
        <v>4.4201626226023141</v>
      </c>
      <c r="K25" s="133">
        <f t="shared" si="4"/>
        <v>6.0795337039285648</v>
      </c>
      <c r="L25" s="133">
        <f t="shared" si="4"/>
        <v>7.0858908304113957</v>
      </c>
      <c r="M25" s="133">
        <f t="shared" si="4"/>
        <v>5.9604293718948247</v>
      </c>
      <c r="N25" s="133">
        <f t="shared" si="4"/>
        <v>9.3355193255549089</v>
      </c>
      <c r="O25" s="133">
        <f t="shared" si="4"/>
        <v>12.373171472590935</v>
      </c>
      <c r="P25" s="133">
        <f t="shared" si="4"/>
        <v>7.1883030884989392</v>
      </c>
      <c r="Q25" s="133">
        <f t="shared" si="4"/>
        <v>5.3925913865856119</v>
      </c>
      <c r="R25" s="133">
        <f t="shared" si="4"/>
        <v>8.9320815605840629</v>
      </c>
      <c r="S25" s="133">
        <f>SUM(D25:R25)</f>
        <v>100.00000000000001</v>
      </c>
    </row>
    <row r="26" spans="1:19" ht="16.5" customHeight="1">
      <c r="A26" s="420"/>
      <c r="B26" s="420"/>
      <c r="C26" s="18"/>
      <c r="D26" s="18"/>
      <c r="E26" s="18"/>
      <c r="F26" s="18"/>
      <c r="G26" s="18"/>
      <c r="H26" s="18"/>
      <c r="I26" s="18"/>
      <c r="J26" s="18"/>
      <c r="K26" s="18"/>
      <c r="L26" s="18"/>
      <c r="M26" s="18"/>
      <c r="N26" s="18"/>
      <c r="O26" s="18"/>
      <c r="P26" s="18"/>
      <c r="Q26" s="18"/>
      <c r="R26" s="18"/>
      <c r="S26" s="18"/>
    </row>
    <row r="27" spans="1:19" ht="16.5" customHeight="1" thickBot="1">
      <c r="A27" s="445" t="s">
        <v>499</v>
      </c>
      <c r="B27" s="445"/>
      <c r="C27" s="143"/>
      <c r="D27" s="145">
        <f>D25/$S$25*$S$27</f>
        <v>33961.250874903177</v>
      </c>
      <c r="E27" s="145">
        <f t="shared" ref="E27:Q27" si="5">E25/$S$25*$S$27</f>
        <v>25230.961843926765</v>
      </c>
      <c r="F27" s="145">
        <f t="shared" si="5"/>
        <v>15489.636062719799</v>
      </c>
      <c r="G27" s="145">
        <f t="shared" si="5"/>
        <v>12384.478813993208</v>
      </c>
      <c r="H27" s="145">
        <f t="shared" si="5"/>
        <v>12941.633249946219</v>
      </c>
      <c r="I27" s="145">
        <f t="shared" si="5"/>
        <v>9089.0821505965414</v>
      </c>
      <c r="J27" s="145">
        <f t="shared" si="5"/>
        <v>14510.775067236229</v>
      </c>
      <c r="K27" s="145">
        <f t="shared" si="5"/>
        <v>19958.258015278927</v>
      </c>
      <c r="L27" s="145">
        <f t="shared" si="5"/>
        <v>23261.987571524351</v>
      </c>
      <c r="M27" s="145">
        <f t="shared" si="5"/>
        <v>19567.255167818639</v>
      </c>
      <c r="N27" s="145">
        <f t="shared" si="5"/>
        <v>30647.202973091182</v>
      </c>
      <c r="O27" s="145">
        <f t="shared" si="5"/>
        <v>40619.38970050987</v>
      </c>
      <c r="P27" s="145">
        <f t="shared" si="5"/>
        <v>23598.192677109626</v>
      </c>
      <c r="Q27" s="145">
        <f t="shared" si="5"/>
        <v>17703.122559366439</v>
      </c>
      <c r="R27" s="145">
        <f>R25/$S$25*$S$27</f>
        <v>29322.773271978993</v>
      </c>
      <c r="S27" s="145">
        <v>328286</v>
      </c>
    </row>
    <row r="28" spans="1:19">
      <c r="A28" s="18"/>
      <c r="B28" s="18"/>
      <c r="C28" s="18"/>
      <c r="D28" s="18"/>
      <c r="E28" s="18"/>
      <c r="F28" s="18"/>
      <c r="G28" s="18"/>
      <c r="H28" s="18"/>
      <c r="I28" s="18"/>
      <c r="J28" s="18"/>
      <c r="K28" s="18"/>
      <c r="L28" s="18"/>
      <c r="M28" s="18"/>
      <c r="N28" s="18"/>
      <c r="O28" s="18"/>
      <c r="P28" s="18"/>
      <c r="Q28" s="18"/>
      <c r="R28" s="18"/>
      <c r="S28" s="18"/>
    </row>
    <row r="29" spans="1:19">
      <c r="S29" s="30"/>
    </row>
    <row r="30" spans="1:19">
      <c r="D30" s="31"/>
      <c r="E30" s="31"/>
      <c r="F30" s="31"/>
      <c r="G30" s="31"/>
      <c r="H30" s="31"/>
      <c r="I30" s="31"/>
      <c r="J30" s="31"/>
      <c r="K30" s="31"/>
      <c r="L30" s="31"/>
      <c r="M30" s="31"/>
      <c r="N30" s="31"/>
      <c r="O30" s="31"/>
      <c r="P30" s="31"/>
      <c r="Q30" s="31"/>
      <c r="R30" s="31"/>
      <c r="S30" s="31"/>
    </row>
    <row r="31" spans="1:19">
      <c r="D31" s="304"/>
      <c r="E31" s="304"/>
      <c r="F31" s="304"/>
      <c r="G31" s="304"/>
      <c r="H31" s="304"/>
      <c r="I31" s="304"/>
      <c r="J31" s="304"/>
      <c r="K31" s="304"/>
      <c r="L31" s="304"/>
      <c r="M31" s="304"/>
      <c r="N31" s="304"/>
      <c r="O31" s="304"/>
      <c r="P31" s="304"/>
      <c r="Q31" s="304"/>
      <c r="R31" s="304"/>
      <c r="S31" s="304"/>
    </row>
    <row r="32" spans="1:19">
      <c r="C32" s="157"/>
      <c r="D32" s="158"/>
      <c r="E32" s="158"/>
    </row>
    <row r="34" spans="4:19">
      <c r="D34" s="42"/>
      <c r="E34" s="42"/>
      <c r="F34" s="42"/>
      <c r="G34" s="42"/>
      <c r="H34" s="42"/>
      <c r="I34" s="42"/>
      <c r="J34" s="42"/>
      <c r="K34" s="42"/>
      <c r="L34" s="42"/>
      <c r="M34" s="42"/>
      <c r="N34" s="42"/>
      <c r="O34" s="42"/>
      <c r="P34" s="42"/>
      <c r="Q34" s="42"/>
      <c r="R34" s="42"/>
      <c r="S34" s="42"/>
    </row>
    <row r="35" spans="4:19">
      <c r="D35" s="42"/>
      <c r="E35" s="42"/>
      <c r="F35" s="42"/>
      <c r="G35" s="42"/>
      <c r="H35" s="42"/>
      <c r="I35" s="42"/>
      <c r="J35" s="42"/>
      <c r="K35" s="42"/>
      <c r="L35" s="42"/>
      <c r="M35" s="42"/>
      <c r="N35" s="42"/>
      <c r="O35" s="42"/>
      <c r="P35" s="42"/>
      <c r="Q35" s="42"/>
      <c r="R35" s="42"/>
      <c r="S35" s="42"/>
    </row>
    <row r="36" spans="4:19">
      <c r="D36" s="42"/>
      <c r="E36" s="42"/>
      <c r="F36" s="42"/>
      <c r="G36" s="42"/>
      <c r="H36" s="42"/>
      <c r="I36" s="42"/>
      <c r="J36" s="42"/>
      <c r="K36" s="42"/>
      <c r="L36" s="42"/>
      <c r="M36" s="42"/>
      <c r="N36" s="42"/>
      <c r="O36" s="42"/>
      <c r="P36" s="42"/>
      <c r="Q36" s="42"/>
      <c r="R36" s="42"/>
      <c r="S36" s="42"/>
    </row>
  </sheetData>
  <mergeCells count="27">
    <mergeCell ref="A25:B25"/>
    <mergeCell ref="A26:B26"/>
    <mergeCell ref="A27:B27"/>
    <mergeCell ref="A19:D19"/>
    <mergeCell ref="A20:B20"/>
    <mergeCell ref="A21:B21"/>
    <mergeCell ref="A22:B22"/>
    <mergeCell ref="A23:B23"/>
    <mergeCell ref="A24:B24"/>
    <mergeCell ref="A18:B18"/>
    <mergeCell ref="A7:B7"/>
    <mergeCell ref="A8:B8"/>
    <mergeCell ref="A9:B9"/>
    <mergeCell ref="A10:B10"/>
    <mergeCell ref="A11:B11"/>
    <mergeCell ref="A12:B12"/>
    <mergeCell ref="A13:B13"/>
    <mergeCell ref="A14:B14"/>
    <mergeCell ref="A15:B15"/>
    <mergeCell ref="A16:D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15"/>
  <sheetViews>
    <sheetView zoomScaleNormal="100" workbookViewId="0">
      <selection activeCell="B5" sqref="B5"/>
    </sheetView>
  </sheetViews>
  <sheetFormatPr defaultColWidth="11.42578125" defaultRowHeight="15.6"/>
  <cols>
    <col min="1" max="1" width="68.7109375" style="19" customWidth="1"/>
    <col min="2" max="2" width="16.42578125" style="19" customWidth="1"/>
    <col min="3" max="6" width="15.28515625" style="19" customWidth="1"/>
    <col min="7" max="7" width="18.7109375" style="19" customWidth="1"/>
    <col min="8" max="8" width="17.85546875" style="19" customWidth="1"/>
    <col min="9" max="9" width="14.42578125" style="19" customWidth="1"/>
    <col min="10" max="10" width="11.42578125" style="19"/>
    <col min="11" max="11" width="12.7109375" style="19" customWidth="1"/>
    <col min="12" max="16384" width="11.42578125" style="19"/>
  </cols>
  <sheetData>
    <row r="1" spans="1:13">
      <c r="A1" s="24" t="s">
        <v>1</v>
      </c>
    </row>
    <row r="2" spans="1:13" ht="16.149999999999999" thickBot="1">
      <c r="A2" s="19" t="s">
        <v>17</v>
      </c>
    </row>
    <row r="3" spans="1:13" ht="78">
      <c r="A3" s="25"/>
      <c r="B3" s="26" t="s">
        <v>18</v>
      </c>
      <c r="C3" s="26" t="s">
        <v>19</v>
      </c>
      <c r="D3" s="26" t="s">
        <v>20</v>
      </c>
      <c r="E3" s="26" t="s">
        <v>21</v>
      </c>
      <c r="F3" s="26" t="s">
        <v>22</v>
      </c>
      <c r="G3" s="26" t="s">
        <v>23</v>
      </c>
      <c r="H3" s="261"/>
    </row>
    <row r="4" spans="1:13">
      <c r="A4" s="27"/>
      <c r="B4" s="28" t="s">
        <v>24</v>
      </c>
      <c r="C4" s="28" t="s">
        <v>25</v>
      </c>
      <c r="D4" s="28" t="s">
        <v>26</v>
      </c>
      <c r="E4" s="28" t="s">
        <v>27</v>
      </c>
      <c r="F4" s="28" t="s">
        <v>28</v>
      </c>
      <c r="G4" s="28" t="s">
        <v>29</v>
      </c>
      <c r="H4" s="262"/>
    </row>
    <row r="5" spans="1:13">
      <c r="A5" s="18" t="s">
        <v>30</v>
      </c>
      <c r="B5" s="29">
        <f>E5-D5-C5</f>
        <v>151359.29076374581</v>
      </c>
      <c r="C5" s="29">
        <f>'Tabell 2.3'!S14</f>
        <v>12887.111740245926</v>
      </c>
      <c r="D5" s="29">
        <f>'Tabell 2.2'!S37</f>
        <v>8505.9683126043947</v>
      </c>
      <c r="E5" s="359">
        <v>172752.37081659611</v>
      </c>
      <c r="F5" s="29">
        <f>'Tabell 1.2'!B68</f>
        <v>13394</v>
      </c>
      <c r="G5" s="29">
        <f>F5+E5</f>
        <v>186146.37081659611</v>
      </c>
      <c r="H5" s="30"/>
      <c r="I5" s="316"/>
      <c r="J5" s="30"/>
      <c r="K5" s="30"/>
      <c r="L5" s="259"/>
      <c r="M5" s="30"/>
    </row>
    <row r="6" spans="1:13">
      <c r="A6" s="18" t="s">
        <v>31</v>
      </c>
      <c r="B6" s="29">
        <f t="shared" ref="B6:B11" si="0">E6-D6-C6</f>
        <v>6021656.2563367439</v>
      </c>
      <c r="C6" s="29">
        <f>'Tabell 2.3'!S25</f>
        <v>1339800.7533200001</v>
      </c>
      <c r="D6" s="29">
        <f>'Tabell 2.2'!S52</f>
        <v>352876.20531297219</v>
      </c>
      <c r="E6" s="359">
        <v>7714333.214969716</v>
      </c>
      <c r="F6" s="29">
        <f>'Tabell 1.2'!B21+'Tabell 1.2'!B36</f>
        <v>281888</v>
      </c>
      <c r="G6" s="29">
        <f t="shared" ref="G6:G13" si="1">F6+E6</f>
        <v>7996221.214969716</v>
      </c>
      <c r="H6" s="30"/>
      <c r="I6" s="316"/>
      <c r="J6" s="30"/>
      <c r="K6" s="30"/>
      <c r="L6" s="259"/>
      <c r="M6" s="30"/>
    </row>
    <row r="7" spans="1:13">
      <c r="A7" s="18" t="s">
        <v>32</v>
      </c>
      <c r="B7" s="29">
        <f t="shared" si="0"/>
        <v>2095006.6139693265</v>
      </c>
      <c r="C7" s="29">
        <f>'Tabell 2.3'!S30</f>
        <v>5677.9287599999998</v>
      </c>
      <c r="D7" s="29">
        <f>'Tabell 2.2'!S70</f>
        <v>112360.62626817034</v>
      </c>
      <c r="E7" s="359">
        <v>2213045.1689974968</v>
      </c>
      <c r="F7" s="29">
        <f>SUM('Tabell 1.2'!B5:B9)</f>
        <v>44000</v>
      </c>
      <c r="G7" s="29">
        <f t="shared" si="1"/>
        <v>2257045.1689974968</v>
      </c>
      <c r="H7" s="30"/>
      <c r="I7" s="316"/>
      <c r="J7" s="30"/>
      <c r="K7" s="30"/>
      <c r="L7" s="259"/>
      <c r="M7" s="30"/>
    </row>
    <row r="8" spans="1:13">
      <c r="A8" s="256" t="s">
        <v>33</v>
      </c>
      <c r="B8" s="29">
        <f>E8-D8-C8</f>
        <v>886781.88628086308</v>
      </c>
      <c r="C8" s="29">
        <f>'Tabell 2.3'!S48</f>
        <v>109834.87538962788</v>
      </c>
      <c r="D8" s="29">
        <f>'Tabell 2.2'!S88</f>
        <v>48185.008945267255</v>
      </c>
      <c r="E8" s="359">
        <v>1044801.7706157583</v>
      </c>
      <c r="F8" s="29">
        <f>'Tabell 1.2'!B12+SUM('Tabell 1.2'!B42:B45)</f>
        <v>105481</v>
      </c>
      <c r="G8" s="29">
        <f t="shared" si="1"/>
        <v>1150282.7706157584</v>
      </c>
      <c r="H8" s="30"/>
      <c r="I8" s="316"/>
      <c r="J8" s="30"/>
      <c r="K8" s="30"/>
      <c r="L8" s="259"/>
      <c r="M8" s="30"/>
    </row>
    <row r="9" spans="1:13">
      <c r="A9" s="18" t="s">
        <v>34</v>
      </c>
      <c r="B9" s="29">
        <f>E9-D9-C9</f>
        <v>11504131.293949638</v>
      </c>
      <c r="C9" s="29">
        <f>'Tabell 2.3'!S71</f>
        <v>284377.85575451073</v>
      </c>
      <c r="D9" s="29">
        <f>'Tabell 2.2'!S106</f>
        <v>623340.02076355601</v>
      </c>
      <c r="E9" s="359">
        <v>12411849.170467705</v>
      </c>
      <c r="F9" s="29">
        <f>'Tabell 1.2'!B80</f>
        <v>61700</v>
      </c>
      <c r="G9" s="29">
        <f t="shared" si="1"/>
        <v>12473549.170467705</v>
      </c>
      <c r="H9" s="30"/>
      <c r="I9" s="316"/>
      <c r="J9" s="30"/>
      <c r="K9" s="30"/>
      <c r="L9" s="259"/>
      <c r="M9" s="30"/>
    </row>
    <row r="10" spans="1:13">
      <c r="A10" s="18" t="s">
        <v>35</v>
      </c>
      <c r="B10" s="29">
        <f t="shared" si="0"/>
        <v>1130897.5205370253</v>
      </c>
      <c r="C10" s="29">
        <f>'Tabell 2.3'!S85</f>
        <v>568686.74999999988</v>
      </c>
      <c r="D10" s="29">
        <f>'Tabell 2.2'!S124</f>
        <v>83646.682974167401</v>
      </c>
      <c r="E10" s="359">
        <v>1783230.9535111927</v>
      </c>
      <c r="F10" s="29">
        <f>'Tabell 1.2'!B48+'Tabell 1.2'!B50+'Tabell 1.2'!B51+'Tabell 1.2'!B52+'Tabell 1.2'!B53+'Tabell 1.2'!B54+'Tabell 1.2'!B55+'Tabell 1.2'!B56+'Tabell 1.2'!B57</f>
        <v>291642</v>
      </c>
      <c r="G10" s="29">
        <f t="shared" si="1"/>
        <v>2074872.9535111927</v>
      </c>
      <c r="H10" s="30"/>
      <c r="I10" s="316"/>
      <c r="J10" s="30"/>
      <c r="K10" s="30"/>
      <c r="L10" s="259"/>
      <c r="M10" s="30"/>
    </row>
    <row r="11" spans="1:13">
      <c r="A11" s="18" t="s">
        <v>36</v>
      </c>
      <c r="B11" s="29">
        <f t="shared" si="0"/>
        <v>482316.01198673283</v>
      </c>
      <c r="C11" s="29">
        <f>'Tabell 2.3'!S89</f>
        <v>0</v>
      </c>
      <c r="D11" s="29">
        <f>'Tabell 2.2'!S142</f>
        <v>25860.48742326237</v>
      </c>
      <c r="E11" s="359">
        <v>508176.49940999522</v>
      </c>
      <c r="F11" s="29">
        <v>0</v>
      </c>
      <c r="G11" s="29">
        <f t="shared" si="1"/>
        <v>508176.49940999522</v>
      </c>
      <c r="H11" s="30"/>
      <c r="I11" s="316"/>
      <c r="J11" s="30"/>
      <c r="K11" s="30"/>
      <c r="L11" s="259"/>
      <c r="M11" s="30"/>
    </row>
    <row r="12" spans="1:13">
      <c r="A12" s="18" t="s">
        <v>37</v>
      </c>
      <c r="B12" s="29">
        <f>E12-D12-C12</f>
        <v>1413942.9998903321</v>
      </c>
      <c r="C12" s="29">
        <f>'Tabell 2.3'!S94</f>
        <v>18000</v>
      </c>
      <c r="D12" s="29">
        <f>'Tabell 2.2'!S160</f>
        <v>73726</v>
      </c>
      <c r="E12" s="359">
        <v>1505668.9998903321</v>
      </c>
      <c r="F12" s="29">
        <f>'Tabell 1.2'!B49</f>
        <v>19100</v>
      </c>
      <c r="G12" s="29">
        <f t="shared" si="1"/>
        <v>1524768.9998903321</v>
      </c>
      <c r="H12" s="30"/>
      <c r="I12" s="316"/>
      <c r="J12" s="30"/>
      <c r="K12" s="30"/>
      <c r="L12" s="259"/>
      <c r="M12" s="30"/>
    </row>
    <row r="13" spans="1:13">
      <c r="A13" s="18" t="s">
        <v>38</v>
      </c>
      <c r="B13" s="29">
        <f>E13-D13-C13</f>
        <v>0</v>
      </c>
      <c r="C13" s="29">
        <f>'Tabell 2.3'!S98</f>
        <v>-11180</v>
      </c>
      <c r="D13" s="29">
        <v>0</v>
      </c>
      <c r="E13" s="359">
        <v>-11180</v>
      </c>
      <c r="F13" s="29">
        <v>0</v>
      </c>
      <c r="G13" s="29">
        <f t="shared" si="1"/>
        <v>-11180</v>
      </c>
      <c r="H13" s="30"/>
      <c r="I13" s="316"/>
      <c r="J13" s="30"/>
      <c r="K13" s="30"/>
      <c r="L13" s="30"/>
      <c r="M13" s="30"/>
    </row>
    <row r="14" spans="1:13">
      <c r="A14" s="32" t="s">
        <v>39</v>
      </c>
      <c r="B14" s="33">
        <f>SUM(B5:B13)</f>
        <v>23686091.873714406</v>
      </c>
      <c r="C14" s="33">
        <f>SUM(C5:C13)</f>
        <v>2328085.2749643847</v>
      </c>
      <c r="D14" s="33">
        <f t="shared" ref="D14:G14" si="2">SUM(D5:D13)</f>
        <v>1328501</v>
      </c>
      <c r="E14" s="33">
        <f t="shared" si="2"/>
        <v>27342678.148678791</v>
      </c>
      <c r="F14" s="33">
        <f t="shared" si="2"/>
        <v>817205</v>
      </c>
      <c r="G14" s="33">
        <f t="shared" si="2"/>
        <v>28159883.148678791</v>
      </c>
      <c r="H14" s="30"/>
      <c r="I14" s="316"/>
      <c r="J14" s="30"/>
      <c r="K14" s="30"/>
      <c r="L14" s="30"/>
      <c r="M14" s="30"/>
    </row>
    <row r="15" spans="1:13">
      <c r="B15" s="31"/>
      <c r="C15" s="31"/>
      <c r="D15" s="31"/>
      <c r="E15" s="31"/>
      <c r="F15" s="31"/>
      <c r="G15" s="31"/>
      <c r="H15" s="31"/>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D81"/>
  <sheetViews>
    <sheetView topLeftCell="A34" zoomScale="70" zoomScaleNormal="70" workbookViewId="0">
      <selection activeCell="B57" sqref="B57"/>
    </sheetView>
  </sheetViews>
  <sheetFormatPr defaultColWidth="11.42578125" defaultRowHeight="15.6"/>
  <cols>
    <col min="1" max="1" width="74.85546875" style="18" customWidth="1"/>
    <col min="2" max="4" width="11.42578125" style="18"/>
    <col min="5" max="16384" width="11.42578125" style="19"/>
  </cols>
  <sheetData>
    <row r="1" spans="1:3">
      <c r="A1" s="35" t="s">
        <v>40</v>
      </c>
      <c r="C1" s="34"/>
    </row>
    <row r="3" spans="1:3">
      <c r="A3" s="36" t="s">
        <v>41</v>
      </c>
      <c r="B3" s="37"/>
    </row>
    <row r="4" spans="1:3">
      <c r="A4" s="38" t="s">
        <v>42</v>
      </c>
      <c r="B4" s="39"/>
    </row>
    <row r="5" spans="1:3">
      <c r="A5" s="34" t="s">
        <v>43</v>
      </c>
      <c r="B5" s="29">
        <v>30000</v>
      </c>
    </row>
    <row r="6" spans="1:3">
      <c r="A6" s="34" t="s">
        <v>44</v>
      </c>
      <c r="B6" s="29">
        <v>4000</v>
      </c>
    </row>
    <row r="7" spans="1:3">
      <c r="A7" s="34" t="s">
        <v>45</v>
      </c>
      <c r="B7" s="29">
        <v>6000</v>
      </c>
    </row>
    <row r="8" spans="1:3">
      <c r="A8" s="34" t="s">
        <v>46</v>
      </c>
      <c r="B8" s="29">
        <v>3000</v>
      </c>
    </row>
    <row r="9" spans="1:3">
      <c r="A9" s="34" t="s">
        <v>47</v>
      </c>
      <c r="B9" s="29">
        <v>1000</v>
      </c>
    </row>
    <row r="10" spans="1:3">
      <c r="A10" s="35"/>
      <c r="B10" s="44"/>
    </row>
    <row r="11" spans="1:3">
      <c r="A11" s="35" t="s">
        <v>48</v>
      </c>
      <c r="B11" s="44"/>
    </row>
    <row r="12" spans="1:3">
      <c r="A12" s="363" t="s">
        <v>49</v>
      </c>
      <c r="B12" s="360">
        <v>33481</v>
      </c>
    </row>
    <row r="13" spans="1:3">
      <c r="A13" s="284" t="s">
        <v>50</v>
      </c>
      <c r="B13" s="285">
        <f>SUM(B5:B12)</f>
        <v>77481</v>
      </c>
    </row>
    <row r="14" spans="1:3">
      <c r="B14" s="47"/>
    </row>
    <row r="15" spans="1:3">
      <c r="A15" s="36" t="s">
        <v>51</v>
      </c>
      <c r="B15" s="37"/>
    </row>
    <row r="16" spans="1:3">
      <c r="A16" s="38" t="s">
        <v>31</v>
      </c>
      <c r="B16" s="39"/>
    </row>
    <row r="17" spans="1:3">
      <c r="A17" s="34" t="s">
        <v>52</v>
      </c>
      <c r="B17" s="29">
        <v>14022</v>
      </c>
    </row>
    <row r="18" spans="1:3">
      <c r="A18" s="34" t="s">
        <v>53</v>
      </c>
      <c r="B18" s="29">
        <v>6117</v>
      </c>
    </row>
    <row r="19" spans="1:3">
      <c r="A19" s="34" t="s">
        <v>54</v>
      </c>
      <c r="B19" s="29">
        <v>13738</v>
      </c>
    </row>
    <row r="20" spans="1:3">
      <c r="A20" s="34" t="s">
        <v>55</v>
      </c>
      <c r="B20" s="29">
        <v>8449</v>
      </c>
    </row>
    <row r="21" spans="1:3" ht="16.149999999999999" thickBot="1">
      <c r="A21" s="45" t="s">
        <v>56</v>
      </c>
      <c r="B21" s="46">
        <f>SUM(B17:B20)</f>
        <v>42326</v>
      </c>
    </row>
    <row r="22" spans="1:3">
      <c r="A22" s="34"/>
      <c r="B22" s="47"/>
    </row>
    <row r="23" spans="1:3">
      <c r="A23" s="36" t="s">
        <v>57</v>
      </c>
      <c r="B23" s="37"/>
    </row>
    <row r="24" spans="1:3">
      <c r="A24" s="337" t="s">
        <v>31</v>
      </c>
      <c r="B24" s="337"/>
    </row>
    <row r="25" spans="1:3">
      <c r="A25" s="49" t="s">
        <v>58</v>
      </c>
      <c r="B25" s="29">
        <v>15000</v>
      </c>
    </row>
    <row r="26" spans="1:3">
      <c r="A26" s="362" t="s">
        <v>59</v>
      </c>
      <c r="B26" s="360">
        <v>22767</v>
      </c>
      <c r="C26" s="44"/>
    </row>
    <row r="27" spans="1:3">
      <c r="A27" s="49" t="s">
        <v>60</v>
      </c>
      <c r="B27" s="29">
        <v>8169</v>
      </c>
      <c r="C27" s="44"/>
    </row>
    <row r="28" spans="1:3">
      <c r="A28" s="49" t="s">
        <v>61</v>
      </c>
      <c r="B28" s="29">
        <v>2500</v>
      </c>
      <c r="C28" s="44"/>
    </row>
    <row r="29" spans="1:3">
      <c r="A29" s="49" t="s">
        <v>62</v>
      </c>
      <c r="B29" s="29">
        <v>10000</v>
      </c>
      <c r="C29" s="44"/>
    </row>
    <row r="30" spans="1:3">
      <c r="A30" s="49" t="s">
        <v>63</v>
      </c>
      <c r="B30" s="29">
        <v>5800</v>
      </c>
      <c r="C30" s="44"/>
    </row>
    <row r="31" spans="1:3">
      <c r="A31" s="362" t="s">
        <v>64</v>
      </c>
      <c r="B31" s="360">
        <v>16750</v>
      </c>
      <c r="C31" s="44"/>
    </row>
    <row r="32" spans="1:3">
      <c r="A32" s="49" t="s">
        <v>65</v>
      </c>
      <c r="B32" s="29">
        <v>37000</v>
      </c>
      <c r="C32" s="44"/>
    </row>
    <row r="33" spans="1:3">
      <c r="A33" s="49" t="s">
        <v>66</v>
      </c>
      <c r="B33" s="29">
        <v>55350</v>
      </c>
      <c r="C33" s="44"/>
    </row>
    <row r="34" spans="1:3">
      <c r="A34" s="49" t="s">
        <v>67</v>
      </c>
      <c r="B34" s="29">
        <v>56226</v>
      </c>
      <c r="C34" s="44"/>
    </row>
    <row r="35" spans="1:3">
      <c r="A35" s="49" t="s">
        <v>68</v>
      </c>
      <c r="B35" s="29">
        <v>10000</v>
      </c>
      <c r="C35" s="44"/>
    </row>
    <row r="36" spans="1:3">
      <c r="A36" s="288" t="s">
        <v>69</v>
      </c>
      <c r="B36" s="285">
        <f>SUM(B25:B35)</f>
        <v>239562</v>
      </c>
    </row>
    <row r="37" spans="1:3">
      <c r="A37" s="289" t="s">
        <v>70</v>
      </c>
      <c r="B37" s="29">
        <v>-29000</v>
      </c>
    </row>
    <row r="38" spans="1:3">
      <c r="A38" s="35" t="s">
        <v>71</v>
      </c>
      <c r="B38" s="285">
        <f>SUM(B36:B37)</f>
        <v>210562</v>
      </c>
    </row>
    <row r="39" spans="1:3">
      <c r="A39" s="35"/>
      <c r="B39" s="43"/>
    </row>
    <row r="40" spans="1:3">
      <c r="A40" s="36" t="s">
        <v>72</v>
      </c>
      <c r="B40" s="290"/>
    </row>
    <row r="41" spans="1:3">
      <c r="A41" s="20" t="s">
        <v>48</v>
      </c>
    </row>
    <row r="42" spans="1:3">
      <c r="A42" s="18" t="s">
        <v>73</v>
      </c>
      <c r="B42" s="29">
        <v>45000</v>
      </c>
    </row>
    <row r="43" spans="1:3">
      <c r="A43" s="18" t="s">
        <v>74</v>
      </c>
      <c r="B43" s="29">
        <v>10000</v>
      </c>
    </row>
    <row r="44" spans="1:3">
      <c r="A44" s="18" t="s">
        <v>75</v>
      </c>
      <c r="B44" s="29">
        <v>10000</v>
      </c>
    </row>
    <row r="45" spans="1:3">
      <c r="A45" s="18" t="s">
        <v>76</v>
      </c>
      <c r="B45" s="29">
        <v>7000</v>
      </c>
    </row>
    <row r="46" spans="1:3">
      <c r="B46" s="291"/>
    </row>
    <row r="47" spans="1:3">
      <c r="A47" s="20" t="s">
        <v>77</v>
      </c>
      <c r="B47" s="291"/>
    </row>
    <row r="48" spans="1:3">
      <c r="A48" s="18" t="s">
        <v>78</v>
      </c>
      <c r="B48" s="29">
        <v>51306</v>
      </c>
      <c r="C48" s="29"/>
    </row>
    <row r="49" spans="1:3">
      <c r="A49" s="18" t="s">
        <v>79</v>
      </c>
      <c r="B49" s="29">
        <v>19100</v>
      </c>
      <c r="C49" s="29"/>
    </row>
    <row r="50" spans="1:3">
      <c r="A50" s="18" t="s">
        <v>80</v>
      </c>
      <c r="B50" s="29">
        <v>163057</v>
      </c>
      <c r="C50" s="29"/>
    </row>
    <row r="51" spans="1:3">
      <c r="A51" s="18" t="s">
        <v>81</v>
      </c>
      <c r="B51" s="29">
        <v>10000</v>
      </c>
      <c r="C51" s="29"/>
    </row>
    <row r="52" spans="1:3">
      <c r="A52" s="18" t="s">
        <v>82</v>
      </c>
      <c r="B52" s="29">
        <v>28000</v>
      </c>
      <c r="C52" s="29"/>
    </row>
    <row r="53" spans="1:3">
      <c r="A53" s="18" t="s">
        <v>83</v>
      </c>
      <c r="B53" s="29">
        <v>7585</v>
      </c>
      <c r="C53" s="29"/>
    </row>
    <row r="54" spans="1:3">
      <c r="A54" s="361" t="s">
        <v>84</v>
      </c>
      <c r="B54" s="360">
        <v>0</v>
      </c>
      <c r="C54" s="29"/>
    </row>
    <row r="55" spans="1:3">
      <c r="A55" s="18" t="s">
        <v>85</v>
      </c>
      <c r="B55" s="29">
        <v>14000</v>
      </c>
      <c r="C55" s="29"/>
    </row>
    <row r="56" spans="1:3">
      <c r="A56" s="18" t="s">
        <v>86</v>
      </c>
      <c r="B56" s="29">
        <v>11125</v>
      </c>
      <c r="C56" s="29"/>
    </row>
    <row r="57" spans="1:3">
      <c r="A57" s="361" t="s">
        <v>87</v>
      </c>
      <c r="B57" s="360">
        <v>6569</v>
      </c>
      <c r="C57" s="29"/>
    </row>
    <row r="58" spans="1:3" ht="16.149999999999999" thickBot="1">
      <c r="A58" s="45" t="s">
        <v>88</v>
      </c>
      <c r="B58" s="46">
        <f>SUM(B42:B57)</f>
        <v>382742</v>
      </c>
      <c r="C58" s="58"/>
    </row>
    <row r="59" spans="1:3">
      <c r="A59" s="35"/>
      <c r="B59" s="43"/>
    </row>
    <row r="61" spans="1:3">
      <c r="A61" s="36" t="s">
        <v>89</v>
      </c>
      <c r="B61" s="37"/>
    </row>
    <row r="62" spans="1:3">
      <c r="A62" s="35" t="s">
        <v>30</v>
      </c>
      <c r="B62" s="39"/>
    </row>
    <row r="63" spans="1:3">
      <c r="A63" s="18" t="s">
        <v>90</v>
      </c>
      <c r="B63" s="29">
        <v>2500</v>
      </c>
    </row>
    <row r="64" spans="1:3">
      <c r="A64" s="18" t="s">
        <v>91</v>
      </c>
      <c r="B64" s="29">
        <v>2500</v>
      </c>
    </row>
    <row r="65" spans="1:2">
      <c r="A65" s="18" t="s">
        <v>92</v>
      </c>
      <c r="B65" s="29">
        <v>7000</v>
      </c>
    </row>
    <row r="66" spans="1:2">
      <c r="A66" s="361" t="s">
        <v>93</v>
      </c>
      <c r="B66" s="360">
        <v>0</v>
      </c>
    </row>
    <row r="67" spans="1:2">
      <c r="A67" s="361" t="s">
        <v>94</v>
      </c>
      <c r="B67" s="360">
        <v>1394</v>
      </c>
    </row>
    <row r="68" spans="1:2">
      <c r="A68" s="294" t="str">
        <f>CONCATENATE("Sum ",A62)</f>
        <v>Sum FO1 Administrasjon og fellestjenester</v>
      </c>
      <c r="B68" s="295">
        <f>SUM(B63:B67)</f>
        <v>13394</v>
      </c>
    </row>
    <row r="69" spans="1:2">
      <c r="A69" s="34"/>
      <c r="B69" s="44"/>
    </row>
    <row r="70" spans="1:2">
      <c r="B70" s="44"/>
    </row>
    <row r="71" spans="1:2">
      <c r="A71" s="35" t="s">
        <v>34</v>
      </c>
      <c r="B71" s="39"/>
    </row>
    <row r="72" spans="1:2">
      <c r="A72" s="18" t="s">
        <v>95</v>
      </c>
      <c r="B72" s="29">
        <v>4600</v>
      </c>
    </row>
    <row r="73" spans="1:2">
      <c r="A73" s="364" t="s">
        <v>96</v>
      </c>
      <c r="B73" s="360">
        <v>5000</v>
      </c>
    </row>
    <row r="74" spans="1:2">
      <c r="A74" s="18" t="s">
        <v>97</v>
      </c>
      <c r="B74" s="29">
        <v>29000</v>
      </c>
    </row>
    <row r="75" spans="1:2">
      <c r="A75" s="48" t="s">
        <v>98</v>
      </c>
      <c r="B75" s="29">
        <v>6600</v>
      </c>
    </row>
    <row r="76" spans="1:2">
      <c r="A76" s="361" t="s">
        <v>99</v>
      </c>
      <c r="B76" s="360">
        <v>10500</v>
      </c>
    </row>
    <row r="77" spans="1:2">
      <c r="A77" s="18" t="s">
        <v>100</v>
      </c>
      <c r="B77" s="29">
        <v>2000</v>
      </c>
    </row>
    <row r="78" spans="1:2">
      <c r="A78" s="361" t="s">
        <v>101</v>
      </c>
      <c r="B78" s="360">
        <v>2000</v>
      </c>
    </row>
    <row r="79" spans="1:2">
      <c r="A79" s="18" t="s">
        <v>102</v>
      </c>
      <c r="B79" s="29">
        <v>2000</v>
      </c>
    </row>
    <row r="80" spans="1:2">
      <c r="A80" s="294" t="str">
        <f>CONCATENATE("Sum ",A71)</f>
        <v>Sum FO3 Helse og omsorg</v>
      </c>
      <c r="B80" s="287">
        <f>SUM(B72:B79)</f>
        <v>61700</v>
      </c>
    </row>
    <row r="81" spans="1:2" ht="16.149999999999999" thickBot="1">
      <c r="A81" s="305" t="s">
        <v>103</v>
      </c>
      <c r="B81" s="306">
        <f>SUM(B68,B80)</f>
        <v>75094</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defaultColWidth="11.42578125" defaultRowHeight="14.4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sheetPr>
  <dimension ref="A1:AK64"/>
  <sheetViews>
    <sheetView tabSelected="1" zoomScale="60" zoomScaleNormal="60" workbookViewId="0">
      <selection activeCell="X33" sqref="X33"/>
    </sheetView>
  </sheetViews>
  <sheetFormatPr defaultColWidth="11.42578125" defaultRowHeight="15.6"/>
  <cols>
    <col min="1" max="1" width="48.42578125" style="19" customWidth="1"/>
    <col min="2" max="2" width="24.85546875" style="19" customWidth="1"/>
    <col min="3" max="3" width="14" style="19" customWidth="1"/>
    <col min="4" max="18" width="13.28515625" style="19" customWidth="1"/>
    <col min="19" max="19" width="16.28515625" style="19" bestFit="1" customWidth="1"/>
    <col min="20" max="20" width="12.5703125" style="19" bestFit="1" customWidth="1"/>
    <col min="21" max="16384" width="11.42578125" style="19"/>
  </cols>
  <sheetData>
    <row r="1" spans="1:37" ht="16.5" customHeight="1">
      <c r="A1" s="20" t="s">
        <v>104</v>
      </c>
      <c r="B1" s="18"/>
      <c r="C1" s="18"/>
      <c r="D1" s="18"/>
      <c r="E1" s="18"/>
      <c r="F1" s="18"/>
      <c r="G1" s="18"/>
      <c r="H1" s="18"/>
      <c r="I1" s="18"/>
      <c r="J1" s="18"/>
      <c r="K1" s="18"/>
      <c r="L1" s="18"/>
      <c r="M1" s="18"/>
      <c r="N1" s="18"/>
      <c r="O1" s="18"/>
      <c r="P1" s="18"/>
      <c r="Q1" s="18"/>
      <c r="R1" s="18"/>
      <c r="S1" s="18"/>
    </row>
    <row r="2" spans="1:37" ht="54.75" customHeight="1">
      <c r="A2" s="50"/>
      <c r="B2" s="50"/>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37" ht="16.5" customHeight="1" thickBot="1">
      <c r="A3" s="18"/>
      <c r="B3" s="18"/>
      <c r="C3" s="18"/>
      <c r="D3" s="18"/>
      <c r="E3" s="18"/>
      <c r="F3" s="18"/>
      <c r="G3" s="18"/>
      <c r="H3" s="18"/>
      <c r="I3" s="18"/>
      <c r="J3" s="18"/>
      <c r="K3" s="18"/>
      <c r="L3" s="18"/>
      <c r="M3" s="18"/>
      <c r="N3" s="18"/>
      <c r="O3" s="18"/>
      <c r="P3" s="18"/>
      <c r="Q3" s="18"/>
      <c r="R3" s="18"/>
      <c r="S3" s="18"/>
    </row>
    <row r="4" spans="1:37" ht="16.5" customHeight="1">
      <c r="A4" s="162" t="s">
        <v>121</v>
      </c>
      <c r="B4" s="163"/>
      <c r="C4" s="163"/>
      <c r="D4" s="164"/>
      <c r="E4" s="164"/>
      <c r="F4" s="164"/>
      <c r="G4" s="164"/>
      <c r="H4" s="164"/>
      <c r="I4" s="164"/>
      <c r="J4" s="164"/>
      <c r="K4" s="164"/>
      <c r="L4" s="164"/>
      <c r="M4" s="164"/>
      <c r="N4" s="164"/>
      <c r="O4" s="164"/>
      <c r="P4" s="164"/>
      <c r="Q4" s="164"/>
      <c r="R4" s="164"/>
      <c r="S4" s="164"/>
    </row>
    <row r="5" spans="1:37" ht="16.5" customHeight="1">
      <c r="A5" s="51" t="str">
        <f>A13</f>
        <v>Kriteriefordelt</v>
      </c>
      <c r="B5" s="52"/>
      <c r="C5" s="52"/>
      <c r="D5" s="53">
        <f>D13+D19+D25+D31+D37+D43+D49+D55</f>
        <v>1987591.8382114128</v>
      </c>
      <c r="E5" s="53">
        <f>E13+E19+E25+E31+E37+E43+E49+E55</f>
        <v>1758335.576213904</v>
      </c>
      <c r="F5" s="53">
        <f t="shared" ref="F5:S5" si="0">F13+F19+F25+F31+F37+F43+F49+F55</f>
        <v>1425607.897286142</v>
      </c>
      <c r="G5" s="53">
        <f t="shared" si="0"/>
        <v>1056487.4863170446</v>
      </c>
      <c r="H5" s="53">
        <f t="shared" si="0"/>
        <v>1582520.1639857509</v>
      </c>
      <c r="I5" s="53">
        <f t="shared" si="0"/>
        <v>1168361.6225113624</v>
      </c>
      <c r="J5" s="53">
        <f t="shared" si="0"/>
        <v>1587044.2812343156</v>
      </c>
      <c r="K5" s="53">
        <f t="shared" si="0"/>
        <v>1677710.346350414</v>
      </c>
      <c r="L5" s="53">
        <f t="shared" si="0"/>
        <v>1285997.855462315</v>
      </c>
      <c r="M5" s="53">
        <f t="shared" si="0"/>
        <v>1209042.2401751438</v>
      </c>
      <c r="N5" s="53">
        <f t="shared" si="0"/>
        <v>1484711.4978901488</v>
      </c>
      <c r="O5" s="53">
        <f t="shared" si="0"/>
        <v>2121234.644607841</v>
      </c>
      <c r="P5" s="53">
        <f t="shared" si="0"/>
        <v>1924415.6520235951</v>
      </c>
      <c r="Q5" s="53">
        <f t="shared" si="0"/>
        <v>1764660.0757190501</v>
      </c>
      <c r="R5" s="53">
        <f t="shared" si="0"/>
        <v>1652370.6957259679</v>
      </c>
      <c r="S5" s="53">
        <f>S13+S19+S25+S31+S37+S43+S49+S55</f>
        <v>23686091.87371441</v>
      </c>
      <c r="V5" s="30"/>
      <c r="W5" s="30"/>
      <c r="X5" s="30"/>
      <c r="Y5" s="30"/>
      <c r="Z5" s="30"/>
      <c r="AA5" s="30"/>
      <c r="AB5" s="30"/>
      <c r="AC5" s="30"/>
      <c r="AD5" s="30"/>
      <c r="AE5" s="30"/>
      <c r="AF5" s="30"/>
      <c r="AG5" s="30"/>
      <c r="AH5" s="30"/>
      <c r="AI5" s="30"/>
      <c r="AJ5" s="30"/>
      <c r="AK5" s="30"/>
    </row>
    <row r="6" spans="1:37" ht="16.5" customHeight="1">
      <c r="A6" s="51" t="str">
        <f>A14</f>
        <v>Særskilte tildelinger</v>
      </c>
      <c r="B6" s="52"/>
      <c r="C6" s="52"/>
      <c r="D6" s="53">
        <f>D14+D20+D26+D32+D38+D44+D50+D56+D63</f>
        <v>233724.43086804711</v>
      </c>
      <c r="E6" s="53">
        <f>E14+E20+E26+E32+E38+E44+E50+E56+E63</f>
        <v>208043.9554590224</v>
      </c>
      <c r="F6" s="53">
        <f>F14+F20+F26+F32+F38+F44+F50+F56+F63</f>
        <v>166130.04408981855</v>
      </c>
      <c r="G6" s="53">
        <f>G14+G20+G26+G32+G38+G44+G50+G56+G63</f>
        <v>127850.61263737836</v>
      </c>
      <c r="H6" s="53">
        <f>H14+H20+H26+H32+H38+H44+H50+H56+H63</f>
        <v>127973.65795897949</v>
      </c>
      <c r="I6" s="53">
        <f>I14+I20+I26+I32+I38+I44+I50+I56+I63</f>
        <v>113528.21598534865</v>
      </c>
      <c r="J6" s="53">
        <f>J14+J20+J26+J32+J38+J44+J50+J56+J63</f>
        <v>149611.20317815521</v>
      </c>
      <c r="K6" s="53">
        <f t="shared" ref="I6:S6" si="1">K14+K20+K26+K32+K38+K44+K50+K56+K63</f>
        <v>210671.85238334318</v>
      </c>
      <c r="L6" s="53">
        <f t="shared" si="1"/>
        <v>126471.50135410989</v>
      </c>
      <c r="M6" s="53">
        <f t="shared" si="1"/>
        <v>97170.369411091102</v>
      </c>
      <c r="N6" s="53">
        <f t="shared" si="1"/>
        <v>124169.31104860315</v>
      </c>
      <c r="O6" s="53">
        <f t="shared" si="1"/>
        <v>173974.54834487595</v>
      </c>
      <c r="P6" s="53">
        <f t="shared" si="1"/>
        <v>166150.50429052062</v>
      </c>
      <c r="Q6" s="53">
        <f t="shared" si="1"/>
        <v>167447.24755858857</v>
      </c>
      <c r="R6" s="53">
        <f t="shared" si="1"/>
        <v>135167.82039650227</v>
      </c>
      <c r="S6" s="53">
        <f t="shared" si="1"/>
        <v>2328085.2749643847</v>
      </c>
      <c r="U6" s="30"/>
      <c r="V6" s="30"/>
      <c r="W6" s="30"/>
      <c r="X6" s="30"/>
      <c r="Y6" s="30"/>
      <c r="Z6" s="30"/>
      <c r="AA6" s="30"/>
      <c r="AB6" s="30"/>
      <c r="AC6" s="30"/>
      <c r="AD6" s="30"/>
      <c r="AE6" s="30"/>
      <c r="AF6" s="30"/>
      <c r="AG6" s="30"/>
      <c r="AH6" s="30"/>
      <c r="AI6" s="30"/>
      <c r="AJ6" s="30"/>
      <c r="AK6" s="30"/>
    </row>
    <row r="7" spans="1:37" ht="16.5" customHeight="1">
      <c r="A7" s="51" t="str">
        <f>A15</f>
        <v>Kompensasjon for forventet lønns- og prisutvikling</v>
      </c>
      <c r="B7" s="52"/>
      <c r="C7" s="52"/>
      <c r="D7" s="53">
        <f>D15+D21+D27+D33+D39+D45+D51+D57</f>
        <v>112273.53610732716</v>
      </c>
      <c r="E7" s="53">
        <f t="shared" ref="E7:S7" si="2">E15+E21+E27+E33+E39+E45+E51+E57</f>
        <v>99413.169541416413</v>
      </c>
      <c r="F7" s="53">
        <f t="shared" si="2"/>
        <v>80311.789024618309</v>
      </c>
      <c r="G7" s="53">
        <f t="shared" si="2"/>
        <v>59647.101172881892</v>
      </c>
      <c r="H7" s="53">
        <f t="shared" si="2"/>
        <v>88501.178651256167</v>
      </c>
      <c r="I7" s="53">
        <f t="shared" si="2"/>
        <v>65269.826160007135</v>
      </c>
      <c r="J7" s="53">
        <f t="shared" si="2"/>
        <v>88714.075921671523</v>
      </c>
      <c r="K7" s="53">
        <f t="shared" si="2"/>
        <v>94208.315567884565</v>
      </c>
      <c r="L7" s="53">
        <f t="shared" si="2"/>
        <v>72302.41342259798</v>
      </c>
      <c r="M7" s="53">
        <f t="shared" si="2"/>
        <v>67498.726777811025</v>
      </c>
      <c r="N7" s="53">
        <f t="shared" si="2"/>
        <v>83170.603645955853</v>
      </c>
      <c r="O7" s="53">
        <f t="shared" si="2"/>
        <v>118745.09785753506</v>
      </c>
      <c r="P7" s="53">
        <f t="shared" si="2"/>
        <v>107213.81341695094</v>
      </c>
      <c r="Q7" s="53">
        <f t="shared" si="2"/>
        <v>98463.927827585969</v>
      </c>
      <c r="R7" s="53">
        <f t="shared" si="2"/>
        <v>92767.424904499945</v>
      </c>
      <c r="S7" s="53">
        <f t="shared" si="2"/>
        <v>1328501</v>
      </c>
      <c r="V7" s="30"/>
      <c r="W7" s="30"/>
      <c r="X7" s="30"/>
      <c r="Y7" s="30"/>
      <c r="Z7" s="30"/>
      <c r="AA7" s="30"/>
      <c r="AB7" s="30"/>
      <c r="AC7" s="30"/>
      <c r="AD7" s="30"/>
      <c r="AE7" s="30"/>
      <c r="AF7" s="30"/>
      <c r="AG7" s="30"/>
      <c r="AH7" s="30"/>
      <c r="AI7" s="30"/>
      <c r="AJ7" s="30"/>
      <c r="AK7" s="30"/>
    </row>
    <row r="8" spans="1:37" ht="16.5" customHeight="1" thickBot="1">
      <c r="A8" s="165" t="s">
        <v>122</v>
      </c>
      <c r="B8" s="166"/>
      <c r="C8" s="166"/>
      <c r="D8" s="166">
        <f>SUM(D5:D7)</f>
        <v>2333589.8051867872</v>
      </c>
      <c r="E8" s="166">
        <f t="shared" ref="E8:R8" si="3">SUM(E5:E7)</f>
        <v>2065792.7012143428</v>
      </c>
      <c r="F8" s="166">
        <f t="shared" si="3"/>
        <v>1672049.7304005788</v>
      </c>
      <c r="G8" s="166">
        <f t="shared" si="3"/>
        <v>1243985.2001273048</v>
      </c>
      <c r="H8" s="166">
        <f t="shared" si="3"/>
        <v>1798995.0005959866</v>
      </c>
      <c r="I8" s="166">
        <f t="shared" si="3"/>
        <v>1347159.6646567183</v>
      </c>
      <c r="J8" s="166">
        <f t="shared" si="3"/>
        <v>1825369.5603341423</v>
      </c>
      <c r="K8" s="166">
        <f t="shared" si="3"/>
        <v>1982590.5143016418</v>
      </c>
      <c r="L8" s="166">
        <f t="shared" si="3"/>
        <v>1484771.770239023</v>
      </c>
      <c r="M8" s="166">
        <f t="shared" si="3"/>
        <v>1373711.336364046</v>
      </c>
      <c r="N8" s="166">
        <f t="shared" si="3"/>
        <v>1692051.4125847078</v>
      </c>
      <c r="O8" s="166">
        <f t="shared" si="3"/>
        <v>2413954.2908102521</v>
      </c>
      <c r="P8" s="166">
        <f t="shared" si="3"/>
        <v>2197779.9697310668</v>
      </c>
      <c r="Q8" s="166">
        <f t="shared" si="3"/>
        <v>2030571.2511052247</v>
      </c>
      <c r="R8" s="166">
        <f t="shared" si="3"/>
        <v>1880305.94102697</v>
      </c>
      <c r="S8" s="166">
        <f>SUM(S5:S7)</f>
        <v>27342678.148678795</v>
      </c>
      <c r="T8" s="30"/>
      <c r="V8" s="30"/>
      <c r="W8" s="30"/>
      <c r="X8" s="30"/>
      <c r="Y8" s="30"/>
      <c r="Z8" s="30"/>
      <c r="AA8" s="30"/>
      <c r="AB8" s="30"/>
      <c r="AC8" s="30"/>
      <c r="AD8" s="30"/>
      <c r="AE8" s="30"/>
      <c r="AF8" s="30"/>
      <c r="AG8" s="30"/>
      <c r="AH8" s="30"/>
      <c r="AI8" s="30"/>
      <c r="AJ8" s="30"/>
      <c r="AK8" s="30"/>
    </row>
    <row r="9" spans="1:37" ht="16.5" customHeight="1">
      <c r="A9" s="54"/>
      <c r="B9" s="55"/>
      <c r="C9" s="55"/>
      <c r="D9" s="57"/>
      <c r="E9" s="57"/>
      <c r="F9" s="57"/>
      <c r="G9" s="57"/>
      <c r="H9" s="57"/>
      <c r="I9" s="57"/>
      <c r="J9" s="57"/>
      <c r="K9" s="57"/>
      <c r="L9" s="57"/>
      <c r="M9" s="57"/>
      <c r="N9" s="57"/>
      <c r="O9" s="57"/>
      <c r="P9" s="57"/>
      <c r="Q9" s="57"/>
      <c r="R9" s="57"/>
      <c r="S9" s="57"/>
      <c r="T9" s="30"/>
      <c r="V9" s="30"/>
      <c r="W9" s="30"/>
      <c r="X9" s="30"/>
      <c r="Y9" s="30"/>
      <c r="Z9" s="30"/>
      <c r="AA9" s="30"/>
      <c r="AB9" s="30"/>
      <c r="AC9" s="30"/>
      <c r="AD9" s="30"/>
      <c r="AE9" s="30"/>
      <c r="AF9" s="30"/>
      <c r="AG9" s="30"/>
      <c r="AH9" s="30"/>
      <c r="AI9" s="30"/>
      <c r="AJ9" s="30"/>
      <c r="AK9" s="30"/>
    </row>
    <row r="10" spans="1:37" ht="16.5" customHeight="1" thickBot="1">
      <c r="A10" s="165" t="s">
        <v>123</v>
      </c>
      <c r="B10" s="166"/>
      <c r="C10" s="166"/>
      <c r="D10" s="166">
        <f>ROUND(D8,0)</f>
        <v>2333590</v>
      </c>
      <c r="E10" s="166">
        <f>ROUND(E8,0)</f>
        <v>2065793</v>
      </c>
      <c r="F10" s="166">
        <f t="shared" ref="F10:Q10" si="4">ROUND(F8,0)</f>
        <v>1672050</v>
      </c>
      <c r="G10" s="166">
        <f t="shared" si="4"/>
        <v>1243985</v>
      </c>
      <c r="H10" s="166">
        <f t="shared" si="4"/>
        <v>1798995</v>
      </c>
      <c r="I10" s="166">
        <f>ROUND(I8-1,0)</f>
        <v>1347159</v>
      </c>
      <c r="J10" s="166">
        <f>ROUND(J8,0)</f>
        <v>1825370</v>
      </c>
      <c r="K10" s="166">
        <f t="shared" si="4"/>
        <v>1982591</v>
      </c>
      <c r="L10" s="166">
        <f>ROUND(L8,0)</f>
        <v>1484772</v>
      </c>
      <c r="M10" s="166">
        <f t="shared" si="4"/>
        <v>1373711</v>
      </c>
      <c r="N10" s="166">
        <f t="shared" si="4"/>
        <v>1692051</v>
      </c>
      <c r="O10" s="166">
        <f t="shared" si="4"/>
        <v>2413954</v>
      </c>
      <c r="P10" s="166">
        <f>ROUND(P8,0)</f>
        <v>2197780</v>
      </c>
      <c r="Q10" s="166">
        <f t="shared" si="4"/>
        <v>2030571</v>
      </c>
      <c r="R10" s="166">
        <f>ROUND(R8,0)</f>
        <v>1880306</v>
      </c>
      <c r="S10" s="166">
        <f>SUM(D10:R10)</f>
        <v>27342678</v>
      </c>
      <c r="T10" s="30"/>
      <c r="U10" s="30"/>
      <c r="V10" s="30"/>
      <c r="W10" s="30"/>
      <c r="X10" s="30"/>
      <c r="Y10" s="30"/>
      <c r="Z10" s="30"/>
      <c r="AA10" s="30"/>
      <c r="AB10" s="30"/>
      <c r="AC10" s="30"/>
      <c r="AD10" s="30"/>
      <c r="AE10" s="30"/>
      <c r="AF10" s="30"/>
      <c r="AG10" s="30"/>
      <c r="AH10" s="30"/>
      <c r="AI10" s="30"/>
      <c r="AJ10" s="30"/>
      <c r="AK10" s="30"/>
    </row>
    <row r="11" spans="1:37" ht="16.5" customHeight="1">
      <c r="A11" s="56"/>
      <c r="B11" s="56"/>
      <c r="C11" s="56"/>
      <c r="D11" s="56"/>
      <c r="E11" s="56"/>
      <c r="F11" s="56"/>
      <c r="G11" s="56"/>
      <c r="H11" s="56"/>
      <c r="I11" s="56"/>
      <c r="J11" s="56"/>
      <c r="K11" s="56"/>
      <c r="L11" s="56"/>
      <c r="M11" s="56"/>
      <c r="N11" s="56"/>
      <c r="O11" s="56"/>
      <c r="P11" s="56"/>
      <c r="Q11" s="56"/>
      <c r="R11" s="56"/>
      <c r="S11" s="56"/>
      <c r="T11" s="30"/>
      <c r="V11" s="30"/>
      <c r="W11" s="30"/>
      <c r="X11" s="30"/>
      <c r="Y11" s="30"/>
      <c r="Z11" s="30"/>
      <c r="AA11" s="30"/>
      <c r="AB11" s="30"/>
      <c r="AC11" s="30"/>
      <c r="AD11" s="30"/>
      <c r="AE11" s="30"/>
      <c r="AF11" s="30"/>
      <c r="AG11" s="30"/>
      <c r="AH11" s="30"/>
      <c r="AI11" s="30"/>
      <c r="AJ11" s="30"/>
      <c r="AK11" s="30"/>
    </row>
    <row r="12" spans="1:37" ht="16.5" customHeight="1">
      <c r="A12" s="167" t="str">
        <f>'Tabell 1.1'!A5</f>
        <v>FO1 Administrasjon og fellestjenester</v>
      </c>
      <c r="B12" s="168"/>
      <c r="C12" s="168"/>
      <c r="D12" s="169"/>
      <c r="E12" s="169"/>
      <c r="F12" s="169"/>
      <c r="G12" s="169"/>
      <c r="H12" s="169"/>
      <c r="I12" s="169"/>
      <c r="J12" s="169"/>
      <c r="K12" s="169"/>
      <c r="L12" s="169"/>
      <c r="M12" s="169"/>
      <c r="N12" s="169"/>
      <c r="O12" s="169"/>
      <c r="P12" s="169"/>
      <c r="Q12" s="169"/>
      <c r="R12" s="169"/>
      <c r="S12" s="169"/>
      <c r="T12" s="30"/>
      <c r="V12" s="30"/>
      <c r="W12" s="30"/>
      <c r="X12" s="30"/>
      <c r="Y12" s="30"/>
      <c r="Z12" s="30"/>
      <c r="AA12" s="30"/>
      <c r="AB12" s="30"/>
      <c r="AC12" s="30"/>
      <c r="AD12" s="30"/>
      <c r="AE12" s="30"/>
      <c r="AF12" s="30"/>
      <c r="AG12" s="30"/>
      <c r="AH12" s="30"/>
      <c r="AI12" s="30"/>
      <c r="AJ12" s="30"/>
      <c r="AK12" s="30"/>
    </row>
    <row r="13" spans="1:37" ht="16.5" customHeight="1">
      <c r="A13" s="51" t="s">
        <v>124</v>
      </c>
      <c r="B13" s="52"/>
      <c r="C13" s="52"/>
      <c r="D13" s="53">
        <f>'Tabell 1.1'!$B$5*'Tabell 3.1'!D7/100</f>
        <v>11574.768158069439</v>
      </c>
      <c r="E13" s="53">
        <f>'Tabell 1.1'!$B$5*'Tabell 3.1'!E7/100</f>
        <v>11966.841261977748</v>
      </c>
      <c r="F13" s="53">
        <f>'Tabell 1.1'!$B$5*'Tabell 3.1'!F7/100</f>
        <v>10068.245136915946</v>
      </c>
      <c r="G13" s="53">
        <f>'Tabell 1.1'!$B$5*'Tabell 3.1'!G7/100</f>
        <v>9439.6060888860611</v>
      </c>
      <c r="H13" s="53">
        <f>'Tabell 1.1'!$B$5*'Tabell 3.1'!H7/100</f>
        <v>11449.170389293944</v>
      </c>
      <c r="I13" s="53">
        <f>'Tabell 1.1'!$B$5*'Tabell 3.1'!I7/100</f>
        <v>8822.8874503171846</v>
      </c>
      <c r="J13" s="53">
        <f>'Tabell 1.1'!$B$5*'Tabell 3.1'!J7/100</f>
        <v>10622.435809493916</v>
      </c>
      <c r="K13" s="53">
        <f>'Tabell 1.1'!$B$5*'Tabell 3.1'!K7/100</f>
        <v>10903.107268621205</v>
      </c>
      <c r="L13" s="53">
        <f>'Tabell 1.1'!$B$5*'Tabell 3.1'!L7/100</f>
        <v>8853.7721475570597</v>
      </c>
      <c r="M13" s="53">
        <f>'Tabell 1.1'!$B$5*'Tabell 3.1'!M7/100</f>
        <v>8016.5259339595996</v>
      </c>
      <c r="N13" s="53">
        <f>'Tabell 1.1'!$B$5*'Tabell 3.1'!N7/100</f>
        <v>8643.1060021734884</v>
      </c>
      <c r="O13" s="53">
        <f>'Tabell 1.1'!$B$5*'Tabell 3.1'!O7/100</f>
        <v>10401.799867106596</v>
      </c>
      <c r="P13" s="53">
        <f>'Tabell 1.1'!$B$5*'Tabell 3.1'!P7/100</f>
        <v>10563.80906841752</v>
      </c>
      <c r="Q13" s="53">
        <f>'Tabell 1.1'!$B$5*'Tabell 3.1'!Q7/100</f>
        <v>10752.801742053813</v>
      </c>
      <c r="R13" s="53">
        <f>'Tabell 1.1'!$B$5*'Tabell 3.1'!R7/100</f>
        <v>9280.414438902284</v>
      </c>
      <c r="S13" s="53">
        <f>SUM(D13:R13)</f>
        <v>151359.29076374578</v>
      </c>
      <c r="T13" s="30"/>
      <c r="V13" s="30"/>
      <c r="W13" s="30"/>
      <c r="X13" s="30"/>
      <c r="Y13" s="30"/>
      <c r="Z13" s="30"/>
      <c r="AA13" s="30"/>
      <c r="AB13" s="30"/>
      <c r="AC13" s="30"/>
      <c r="AD13" s="30"/>
      <c r="AE13" s="30"/>
      <c r="AF13" s="30"/>
      <c r="AG13" s="30"/>
      <c r="AH13" s="30"/>
      <c r="AI13" s="30"/>
      <c r="AJ13" s="30"/>
      <c r="AK13" s="30"/>
    </row>
    <row r="14" spans="1:37" ht="16.5" customHeight="1">
      <c r="A14" s="51" t="s">
        <v>125</v>
      </c>
      <c r="B14" s="52"/>
      <c r="C14" s="52"/>
      <c r="D14" s="53">
        <f>'Tabell 2.3'!D14</f>
        <v>2788</v>
      </c>
      <c r="E14" s="53">
        <f>'Tabell 2.3'!E14</f>
        <v>2742</v>
      </c>
      <c r="F14" s="53">
        <f>'Tabell 2.3'!F14</f>
        <v>2227</v>
      </c>
      <c r="G14" s="53">
        <f>'Tabell 2.3'!G14</f>
        <v>1950</v>
      </c>
      <c r="H14" s="53">
        <f>'Tabell 2.3'!H14</f>
        <v>551</v>
      </c>
      <c r="I14" s="53">
        <f>'Tabell 2.3'!I14</f>
        <v>147</v>
      </c>
      <c r="J14" s="53">
        <f>'Tabell 2.3'!J14</f>
        <v>434</v>
      </c>
      <c r="K14" s="53">
        <f>'Tabell 2.3'!K14</f>
        <v>395</v>
      </c>
      <c r="L14" s="53">
        <f>'Tabell 2.3'!L14</f>
        <v>264.111740245926</v>
      </c>
      <c r="M14" s="53">
        <f>'Tabell 2.3'!M14</f>
        <v>2552</v>
      </c>
      <c r="N14" s="53">
        <f>'Tabell 2.3'!N14</f>
        <v>224</v>
      </c>
      <c r="O14" s="53">
        <f>'Tabell 2.3'!O14</f>
        <v>184</v>
      </c>
      <c r="P14" s="53">
        <f>'Tabell 2.3'!P14</f>
        <v>207</v>
      </c>
      <c r="Q14" s="53">
        <f>'Tabell 2.3'!Q14</f>
        <v>222</v>
      </c>
      <c r="R14" s="53">
        <f>'Tabell 2.3'!R14</f>
        <v>-2000</v>
      </c>
      <c r="S14" s="53">
        <f t="shared" ref="S14:S15" si="5">SUM(D14:R14)</f>
        <v>12887.111740245926</v>
      </c>
      <c r="T14" s="30"/>
      <c r="V14" s="30"/>
      <c r="W14" s="30"/>
      <c r="X14" s="30"/>
      <c r="Y14" s="30"/>
      <c r="Z14" s="30"/>
      <c r="AA14" s="30"/>
      <c r="AB14" s="30"/>
      <c r="AC14" s="30"/>
      <c r="AD14" s="30"/>
      <c r="AE14" s="30"/>
      <c r="AF14" s="30"/>
      <c r="AG14" s="30"/>
      <c r="AH14" s="30"/>
      <c r="AI14" s="30"/>
      <c r="AJ14" s="30"/>
      <c r="AK14" s="30"/>
    </row>
    <row r="15" spans="1:37" ht="16.5" customHeight="1">
      <c r="A15" s="51" t="s">
        <v>20</v>
      </c>
      <c r="B15" s="52"/>
      <c r="C15" s="52"/>
      <c r="D15" s="53">
        <f>'Tabell 2.2'!D37</f>
        <v>650.46955942702687</v>
      </c>
      <c r="E15" s="53">
        <f>'Tabell 2.2'!E37</f>
        <v>672.5029700042079</v>
      </c>
      <c r="F15" s="53">
        <f>'Tabell 2.2'!F37</f>
        <v>565.80718412465774</v>
      </c>
      <c r="G15" s="53">
        <f>'Tabell 2.2'!G37</f>
        <v>530.47942990734771</v>
      </c>
      <c r="H15" s="53">
        <f>'Tabell 2.2'!H37</f>
        <v>643.41131651410444</v>
      </c>
      <c r="I15" s="53">
        <f>'Tabell 2.2'!I37</f>
        <v>495.82156932284306</v>
      </c>
      <c r="J15" s="53">
        <f>'Tabell 2.2'!J37</f>
        <v>596.95114810799214</v>
      </c>
      <c r="K15" s="53">
        <f>'Tabell 2.2'!K37</f>
        <v>612.72409818950098</v>
      </c>
      <c r="L15" s="53">
        <f>'Tabell 2.2'!L37</f>
        <v>497.55720282602067</v>
      </c>
      <c r="M15" s="53">
        <f>'Tabell 2.2'!M37</f>
        <v>450.50631003461626</v>
      </c>
      <c r="N15" s="53">
        <f>'Tabell 2.2'!N37</f>
        <v>485.71835535171442</v>
      </c>
      <c r="O15" s="53">
        <f>'Tabell 2.2'!O37</f>
        <v>584.55202595897583</v>
      </c>
      <c r="P15" s="53">
        <f>'Tabell 2.2'!P37</f>
        <v>593.65648942301277</v>
      </c>
      <c r="Q15" s="53">
        <f>'Tabell 2.2'!Q37</f>
        <v>604.27734847403656</v>
      </c>
      <c r="R15" s="53">
        <f>'Tabell 2.2'!R37</f>
        <v>521.53330493833744</v>
      </c>
      <c r="S15" s="53">
        <f t="shared" si="5"/>
        <v>8505.9683126043947</v>
      </c>
      <c r="V15" s="30"/>
      <c r="W15" s="30"/>
      <c r="X15" s="30"/>
      <c r="Y15" s="30"/>
      <c r="Z15" s="30"/>
      <c r="AA15" s="30"/>
      <c r="AB15" s="30"/>
      <c r="AC15" s="30"/>
      <c r="AD15" s="30"/>
      <c r="AE15" s="30"/>
      <c r="AF15" s="30"/>
      <c r="AG15" s="30"/>
      <c r="AH15" s="30"/>
      <c r="AI15" s="30"/>
      <c r="AJ15" s="30"/>
      <c r="AK15" s="30"/>
    </row>
    <row r="16" spans="1:37" ht="16.5" customHeight="1" thickBot="1">
      <c r="A16" s="170" t="s">
        <v>122</v>
      </c>
      <c r="B16" s="171"/>
      <c r="C16" s="171"/>
      <c r="D16" s="172">
        <f>SUM(D13:D15)</f>
        <v>15013.237717496466</v>
      </c>
      <c r="E16" s="172">
        <f>SUM(E13:E15)</f>
        <v>15381.344231981957</v>
      </c>
      <c r="F16" s="172">
        <f t="shared" ref="F16:S16" si="6">SUM(F13:F15)</f>
        <v>12861.052321040605</v>
      </c>
      <c r="G16" s="172">
        <f t="shared" si="6"/>
        <v>11920.085518793408</v>
      </c>
      <c r="H16" s="172">
        <f t="shared" si="6"/>
        <v>12643.581705808048</v>
      </c>
      <c r="I16" s="172">
        <f t="shared" si="6"/>
        <v>9465.7090196400277</v>
      </c>
      <c r="J16" s="172">
        <f t="shared" si="6"/>
        <v>11653.386957601908</v>
      </c>
      <c r="K16" s="172">
        <f t="shared" si="6"/>
        <v>11910.831366810706</v>
      </c>
      <c r="L16" s="172">
        <f t="shared" si="6"/>
        <v>9615.4410906290068</v>
      </c>
      <c r="M16" s="172">
        <f t="shared" si="6"/>
        <v>11019.032243994216</v>
      </c>
      <c r="N16" s="172">
        <f t="shared" si="6"/>
        <v>9352.8243575252036</v>
      </c>
      <c r="O16" s="172">
        <f t="shared" si="6"/>
        <v>11170.351893065572</v>
      </c>
      <c r="P16" s="172">
        <f t="shared" si="6"/>
        <v>11364.465557840533</v>
      </c>
      <c r="Q16" s="172">
        <f t="shared" si="6"/>
        <v>11579.07909052785</v>
      </c>
      <c r="R16" s="172">
        <f t="shared" si="6"/>
        <v>7801.9477438406211</v>
      </c>
      <c r="S16" s="172">
        <f t="shared" si="6"/>
        <v>172752.37081659609</v>
      </c>
      <c r="V16" s="30"/>
      <c r="W16" s="30"/>
      <c r="X16" s="30"/>
      <c r="Y16" s="30"/>
      <c r="Z16" s="30"/>
      <c r="AA16" s="30"/>
      <c r="AB16" s="30"/>
      <c r="AC16" s="30"/>
      <c r="AD16" s="30"/>
      <c r="AE16" s="30"/>
      <c r="AF16" s="30"/>
      <c r="AG16" s="30"/>
      <c r="AH16" s="30"/>
      <c r="AI16" s="30"/>
      <c r="AJ16" s="30"/>
      <c r="AK16" s="30"/>
    </row>
    <row r="17" spans="1:37" ht="16.5" customHeight="1" thickBot="1">
      <c r="A17" s="57"/>
      <c r="B17" s="57"/>
      <c r="C17" s="57"/>
      <c r="D17" s="57"/>
      <c r="E17" s="57"/>
      <c r="F17" s="57"/>
      <c r="G17" s="57"/>
      <c r="H17" s="57"/>
      <c r="I17" s="57"/>
      <c r="J17" s="57"/>
      <c r="K17" s="57"/>
      <c r="L17" s="57"/>
      <c r="M17" s="57"/>
      <c r="N17" s="57"/>
      <c r="O17" s="57"/>
      <c r="P17" s="57"/>
      <c r="Q17" s="57"/>
      <c r="R17" s="57"/>
      <c r="S17" s="57"/>
      <c r="V17" s="30"/>
      <c r="W17" s="30"/>
      <c r="X17" s="30"/>
      <c r="Y17" s="30"/>
      <c r="Z17" s="30"/>
      <c r="AA17" s="30"/>
      <c r="AB17" s="30"/>
      <c r="AC17" s="30"/>
      <c r="AD17" s="30"/>
      <c r="AE17" s="30"/>
      <c r="AF17" s="30"/>
      <c r="AG17" s="30"/>
      <c r="AH17" s="30"/>
      <c r="AI17" s="30"/>
      <c r="AJ17" s="30"/>
      <c r="AK17" s="30"/>
    </row>
    <row r="18" spans="1:37" ht="16.5" customHeight="1">
      <c r="A18" s="173" t="str">
        <f>'Tabell 1.1'!A6</f>
        <v>FO2A Barnehager</v>
      </c>
      <c r="B18" s="173"/>
      <c r="C18" s="174"/>
      <c r="D18" s="175"/>
      <c r="E18" s="175"/>
      <c r="F18" s="175"/>
      <c r="G18" s="175"/>
      <c r="H18" s="175"/>
      <c r="I18" s="175"/>
      <c r="J18" s="175"/>
      <c r="K18" s="175"/>
      <c r="L18" s="175"/>
      <c r="M18" s="175"/>
      <c r="N18" s="175"/>
      <c r="O18" s="175"/>
      <c r="P18" s="175"/>
      <c r="Q18" s="175"/>
      <c r="R18" s="175"/>
      <c r="S18" s="175"/>
      <c r="V18" s="30"/>
      <c r="W18" s="30"/>
      <c r="X18" s="30"/>
      <c r="Y18" s="30"/>
      <c r="Z18" s="30"/>
      <c r="AA18" s="30"/>
      <c r="AB18" s="30"/>
      <c r="AC18" s="30"/>
      <c r="AD18" s="30"/>
      <c r="AE18" s="30"/>
      <c r="AF18" s="30"/>
      <c r="AG18" s="30"/>
      <c r="AH18" s="30"/>
      <c r="AI18" s="30"/>
      <c r="AJ18" s="30"/>
      <c r="AK18" s="30"/>
    </row>
    <row r="19" spans="1:37" ht="16.5" customHeight="1">
      <c r="A19" s="51" t="str">
        <f>A13</f>
        <v>Kriteriefordelt</v>
      </c>
      <c r="B19" s="52"/>
      <c r="C19" s="52"/>
      <c r="D19" s="53">
        <f>'Tabell 1.1'!$B$6*'Tabell 3.1'!D21/100</f>
        <v>535578.85689699568</v>
      </c>
      <c r="E19" s="53">
        <f>'Tabell 1.1'!$B$6*'Tabell 3.1'!E21/100</f>
        <v>509115.53610351711</v>
      </c>
      <c r="F19" s="53">
        <f>'Tabell 1.1'!$B$6*'Tabell 3.1'!F21/100</f>
        <v>431964.53094165697</v>
      </c>
      <c r="G19" s="53">
        <f>'Tabell 1.1'!$B$6*'Tabell 3.1'!G21/100</f>
        <v>328681.2135071879</v>
      </c>
      <c r="H19" s="53">
        <f>'Tabell 1.1'!$B$6*'Tabell 3.1'!H21/100</f>
        <v>352484.10664632468</v>
      </c>
      <c r="I19" s="53">
        <f>'Tabell 1.1'!$B$6*'Tabell 3.1'!I21/100</f>
        <v>350217.04764738039</v>
      </c>
      <c r="J19" s="53">
        <f>'Tabell 1.1'!$B$6*'Tabell 3.1'!J21/100</f>
        <v>494546.20282636059</v>
      </c>
      <c r="K19" s="53">
        <f>'Tabell 1.1'!$B$6*'Tabell 3.1'!K21/100</f>
        <v>573863.67651538691</v>
      </c>
      <c r="L19" s="53">
        <f>'Tabell 1.1'!$B$6*'Tabell 3.1'!L21/100</f>
        <v>320811.64587858104</v>
      </c>
      <c r="M19" s="53">
        <f>'Tabell 1.1'!$B$6*'Tabell 3.1'!M21/100</f>
        <v>201814.77275800391</v>
      </c>
      <c r="N19" s="53">
        <f>'Tabell 1.1'!$B$6*'Tabell 3.1'!N21/100</f>
        <v>231443.63167552784</v>
      </c>
      <c r="O19" s="53">
        <f>'Tabell 1.1'!$B$6*'Tabell 3.1'!O21/100</f>
        <v>416351.26120862336</v>
      </c>
      <c r="P19" s="53">
        <f>'Tabell 1.1'!$B$6*'Tabell 3.1'!P21/100</f>
        <v>454359.445444674</v>
      </c>
      <c r="Q19" s="53">
        <f>'Tabell 1.1'!$B$6*'Tabell 3.1'!Q21/100</f>
        <v>490555.15421658091</v>
      </c>
      <c r="R19" s="53">
        <f>'Tabell 1.1'!$B$6*'Tabell 3.1'!R21/100</f>
        <v>329869.17406994262</v>
      </c>
      <c r="S19" s="53">
        <f>SUM(D19:R19)</f>
        <v>6021656.2563367439</v>
      </c>
      <c r="V19" s="30"/>
      <c r="W19" s="30"/>
      <c r="X19" s="30"/>
      <c r="Y19" s="30"/>
      <c r="Z19" s="30"/>
      <c r="AA19" s="30"/>
      <c r="AB19" s="30"/>
      <c r="AC19" s="30"/>
      <c r="AD19" s="30"/>
      <c r="AE19" s="30"/>
      <c r="AF19" s="30"/>
      <c r="AG19" s="30"/>
      <c r="AH19" s="30"/>
      <c r="AI19" s="30"/>
      <c r="AJ19" s="30"/>
      <c r="AK19" s="30"/>
    </row>
    <row r="20" spans="1:37" ht="16.5" customHeight="1">
      <c r="A20" s="51" t="str">
        <f>A14</f>
        <v>Særskilte tildelinger</v>
      </c>
      <c r="B20" s="52"/>
      <c r="C20" s="52"/>
      <c r="D20" s="53">
        <f>'Tabell 2.3'!D25</f>
        <v>125301.03277194846</v>
      </c>
      <c r="E20" s="53">
        <f>'Tabell 2.3'!E25</f>
        <v>112456.52803886156</v>
      </c>
      <c r="F20" s="53">
        <f>'Tabell 2.3'!F25</f>
        <v>103947.94632053553</v>
      </c>
      <c r="G20" s="53">
        <f>'Tabell 2.3'!G25</f>
        <v>49678.028013445728</v>
      </c>
      <c r="H20" s="53">
        <f>'Tabell 2.3'!H25</f>
        <v>54243.302611198756</v>
      </c>
      <c r="I20" s="53">
        <f>'Tabell 2.3'!I25</f>
        <v>69785.393684933108</v>
      </c>
      <c r="J20" s="53">
        <f>'Tabell 2.3'!J25</f>
        <v>91699.660090039513</v>
      </c>
      <c r="K20" s="53">
        <f>'Tabell 2.3'!K25</f>
        <v>153246.32334477332</v>
      </c>
      <c r="L20" s="53">
        <f>'Tabell 2.3'!L25</f>
        <v>82173.541426616124</v>
      </c>
      <c r="M20" s="53">
        <f>'Tabell 2.3'!M25</f>
        <v>53362.224195545699</v>
      </c>
      <c r="N20" s="53">
        <f>'Tabell 2.3'!N25</f>
        <v>66965.749930449092</v>
      </c>
      <c r="O20" s="53">
        <f>'Tabell 2.3'!O25</f>
        <v>96912.189728128025</v>
      </c>
      <c r="P20" s="53">
        <f>'Tabell 2.3'!P25</f>
        <v>99778.544963093838</v>
      </c>
      <c r="Q20" s="53">
        <f>'Tabell 2.3'!Q25</f>
        <v>107492.43138271893</v>
      </c>
      <c r="R20" s="53">
        <f>'Tabell 2.3'!R25</f>
        <v>72757.85681771228</v>
      </c>
      <c r="S20" s="53">
        <f t="shared" ref="S20:S21" si="7">SUM(D20:R20)</f>
        <v>1339800.7533200001</v>
      </c>
      <c r="V20" s="30"/>
      <c r="W20" s="30"/>
      <c r="X20" s="30"/>
      <c r="Y20" s="30"/>
      <c r="Z20" s="30"/>
      <c r="AA20" s="30"/>
      <c r="AB20" s="30"/>
      <c r="AC20" s="30"/>
      <c r="AD20" s="30"/>
      <c r="AE20" s="30"/>
      <c r="AF20" s="30"/>
      <c r="AG20" s="30"/>
      <c r="AH20" s="30"/>
      <c r="AI20" s="30"/>
      <c r="AJ20" s="30"/>
      <c r="AK20" s="30"/>
    </row>
    <row r="21" spans="1:37" ht="16.5" customHeight="1">
      <c r="A21" s="51" t="str">
        <f>A15</f>
        <v>Kompensasjon for forventet lønns- og prisutvikling</v>
      </c>
      <c r="B21" s="52"/>
      <c r="C21" s="52"/>
      <c r="D21" s="53">
        <f>'Tabell 2.2'!D52</f>
        <v>31385.556833934017</v>
      </c>
      <c r="E21" s="53">
        <f>'Tabell 2.2'!E52</f>
        <v>29834.774819142702</v>
      </c>
      <c r="F21" s="53">
        <f>'Tabell 2.2'!F52</f>
        <v>25313.63432578601</v>
      </c>
      <c r="G21" s="53">
        <f>'Tabell 2.2'!G52</f>
        <v>19261.10930992226</v>
      </c>
      <c r="H21" s="53">
        <f>'Tabell 2.2'!H52</f>
        <v>20655.987105806042</v>
      </c>
      <c r="I21" s="53">
        <f>'Tabell 2.2'!I52</f>
        <v>20523.134757097785</v>
      </c>
      <c r="J21" s="53">
        <f>'Tabell 2.2'!J52</f>
        <v>28980.994592917934</v>
      </c>
      <c r="K21" s="53">
        <f>'Tabell 2.2'!K52</f>
        <v>33629.092713919323</v>
      </c>
      <c r="L21" s="53">
        <f>'Tabell 2.2'!L52</f>
        <v>18799.943304420984</v>
      </c>
      <c r="M21" s="53">
        <f>'Tabell 2.2'!M52</f>
        <v>11826.58527078861</v>
      </c>
      <c r="N21" s="53">
        <f>'Tabell 2.2'!N52</f>
        <v>13562.871577660886</v>
      </c>
      <c r="O21" s="53">
        <f>'Tabell 2.2'!O52</f>
        <v>24398.678183923388</v>
      </c>
      <c r="P21" s="53">
        <f>'Tabell 2.2'!P52</f>
        <v>26626.002902092063</v>
      </c>
      <c r="Q21" s="53">
        <f>'Tabell 2.2'!Q52</f>
        <v>28747.114406356864</v>
      </c>
      <c r="R21" s="53">
        <f>'Tabell 2.2'!R52</f>
        <v>19330.725209203327</v>
      </c>
      <c r="S21" s="53">
        <f t="shared" si="7"/>
        <v>352876.20531297219</v>
      </c>
      <c r="V21" s="30"/>
      <c r="W21" s="30"/>
      <c r="X21" s="30"/>
      <c r="Y21" s="30"/>
      <c r="Z21" s="30"/>
      <c r="AA21" s="30"/>
      <c r="AB21" s="30"/>
      <c r="AC21" s="30"/>
      <c r="AD21" s="30"/>
      <c r="AE21" s="30"/>
      <c r="AF21" s="30"/>
      <c r="AG21" s="30"/>
      <c r="AH21" s="30"/>
      <c r="AI21" s="30"/>
      <c r="AJ21" s="30"/>
      <c r="AK21" s="30"/>
    </row>
    <row r="22" spans="1:37" ht="16.5" customHeight="1" thickBot="1">
      <c r="A22" s="176" t="str">
        <f>A16</f>
        <v xml:space="preserve">Bydelsfordelt budsjett </v>
      </c>
      <c r="B22" s="176"/>
      <c r="C22" s="177"/>
      <c r="D22" s="178">
        <f>SUM(D19:D21)</f>
        <v>692265.44650287821</v>
      </c>
      <c r="E22" s="178">
        <f t="shared" ref="E22:S22" si="8">SUM(E19:E21)</f>
        <v>651406.83896152128</v>
      </c>
      <c r="F22" s="178">
        <f t="shared" si="8"/>
        <v>561226.11158797855</v>
      </c>
      <c r="G22" s="178">
        <f t="shared" si="8"/>
        <v>397620.35083055589</v>
      </c>
      <c r="H22" s="178">
        <f t="shared" si="8"/>
        <v>427383.39636332949</v>
      </c>
      <c r="I22" s="178">
        <f t="shared" si="8"/>
        <v>440525.57608941128</v>
      </c>
      <c r="J22" s="178">
        <f t="shared" si="8"/>
        <v>615226.85750931804</v>
      </c>
      <c r="K22" s="178">
        <f t="shared" si="8"/>
        <v>760739.09257407964</v>
      </c>
      <c r="L22" s="178">
        <f t="shared" si="8"/>
        <v>421785.13060961815</v>
      </c>
      <c r="M22" s="178">
        <f t="shared" si="8"/>
        <v>267003.58222433826</v>
      </c>
      <c r="N22" s="178">
        <f t="shared" si="8"/>
        <v>311972.25318363786</v>
      </c>
      <c r="O22" s="178">
        <f t="shared" si="8"/>
        <v>537662.1291206748</v>
      </c>
      <c r="P22" s="178">
        <f t="shared" si="8"/>
        <v>580763.99330985988</v>
      </c>
      <c r="Q22" s="178">
        <f t="shared" si="8"/>
        <v>626794.70000565669</v>
      </c>
      <c r="R22" s="178">
        <f t="shared" si="8"/>
        <v>421957.75609685818</v>
      </c>
      <c r="S22" s="178">
        <f t="shared" si="8"/>
        <v>7714333.214969716</v>
      </c>
      <c r="V22" s="30"/>
      <c r="W22" s="30"/>
      <c r="X22" s="30"/>
      <c r="Y22" s="30"/>
      <c r="Z22" s="30"/>
      <c r="AA22" s="30"/>
      <c r="AB22" s="30"/>
      <c r="AC22" s="30"/>
      <c r="AD22" s="30"/>
      <c r="AE22" s="30"/>
      <c r="AF22" s="30"/>
      <c r="AG22" s="30"/>
      <c r="AH22" s="30"/>
      <c r="AI22" s="30"/>
      <c r="AJ22" s="30"/>
      <c r="AK22" s="30"/>
    </row>
    <row r="23" spans="1:37" ht="16.5" customHeight="1" thickBot="1">
      <c r="A23" s="20"/>
      <c r="B23" s="18"/>
      <c r="C23" s="18"/>
      <c r="D23" s="58"/>
      <c r="E23" s="58"/>
      <c r="F23" s="58"/>
      <c r="G23" s="58"/>
      <c r="H23" s="58"/>
      <c r="I23" s="58"/>
      <c r="J23" s="58"/>
      <c r="K23" s="58"/>
      <c r="L23" s="58"/>
      <c r="M23" s="58"/>
      <c r="N23" s="58"/>
      <c r="O23" s="58"/>
      <c r="P23" s="58"/>
      <c r="Q23" s="58"/>
      <c r="R23" s="58"/>
      <c r="S23" s="58"/>
      <c r="V23" s="30"/>
      <c r="W23" s="30"/>
      <c r="X23" s="30"/>
      <c r="Y23" s="30"/>
      <c r="Z23" s="30"/>
      <c r="AA23" s="30"/>
      <c r="AB23" s="30"/>
      <c r="AC23" s="30"/>
      <c r="AD23" s="30"/>
      <c r="AE23" s="30"/>
      <c r="AF23" s="30"/>
      <c r="AG23" s="30"/>
      <c r="AH23" s="30"/>
      <c r="AI23" s="30"/>
      <c r="AJ23" s="30"/>
      <c r="AK23" s="30"/>
    </row>
    <row r="24" spans="1:37" ht="16.5" customHeight="1">
      <c r="A24" s="179" t="str">
        <f>'Tabell 1.1'!A7</f>
        <v xml:space="preserve">FO2B  Barnevern </v>
      </c>
      <c r="B24" s="179"/>
      <c r="C24" s="180"/>
      <c r="D24" s="181"/>
      <c r="E24" s="181"/>
      <c r="F24" s="181"/>
      <c r="G24" s="181"/>
      <c r="H24" s="181"/>
      <c r="I24" s="181"/>
      <c r="J24" s="181"/>
      <c r="K24" s="181"/>
      <c r="L24" s="181"/>
      <c r="M24" s="181"/>
      <c r="N24" s="181"/>
      <c r="O24" s="181"/>
      <c r="P24" s="181"/>
      <c r="Q24" s="181"/>
      <c r="R24" s="181"/>
      <c r="S24" s="181"/>
      <c r="V24" s="30"/>
      <c r="W24" s="30"/>
      <c r="X24" s="30"/>
      <c r="Y24" s="30"/>
      <c r="Z24" s="30"/>
      <c r="AA24" s="30"/>
      <c r="AB24" s="30"/>
      <c r="AC24" s="30"/>
      <c r="AD24" s="30"/>
      <c r="AE24" s="30"/>
      <c r="AF24" s="30"/>
      <c r="AG24" s="30"/>
      <c r="AH24" s="30"/>
      <c r="AI24" s="30"/>
      <c r="AJ24" s="30"/>
      <c r="AK24" s="30"/>
    </row>
    <row r="25" spans="1:37" ht="16.5" customHeight="1">
      <c r="A25" s="51" t="str">
        <f>A19</f>
        <v>Kriteriefordelt</v>
      </c>
      <c r="B25" s="52"/>
      <c r="C25" s="52"/>
      <c r="D25" s="53">
        <f>'Tabell 1.1'!$B$7*'Tabell 3.1'!D39/100</f>
        <v>229391.38196011505</v>
      </c>
      <c r="E25" s="53">
        <f>'Tabell 1.1'!$B$7*'Tabell 3.1'!E39/100</f>
        <v>169125.14232032615</v>
      </c>
      <c r="F25" s="53">
        <f>'Tabell 1.1'!$B$7*'Tabell 3.1'!F39/100</f>
        <v>136962.24446865579</v>
      </c>
      <c r="G25" s="53">
        <f>'Tabell 1.1'!$B$7*'Tabell 3.1'!G39/100</f>
        <v>72041.121507114643</v>
      </c>
      <c r="H25" s="53">
        <f>'Tabell 1.1'!$B$7*'Tabell 3.1'!H39/100</f>
        <v>85439.547984908757</v>
      </c>
      <c r="I25" s="53">
        <f>'Tabell 1.1'!$B$7*'Tabell 3.1'!I39/100</f>
        <v>51374.31136009912</v>
      </c>
      <c r="J25" s="53">
        <f>'Tabell 1.1'!$B$7*'Tabell 3.1'!J39/100</f>
        <v>71108.226468433815</v>
      </c>
      <c r="K25" s="53">
        <f>'Tabell 1.1'!$B$7*'Tabell 3.1'!K39/100</f>
        <v>78665.822213255145</v>
      </c>
      <c r="L25" s="53">
        <f>'Tabell 1.1'!$B$7*'Tabell 3.1'!L39/100</f>
        <v>128075.81583056874</v>
      </c>
      <c r="M25" s="53">
        <f>'Tabell 1.1'!$B$7*'Tabell 3.1'!M39/100</f>
        <v>145269.93606406034</v>
      </c>
      <c r="N25" s="53">
        <f>'Tabell 1.1'!$B$7*'Tabell 3.1'!N39/100</f>
        <v>194872.27597100206</v>
      </c>
      <c r="O25" s="53">
        <f>'Tabell 1.1'!$B$7*'Tabell 3.1'!O39/100</f>
        <v>257678.76014724345</v>
      </c>
      <c r="P25" s="53">
        <f>'Tabell 1.1'!$B$7*'Tabell 3.1'!P39/100</f>
        <v>144005.6689469204</v>
      </c>
      <c r="Q25" s="53">
        <f>'Tabell 1.1'!$B$7*'Tabell 3.1'!Q39/100</f>
        <v>92630.645310409163</v>
      </c>
      <c r="R25" s="53">
        <f>'Tabell 1.1'!$B$7*'Tabell 3.1'!R39/100</f>
        <v>238365.71341621396</v>
      </c>
      <c r="S25" s="53">
        <f>SUM(D25:R25)</f>
        <v>2095006.6139693267</v>
      </c>
      <c r="V25" s="30"/>
      <c r="W25" s="30"/>
      <c r="X25" s="30"/>
      <c r="Y25" s="30"/>
      <c r="Z25" s="30"/>
      <c r="AA25" s="30"/>
      <c r="AB25" s="30"/>
      <c r="AC25" s="30"/>
      <c r="AD25" s="30"/>
      <c r="AE25" s="30"/>
      <c r="AF25" s="30"/>
      <c r="AG25" s="30"/>
      <c r="AH25" s="30"/>
      <c r="AI25" s="30"/>
      <c r="AJ25" s="30"/>
      <c r="AK25" s="30"/>
    </row>
    <row r="26" spans="1:37" ht="16.5" customHeight="1">
      <c r="A26" s="51" t="str">
        <f t="shared" ref="A26:A27" si="9">A20</f>
        <v>Særskilte tildelinger</v>
      </c>
      <c r="B26" s="52"/>
      <c r="C26" s="52"/>
      <c r="D26" s="53">
        <f>'Tabell 2.3'!D30</f>
        <v>855.26166000000001</v>
      </c>
      <c r="E26" s="53">
        <f>'Tabell 2.3'!E30</f>
        <v>0</v>
      </c>
      <c r="F26" s="53">
        <f>'Tabell 2.3'!F30</f>
        <v>0</v>
      </c>
      <c r="G26" s="53">
        <f>'Tabell 2.3'!G30</f>
        <v>4822.6670999999997</v>
      </c>
      <c r="H26" s="53">
        <f>'Tabell 2.3'!H30</f>
        <v>0</v>
      </c>
      <c r="I26" s="53">
        <f>'Tabell 2.3'!I30</f>
        <v>0</v>
      </c>
      <c r="J26" s="53">
        <f>'Tabell 2.3'!J30</f>
        <v>0</v>
      </c>
      <c r="K26" s="53">
        <f>'Tabell 2.3'!K30</f>
        <v>0</v>
      </c>
      <c r="L26" s="53">
        <f>'Tabell 2.3'!L30</f>
        <v>0</v>
      </c>
      <c r="M26" s="53">
        <f>'Tabell 2.3'!M30</f>
        <v>0</v>
      </c>
      <c r="N26" s="53">
        <f>'Tabell 2.3'!N30</f>
        <v>0</v>
      </c>
      <c r="O26" s="53">
        <f>'Tabell 2.3'!O30</f>
        <v>0</v>
      </c>
      <c r="P26" s="53">
        <f>'Tabell 2.3'!P30</f>
        <v>0</v>
      </c>
      <c r="Q26" s="53">
        <f>'Tabell 2.3'!Q30</f>
        <v>0</v>
      </c>
      <c r="R26" s="53">
        <f>'Tabell 2.3'!R30</f>
        <v>0</v>
      </c>
      <c r="S26" s="53">
        <f t="shared" ref="S26:S27" si="10">SUM(D26:R26)</f>
        <v>5677.9287599999998</v>
      </c>
      <c r="V26" s="30"/>
      <c r="W26" s="30"/>
      <c r="X26" s="30"/>
      <c r="Y26" s="30"/>
      <c r="Z26" s="30"/>
      <c r="AA26" s="30"/>
      <c r="AB26" s="30"/>
      <c r="AC26" s="30"/>
      <c r="AD26" s="30"/>
      <c r="AE26" s="30"/>
      <c r="AF26" s="30"/>
      <c r="AG26" s="30"/>
      <c r="AH26" s="30"/>
      <c r="AI26" s="30"/>
      <c r="AJ26" s="30"/>
      <c r="AK26" s="30"/>
    </row>
    <row r="27" spans="1:37" ht="16.5" customHeight="1">
      <c r="A27" s="51" t="str">
        <f t="shared" si="9"/>
        <v>Kompensasjon for forventet lønns- og prisutvikling</v>
      </c>
      <c r="B27" s="52"/>
      <c r="C27" s="52"/>
      <c r="D27" s="53">
        <f>'Tabell 2.2'!D70</f>
        <v>12302.853444803957</v>
      </c>
      <c r="E27" s="53">
        <f>'Tabell 2.2'!E70</f>
        <v>9070.6190529876367</v>
      </c>
      <c r="F27" s="53">
        <f>'Tabell 2.2'!F70</f>
        <v>7345.6396084760663</v>
      </c>
      <c r="G27" s="53">
        <f>'Tabell 2.2'!G70</f>
        <v>3863.7517779785262</v>
      </c>
      <c r="H27" s="53">
        <f>'Tabell 2.2'!H70</f>
        <v>4582.3440630886216</v>
      </c>
      <c r="I27" s="53">
        <f>'Tabell 2.2'!I70</f>
        <v>2755.3372672078972</v>
      </c>
      <c r="J27" s="53">
        <f>'Tabell 2.2'!J70</f>
        <v>3813.7182028624807</v>
      </c>
      <c r="K27" s="53">
        <f>'Tabell 2.2'!K70</f>
        <v>4219.051620574649</v>
      </c>
      <c r="L27" s="53">
        <f>'Tabell 2.2'!L70</f>
        <v>6869.0374438790423</v>
      </c>
      <c r="M27" s="53">
        <f>'Tabell 2.2'!M70</f>
        <v>7791.2026077898909</v>
      </c>
      <c r="N27" s="53">
        <f>'Tabell 2.2'!N70</f>
        <v>10451.504460370212</v>
      </c>
      <c r="O27" s="53">
        <f>'Tabell 2.2'!O70</f>
        <v>13819.978740446037</v>
      </c>
      <c r="P27" s="53">
        <f>'Tabell 2.2'!P70</f>
        <v>7723.396690565145</v>
      </c>
      <c r="Q27" s="53">
        <f>'Tabell 2.2'!Q70</f>
        <v>4968.0212221300017</v>
      </c>
      <c r="R27" s="53">
        <f>'Tabell 2.2'!R70</f>
        <v>12784.170065010185</v>
      </c>
      <c r="S27" s="53">
        <f t="shared" si="10"/>
        <v>112360.62626817035</v>
      </c>
      <c r="V27" s="30"/>
      <c r="W27" s="30"/>
      <c r="X27" s="30"/>
      <c r="Y27" s="30"/>
      <c r="Z27" s="30"/>
      <c r="AA27" s="30"/>
      <c r="AB27" s="30"/>
      <c r="AC27" s="30"/>
      <c r="AD27" s="30"/>
      <c r="AE27" s="30"/>
      <c r="AF27" s="30"/>
      <c r="AG27" s="30"/>
      <c r="AH27" s="30"/>
      <c r="AI27" s="30"/>
      <c r="AJ27" s="30"/>
      <c r="AK27" s="30"/>
    </row>
    <row r="28" spans="1:37" ht="16.5" customHeight="1" thickBot="1">
      <c r="A28" s="182" t="str">
        <f>A22</f>
        <v xml:space="preserve">Bydelsfordelt budsjett </v>
      </c>
      <c r="B28" s="183"/>
      <c r="C28" s="184"/>
      <c r="D28" s="185">
        <f>SUM(D25:D27)</f>
        <v>242549.49706491898</v>
      </c>
      <c r="E28" s="185">
        <f t="shared" ref="E28:S28" si="11">SUM(E25:E27)</f>
        <v>178195.76137331378</v>
      </c>
      <c r="F28" s="185">
        <f t="shared" si="11"/>
        <v>144307.88407713186</v>
      </c>
      <c r="G28" s="185">
        <f t="shared" si="11"/>
        <v>80727.540385093176</v>
      </c>
      <c r="H28" s="185">
        <f t="shared" si="11"/>
        <v>90021.892047997375</v>
      </c>
      <c r="I28" s="185">
        <f t="shared" si="11"/>
        <v>54129.648627307019</v>
      </c>
      <c r="J28" s="185">
        <f t="shared" si="11"/>
        <v>74921.944671296296</v>
      </c>
      <c r="K28" s="185">
        <f t="shared" si="11"/>
        <v>82884.873833829799</v>
      </c>
      <c r="L28" s="185">
        <f t="shared" si="11"/>
        <v>134944.85327444779</v>
      </c>
      <c r="M28" s="185">
        <f t="shared" si="11"/>
        <v>153061.13867185023</v>
      </c>
      <c r="N28" s="185">
        <f t="shared" si="11"/>
        <v>205323.78043137229</v>
      </c>
      <c r="O28" s="185">
        <f t="shared" si="11"/>
        <v>271498.73888768948</v>
      </c>
      <c r="P28" s="185">
        <f t="shared" si="11"/>
        <v>151729.06563748553</v>
      </c>
      <c r="Q28" s="185">
        <f t="shared" si="11"/>
        <v>97598.666532539166</v>
      </c>
      <c r="R28" s="185">
        <f t="shared" si="11"/>
        <v>251149.88348122413</v>
      </c>
      <c r="S28" s="185">
        <f t="shared" si="11"/>
        <v>2213045.1689974968</v>
      </c>
      <c r="V28" s="30"/>
      <c r="W28" s="30"/>
      <c r="X28" s="30"/>
      <c r="Y28" s="30"/>
      <c r="Z28" s="30"/>
      <c r="AA28" s="30"/>
      <c r="AB28" s="30"/>
      <c r="AC28" s="30"/>
      <c r="AD28" s="30"/>
      <c r="AE28" s="30"/>
      <c r="AF28" s="30"/>
      <c r="AG28" s="30"/>
      <c r="AH28" s="30"/>
      <c r="AI28" s="30"/>
      <c r="AJ28" s="30"/>
      <c r="AK28" s="30"/>
    </row>
    <row r="29" spans="1:37" ht="16.5" customHeight="1" thickBot="1">
      <c r="A29" s="59"/>
      <c r="B29" s="59"/>
      <c r="C29" s="59"/>
      <c r="D29" s="58"/>
      <c r="E29" s="58"/>
      <c r="F29" s="58"/>
      <c r="G29" s="58"/>
      <c r="H29" s="58"/>
      <c r="I29" s="58"/>
      <c r="J29" s="58"/>
      <c r="K29" s="58"/>
      <c r="L29" s="58"/>
      <c r="M29" s="58"/>
      <c r="N29" s="58"/>
      <c r="O29" s="58"/>
      <c r="P29" s="58"/>
      <c r="Q29" s="58"/>
      <c r="R29" s="58"/>
      <c r="S29" s="58"/>
      <c r="V29" s="30"/>
      <c r="W29" s="30"/>
      <c r="X29" s="30"/>
      <c r="Y29" s="30"/>
      <c r="Z29" s="30"/>
      <c r="AA29" s="30"/>
      <c r="AB29" s="30"/>
      <c r="AC29" s="30"/>
      <c r="AD29" s="30"/>
      <c r="AE29" s="30"/>
      <c r="AF29" s="30"/>
      <c r="AG29" s="30"/>
      <c r="AH29" s="30"/>
      <c r="AI29" s="30"/>
      <c r="AJ29" s="30"/>
      <c r="AK29" s="30"/>
    </row>
    <row r="30" spans="1:37" ht="16.5" customHeight="1">
      <c r="A30" s="179" t="str">
        <f>'Tabell 1.1'!A8</f>
        <v>FO2C Aktivitetstilbud for barn og unge, helsestasjon og skolehelsetjeneste</v>
      </c>
      <c r="B30" s="179"/>
      <c r="C30" s="180"/>
      <c r="D30" s="181"/>
      <c r="E30" s="181"/>
      <c r="F30" s="181"/>
      <c r="G30" s="181"/>
      <c r="H30" s="181"/>
      <c r="I30" s="181"/>
      <c r="J30" s="181"/>
      <c r="K30" s="181"/>
      <c r="L30" s="181"/>
      <c r="M30" s="181"/>
      <c r="N30" s="181"/>
      <c r="O30" s="181"/>
      <c r="P30" s="181"/>
      <c r="Q30" s="181"/>
      <c r="R30" s="181"/>
      <c r="S30" s="181"/>
      <c r="V30" s="30"/>
      <c r="W30" s="30"/>
      <c r="X30" s="30"/>
      <c r="Y30" s="30"/>
      <c r="Z30" s="30"/>
      <c r="AA30" s="30"/>
      <c r="AB30" s="30"/>
      <c r="AC30" s="30"/>
      <c r="AD30" s="30"/>
      <c r="AE30" s="30"/>
      <c r="AF30" s="30"/>
      <c r="AG30" s="30"/>
      <c r="AH30" s="30"/>
      <c r="AI30" s="30"/>
      <c r="AJ30" s="30"/>
      <c r="AK30" s="30"/>
    </row>
    <row r="31" spans="1:37" ht="16.5" customHeight="1">
      <c r="A31" s="51" t="str">
        <f>A25</f>
        <v>Kriteriefordelt</v>
      </c>
      <c r="B31" s="52"/>
      <c r="C31" s="52"/>
      <c r="D31" s="53">
        <f>'Tabell 1.1'!$B$8*'Tabell 3.1'!D50/100</f>
        <v>73337.520444438735</v>
      </c>
      <c r="E31" s="53">
        <f>'Tabell 1.1'!$B$8*'Tabell 3.1'!E50/100</f>
        <v>70287.147053854031</v>
      </c>
      <c r="F31" s="53">
        <f>'Tabell 1.1'!$B$8*'Tabell 3.1'!F50/100</f>
        <v>51524.184064973349</v>
      </c>
      <c r="G31" s="53">
        <f>'Tabell 1.1'!$B$8*'Tabell 3.1'!G50/100</f>
        <v>34837.974006701363</v>
      </c>
      <c r="H31" s="53">
        <f>'Tabell 1.1'!$B$8*'Tabell 3.1'!H50/100</f>
        <v>46674.179378259629</v>
      </c>
      <c r="I31" s="53">
        <f>'Tabell 1.1'!$B$8*'Tabell 3.1'!I50/100</f>
        <v>42553.25340424601</v>
      </c>
      <c r="J31" s="53">
        <f>'Tabell 1.1'!$B$8*'Tabell 3.1'!J50/100</f>
        <v>69749.693663394763</v>
      </c>
      <c r="K31" s="53">
        <f>'Tabell 1.1'!$B$8*'Tabell 3.1'!K50/100</f>
        <v>68125.551370664703</v>
      </c>
      <c r="L31" s="53">
        <f>'Tabell 1.1'!$B$8*'Tabell 3.1'!L50/100</f>
        <v>53867.583293086114</v>
      </c>
      <c r="M31" s="53">
        <f>'Tabell 1.1'!$B$8*'Tabell 3.1'!M50/100</f>
        <v>41107.023726840067</v>
      </c>
      <c r="N31" s="53">
        <f>'Tabell 1.1'!$B$8*'Tabell 3.1'!N50/100</f>
        <v>55065.336959481203</v>
      </c>
      <c r="O31" s="53">
        <f>'Tabell 1.1'!$B$8*'Tabell 3.1'!O50/100</f>
        <v>73712.109760107182</v>
      </c>
      <c r="P31" s="53">
        <f>'Tabell 1.1'!$B$8*'Tabell 3.1'!P50/100</f>
        <v>70621.640420083902</v>
      </c>
      <c r="Q31" s="53">
        <f>'Tabell 1.1'!$B$8*'Tabell 3.1'!Q50/100</f>
        <v>67899.36760450431</v>
      </c>
      <c r="R31" s="53">
        <f>'Tabell 1.1'!$B$8*'Tabell 3.1'!R50/100</f>
        <v>67419.321130227705</v>
      </c>
      <c r="S31" s="53">
        <f>SUM(D31:R31)</f>
        <v>886781.88628086308</v>
      </c>
      <c r="V31" s="30"/>
      <c r="W31" s="30"/>
      <c r="X31" s="30"/>
      <c r="Y31" s="30"/>
      <c r="Z31" s="30"/>
      <c r="AA31" s="30"/>
      <c r="AB31" s="30"/>
      <c r="AC31" s="30"/>
      <c r="AD31" s="30"/>
      <c r="AE31" s="30"/>
      <c r="AF31" s="30"/>
      <c r="AG31" s="30"/>
      <c r="AH31" s="30"/>
      <c r="AI31" s="30"/>
      <c r="AJ31" s="30"/>
      <c r="AK31" s="30"/>
    </row>
    <row r="32" spans="1:37" ht="16.5" customHeight="1">
      <c r="A32" s="51" t="str">
        <f t="shared" ref="A32:A33" si="12">A26</f>
        <v>Særskilte tildelinger</v>
      </c>
      <c r="B32" s="52"/>
      <c r="C32" s="52"/>
      <c r="D32" s="53">
        <f>'Tabell 2.3'!D48</f>
        <v>18306.496199377725</v>
      </c>
      <c r="E32" s="53">
        <f>'Tabell 2.3'!E48</f>
        <v>12896.174943056702</v>
      </c>
      <c r="F32" s="53">
        <f>'Tabell 2.3'!F48</f>
        <v>5470.4471276137292</v>
      </c>
      <c r="G32" s="53">
        <f>'Tabell 2.3'!G48</f>
        <v>5917.7263520242313</v>
      </c>
      <c r="H32" s="53">
        <f>'Tabell 2.3'!H48</f>
        <v>8744.1510004516986</v>
      </c>
      <c r="I32" s="53">
        <f>'Tabell 2.3'!I48</f>
        <v>2980.9619291874933</v>
      </c>
      <c r="J32" s="53">
        <f>'Tabell 2.3'!J48</f>
        <v>5375.7996150348936</v>
      </c>
      <c r="K32" s="53">
        <f>'Tabell 2.3'!K48</f>
        <v>5423.5650534457081</v>
      </c>
      <c r="L32" s="53">
        <f>'Tabell 2.3'!L48</f>
        <v>5955.349348716798</v>
      </c>
      <c r="M32" s="53">
        <f>'Tabell 2.3'!M48</f>
        <v>3230.5449211711084</v>
      </c>
      <c r="N32" s="53">
        <f>'Tabell 2.3'!N48</f>
        <v>10566.568467310346</v>
      </c>
      <c r="O32" s="53">
        <f>'Tabell 2.3'!O48</f>
        <v>5446.9127667209241</v>
      </c>
      <c r="P32" s="53">
        <f>'Tabell 2.3'!P48</f>
        <v>3601.965461831453</v>
      </c>
      <c r="Q32" s="53">
        <f>'Tabell 2.3'!Q48</f>
        <v>4378.3138408437671</v>
      </c>
      <c r="R32" s="53">
        <f>'Tabell 2.3'!R48</f>
        <v>11539.898362841317</v>
      </c>
      <c r="S32" s="53">
        <f t="shared" ref="S32:S33" si="13">SUM(D32:R32)</f>
        <v>109834.87538962788</v>
      </c>
      <c r="V32" s="30"/>
      <c r="W32" s="30"/>
      <c r="X32" s="30"/>
      <c r="Y32" s="30"/>
      <c r="Z32" s="30"/>
      <c r="AA32" s="30"/>
      <c r="AB32" s="30"/>
      <c r="AC32" s="30"/>
      <c r="AD32" s="30"/>
      <c r="AE32" s="30"/>
      <c r="AF32" s="30"/>
      <c r="AG32" s="30"/>
      <c r="AH32" s="30"/>
      <c r="AI32" s="30"/>
      <c r="AJ32" s="30"/>
      <c r="AK32" s="30"/>
    </row>
    <row r="33" spans="1:37" ht="16.5" customHeight="1">
      <c r="A33" s="51" t="str">
        <f t="shared" si="12"/>
        <v>Kompensasjon for forventet lønns- og prisutvikling</v>
      </c>
      <c r="B33" s="52"/>
      <c r="C33" s="52"/>
      <c r="D33" s="53">
        <f>'Tabell 2.2'!D88</f>
        <v>3984.9360178741626</v>
      </c>
      <c r="E33" s="53">
        <f>'Tabell 2.2'!E88</f>
        <v>3819.1880798686075</v>
      </c>
      <c r="F33" s="53">
        <f>'Tabell 2.2'!F88</f>
        <v>2799.6661958000514</v>
      </c>
      <c r="G33" s="53">
        <f>'Tabell 2.2'!G88</f>
        <v>1892.988698932696</v>
      </c>
      <c r="H33" s="53">
        <f>'Tabell 2.2'!H88</f>
        <v>2536.1318105928731</v>
      </c>
      <c r="I33" s="53">
        <f>'Tabell 2.2'!I88</f>
        <v>2312.2133273755244</v>
      </c>
      <c r="J33" s="53">
        <f>'Tabell 2.2'!J88</f>
        <v>3789.9845103916132</v>
      </c>
      <c r="K33" s="53">
        <f>'Tabell 2.2'!K88</f>
        <v>3701.7335976087616</v>
      </c>
      <c r="L33" s="53">
        <f>'Tabell 2.2'!L88</f>
        <v>2926.9993253055659</v>
      </c>
      <c r="M33" s="53">
        <f>'Tabell 2.2'!M88</f>
        <v>2233.6296406529868</v>
      </c>
      <c r="N33" s="53">
        <f>'Tabell 2.2'!N88</f>
        <v>2992.0815873841516</v>
      </c>
      <c r="O33" s="53">
        <f>'Tabell 2.2'!O88</f>
        <v>4005.2900528466002</v>
      </c>
      <c r="P33" s="53">
        <f>'Tabell 2.2'!P88</f>
        <v>3837.3634238773984</v>
      </c>
      <c r="Q33" s="53">
        <f>'Tabell 2.2'!Q88</f>
        <v>3689.4434652049281</v>
      </c>
      <c r="R33" s="53">
        <f>'Tabell 2.2'!R88</f>
        <v>3663.3592115513347</v>
      </c>
      <c r="S33" s="53">
        <f t="shared" si="13"/>
        <v>48185.008945267255</v>
      </c>
      <c r="V33" s="30"/>
      <c r="W33" s="30"/>
      <c r="X33" s="30"/>
      <c r="Y33" s="30"/>
      <c r="Z33" s="30"/>
      <c r="AA33" s="30"/>
      <c r="AB33" s="30"/>
      <c r="AC33" s="30"/>
      <c r="AD33" s="30"/>
      <c r="AE33" s="30"/>
      <c r="AF33" s="30"/>
      <c r="AG33" s="30"/>
      <c r="AH33" s="30"/>
      <c r="AI33" s="30"/>
      <c r="AJ33" s="30"/>
      <c r="AK33" s="30"/>
    </row>
    <row r="34" spans="1:37" ht="16.5" customHeight="1" thickBot="1">
      <c r="A34" s="182" t="str">
        <f>A28</f>
        <v xml:space="preserve">Bydelsfordelt budsjett </v>
      </c>
      <c r="B34" s="183"/>
      <c r="C34" s="184"/>
      <c r="D34" s="185">
        <f>SUM(D31:D33)</f>
        <v>95628.952661690622</v>
      </c>
      <c r="E34" s="185">
        <f t="shared" ref="E34:S34" si="14">SUM(E31:E33)</f>
        <v>87002.510076779334</v>
      </c>
      <c r="F34" s="185">
        <f t="shared" si="14"/>
        <v>59794.297388387131</v>
      </c>
      <c r="G34" s="185">
        <f t="shared" si="14"/>
        <v>42648.689057658295</v>
      </c>
      <c r="H34" s="185">
        <f t="shared" si="14"/>
        <v>57954.462189304199</v>
      </c>
      <c r="I34" s="185">
        <f t="shared" si="14"/>
        <v>47846.428660809026</v>
      </c>
      <c r="J34" s="185">
        <f t="shared" si="14"/>
        <v>78915.47778882127</v>
      </c>
      <c r="K34" s="185">
        <f t="shared" si="14"/>
        <v>77250.850021719176</v>
      </c>
      <c r="L34" s="185">
        <f t="shared" si="14"/>
        <v>62749.931967108474</v>
      </c>
      <c r="M34" s="185">
        <f t="shared" si="14"/>
        <v>46571.198288664164</v>
      </c>
      <c r="N34" s="185">
        <f t="shared" si="14"/>
        <v>68623.987014175698</v>
      </c>
      <c r="O34" s="185">
        <f t="shared" si="14"/>
        <v>83164.312579674704</v>
      </c>
      <c r="P34" s="185">
        <f t="shared" si="14"/>
        <v>78060.969305792751</v>
      </c>
      <c r="Q34" s="185">
        <f t="shared" si="14"/>
        <v>75967.124910553001</v>
      </c>
      <c r="R34" s="185">
        <f t="shared" si="14"/>
        <v>82622.578704620348</v>
      </c>
      <c r="S34" s="185">
        <f t="shared" si="14"/>
        <v>1044801.7706157583</v>
      </c>
      <c r="V34" s="30"/>
      <c r="W34" s="30"/>
      <c r="X34" s="30"/>
      <c r="Y34" s="30"/>
      <c r="Z34" s="30"/>
      <c r="AA34" s="30"/>
      <c r="AB34" s="30"/>
      <c r="AC34" s="30"/>
      <c r="AD34" s="30"/>
      <c r="AE34" s="30"/>
      <c r="AF34" s="30"/>
      <c r="AG34" s="30"/>
      <c r="AH34" s="30"/>
      <c r="AI34" s="30"/>
      <c r="AJ34" s="30"/>
      <c r="AK34" s="30"/>
    </row>
    <row r="35" spans="1:37" ht="16.5" customHeight="1" thickBot="1">
      <c r="A35" s="57"/>
      <c r="B35" s="57"/>
      <c r="C35" s="57"/>
      <c r="D35" s="57"/>
      <c r="E35" s="57"/>
      <c r="F35" s="57"/>
      <c r="G35" s="57"/>
      <c r="H35" s="57"/>
      <c r="I35" s="57"/>
      <c r="J35" s="57"/>
      <c r="K35" s="57"/>
      <c r="L35" s="57"/>
      <c r="M35" s="57"/>
      <c r="N35" s="57"/>
      <c r="O35" s="57"/>
      <c r="P35" s="57"/>
      <c r="Q35" s="57"/>
      <c r="R35" s="57"/>
      <c r="S35" s="57"/>
      <c r="V35" s="30"/>
      <c r="W35" s="30"/>
      <c r="X35" s="30"/>
      <c r="Y35" s="30"/>
      <c r="Z35" s="30"/>
      <c r="AA35" s="30"/>
      <c r="AB35" s="30"/>
      <c r="AC35" s="30"/>
      <c r="AD35" s="30"/>
      <c r="AE35" s="30"/>
      <c r="AF35" s="30"/>
      <c r="AG35" s="30"/>
      <c r="AH35" s="30"/>
      <c r="AI35" s="30"/>
      <c r="AJ35" s="30"/>
      <c r="AK35" s="30"/>
    </row>
    <row r="36" spans="1:37" ht="16.5" customHeight="1">
      <c r="A36" s="186" t="str">
        <f>'Tabell 1.1'!A9</f>
        <v>FO3 Helse og omsorg</v>
      </c>
      <c r="B36" s="187"/>
      <c r="C36" s="187"/>
      <c r="D36" s="188"/>
      <c r="E36" s="188"/>
      <c r="F36" s="188"/>
      <c r="G36" s="188"/>
      <c r="H36" s="188"/>
      <c r="I36" s="188"/>
      <c r="J36" s="188"/>
      <c r="K36" s="188"/>
      <c r="L36" s="188"/>
      <c r="M36" s="188"/>
      <c r="N36" s="188"/>
      <c r="O36" s="188"/>
      <c r="P36" s="188"/>
      <c r="Q36" s="188"/>
      <c r="R36" s="188"/>
      <c r="S36" s="188"/>
      <c r="V36" s="30"/>
      <c r="W36" s="30"/>
      <c r="X36" s="30"/>
      <c r="Y36" s="30"/>
      <c r="Z36" s="30"/>
      <c r="AA36" s="30"/>
      <c r="AB36" s="30"/>
      <c r="AC36" s="30"/>
      <c r="AD36" s="30"/>
      <c r="AE36" s="30"/>
      <c r="AF36" s="30"/>
      <c r="AG36" s="30"/>
      <c r="AH36" s="30"/>
      <c r="AI36" s="30"/>
      <c r="AJ36" s="30"/>
      <c r="AK36" s="30"/>
    </row>
    <row r="37" spans="1:37" ht="16.5" customHeight="1">
      <c r="A37" s="51" t="str">
        <f>A31</f>
        <v>Kriteriefordelt</v>
      </c>
      <c r="B37" s="52"/>
      <c r="C37" s="52"/>
      <c r="D37" s="53">
        <f>'Tabell 1.1'!$B$9*'Tabell 3.1'!D68/100</f>
        <v>741889.00697167683</v>
      </c>
      <c r="E37" s="53">
        <f>'Tabell 1.1'!$B$9*'Tabell 3.1'!E68/100</f>
        <v>648905.96722152038</v>
      </c>
      <c r="F37" s="53">
        <f>'Tabell 1.1'!$B$9*'Tabell 3.1'!F68/100</f>
        <v>568457.22260261339</v>
      </c>
      <c r="G37" s="53">
        <f>'Tabell 1.1'!$B$9*'Tabell 3.1'!G68/100</f>
        <v>432121.57782430318</v>
      </c>
      <c r="H37" s="53">
        <f>'Tabell 1.1'!$B$9*'Tabell 3.1'!H68/100</f>
        <v>890510.17596447642</v>
      </c>
      <c r="I37" s="53">
        <f>'Tabell 1.1'!$B$9*'Tabell 3.1'!I68/100</f>
        <v>655637.04104911629</v>
      </c>
      <c r="J37" s="53">
        <f>'Tabell 1.1'!$B$9*'Tabell 3.1'!J68/100</f>
        <v>866669.71781734901</v>
      </c>
      <c r="K37" s="53">
        <f>'Tabell 1.1'!$B$9*'Tabell 3.1'!K68/100</f>
        <v>837573.24449839175</v>
      </c>
      <c r="L37" s="53">
        <f>'Tabell 1.1'!$B$9*'Tabell 3.1'!L68/100</f>
        <v>584269.87823139364</v>
      </c>
      <c r="M37" s="53">
        <f>'Tabell 1.1'!$B$9*'Tabell 3.1'!M68/100</f>
        <v>643657.37140714482</v>
      </c>
      <c r="N37" s="53">
        <f>'Tabell 1.1'!$B$9*'Tabell 3.1'!N68/100</f>
        <v>740312.84479582403</v>
      </c>
      <c r="O37" s="53">
        <f>'Tabell 1.1'!$B$9*'Tabell 3.1'!O68/100</f>
        <v>1058993.473207932</v>
      </c>
      <c r="P37" s="53">
        <f>'Tabell 1.1'!$B$9*'Tabell 3.1'!P68/100</f>
        <v>1103605.5936614529</v>
      </c>
      <c r="Q37" s="53">
        <f>'Tabell 1.1'!$B$9*'Tabell 3.1'!Q68/100</f>
        <v>1008249.4046383596</v>
      </c>
      <c r="R37" s="53">
        <f>'Tabell 1.1'!$B$9*'Tabell 3.1'!R68/100</f>
        <v>723278.77405808424</v>
      </c>
      <c r="S37" s="53">
        <f>SUM(D37:R37)</f>
        <v>11504131.293949639</v>
      </c>
      <c r="V37" s="30"/>
      <c r="W37" s="30"/>
      <c r="X37" s="30"/>
      <c r="Y37" s="30"/>
      <c r="Z37" s="30"/>
      <c r="AA37" s="30"/>
      <c r="AB37" s="30"/>
      <c r="AC37" s="30"/>
      <c r="AD37" s="30"/>
      <c r="AE37" s="30"/>
      <c r="AF37" s="30"/>
      <c r="AG37" s="30"/>
      <c r="AH37" s="30"/>
      <c r="AI37" s="30"/>
      <c r="AJ37" s="30"/>
      <c r="AK37" s="30"/>
    </row>
    <row r="38" spans="1:37" ht="16.5" customHeight="1">
      <c r="A38" s="51" t="str">
        <f t="shared" ref="A38:A39" si="15">A32</f>
        <v>Særskilte tildelinger</v>
      </c>
      <c r="B38" s="52"/>
      <c r="C38" s="52"/>
      <c r="D38" s="53">
        <f>'Tabell 2.3'!D71</f>
        <v>27756.21084426979</v>
      </c>
      <c r="E38" s="53">
        <f>'Tabell 2.3'!E71</f>
        <v>15887.760554215798</v>
      </c>
      <c r="F38" s="53">
        <f>'Tabell 2.3'!F71</f>
        <v>13242.574506611401</v>
      </c>
      <c r="G38" s="53">
        <f>'Tabell 2.3'!G71</f>
        <v>26801.206022377883</v>
      </c>
      <c r="H38" s="53">
        <f>'Tabell 2.3'!H71</f>
        <v>17909.996246725765</v>
      </c>
      <c r="I38" s="53">
        <f>'Tabell 2.3'!I71</f>
        <v>11038.127265215691</v>
      </c>
      <c r="J38" s="53">
        <f>'Tabell 2.3'!J71</f>
        <v>18878.042648731134</v>
      </c>
      <c r="K38" s="53">
        <f>'Tabell 2.3'!K71</f>
        <v>14932.64735966407</v>
      </c>
      <c r="L38" s="53">
        <f>'Tabell 2.3'!L71</f>
        <v>15912.806023880012</v>
      </c>
      <c r="M38" s="53">
        <f>'Tabell 2.3'!M71</f>
        <v>14475.306117869495</v>
      </c>
      <c r="N38" s="53">
        <f>'Tabell 2.3'!N71</f>
        <v>16854.925816599334</v>
      </c>
      <c r="O38" s="53">
        <f>'Tabell 2.3'!O71</f>
        <v>30291.225238928018</v>
      </c>
      <c r="P38" s="53">
        <f>'Tabell 2.3'!P71</f>
        <v>25928.667757993207</v>
      </c>
      <c r="Q38" s="53">
        <f>'Tabell 2.3'!Q71</f>
        <v>14447.77467041136</v>
      </c>
      <c r="R38" s="53">
        <f>'Tabell 2.3'!R71</f>
        <v>20020.584681017797</v>
      </c>
      <c r="S38" s="53">
        <f t="shared" ref="S38:S39" si="16">SUM(D38:R38)</f>
        <v>284377.85575451079</v>
      </c>
      <c r="V38" s="30"/>
      <c r="W38" s="30"/>
      <c r="X38" s="30"/>
      <c r="Y38" s="30"/>
      <c r="Z38" s="30"/>
      <c r="AA38" s="30"/>
      <c r="AB38" s="30"/>
      <c r="AC38" s="30"/>
      <c r="AD38" s="30"/>
      <c r="AE38" s="30"/>
      <c r="AF38" s="30"/>
      <c r="AG38" s="30"/>
      <c r="AH38" s="30"/>
      <c r="AI38" s="30"/>
      <c r="AJ38" s="30"/>
      <c r="AK38" s="30"/>
    </row>
    <row r="39" spans="1:37" ht="16.5" customHeight="1">
      <c r="A39" s="51" t="str">
        <f t="shared" si="15"/>
        <v>Kompensasjon for forventet lønns- og prisutvikling</v>
      </c>
      <c r="B39" s="52"/>
      <c r="C39" s="52"/>
      <c r="D39" s="53">
        <f>'Tabell 2.2'!D106</f>
        <v>40198.524964087868</v>
      </c>
      <c r="E39" s="53">
        <f>'Tabell 2.2'!E106</f>
        <v>35160.330558309135</v>
      </c>
      <c r="F39" s="53">
        <f>'Tabell 2.2'!F106</f>
        <v>30801.294585942822</v>
      </c>
      <c r="G39" s="53">
        <f>'Tabell 2.2'!G106</f>
        <v>23414.081985924957</v>
      </c>
      <c r="H39" s="53">
        <f>'Tabell 2.2'!H106</f>
        <v>48251.416590472443</v>
      </c>
      <c r="I39" s="53">
        <f>'Tabell 2.2'!I106</f>
        <v>35525.047162479095</v>
      </c>
      <c r="J39" s="53">
        <f>'Tabell 2.2'!J106</f>
        <v>46959.644852413534</v>
      </c>
      <c r="K39" s="53">
        <f>'Tabell 2.2'!K106</f>
        <v>45383.081110279971</v>
      </c>
      <c r="L39" s="53">
        <f>'Tabell 2.2'!L106</f>
        <v>31658.087753207419</v>
      </c>
      <c r="M39" s="53">
        <f>'Tabell 2.2'!M106</f>
        <v>34875.940564808887</v>
      </c>
      <c r="N39" s="53">
        <f>'Tabell 2.2'!N106</f>
        <v>40113.122169359725</v>
      </c>
      <c r="O39" s="53">
        <f>'Tabell 2.2'!O106</f>
        <v>57380.518068763304</v>
      </c>
      <c r="P39" s="53">
        <f>'Tabell 2.2'!P106</f>
        <v>59797.781865502948</v>
      </c>
      <c r="Q39" s="53">
        <f>'Tabell 2.2'!Q106</f>
        <v>54631.000704299629</v>
      </c>
      <c r="R39" s="53">
        <f>'Tabell 2.2'!R106</f>
        <v>39190.147827704306</v>
      </c>
      <c r="S39" s="53">
        <f t="shared" si="16"/>
        <v>623340.02076355612</v>
      </c>
      <c r="V39" s="30"/>
      <c r="W39" s="30"/>
      <c r="X39" s="30"/>
      <c r="Y39" s="30"/>
      <c r="Z39" s="30"/>
      <c r="AA39" s="30"/>
      <c r="AB39" s="30"/>
      <c r="AC39" s="30"/>
      <c r="AD39" s="30"/>
      <c r="AE39" s="30"/>
      <c r="AF39" s="30"/>
      <c r="AG39" s="30"/>
      <c r="AH39" s="30"/>
      <c r="AI39" s="30"/>
      <c r="AJ39" s="30"/>
      <c r="AK39" s="30"/>
    </row>
    <row r="40" spans="1:37" ht="16.5" customHeight="1" thickBot="1">
      <c r="A40" s="189" t="str">
        <f>A34</f>
        <v xml:space="preserve">Bydelsfordelt budsjett </v>
      </c>
      <c r="B40" s="190"/>
      <c r="C40" s="190"/>
      <c r="D40" s="191">
        <f>SUM(D37:D39)</f>
        <v>809843.74278003455</v>
      </c>
      <c r="E40" s="191">
        <f t="shared" ref="E40:S40" si="17">SUM(E37:E39)</f>
        <v>699954.05833404523</v>
      </c>
      <c r="F40" s="191">
        <f t="shared" si="17"/>
        <v>612501.09169516771</v>
      </c>
      <c r="G40" s="191">
        <f t="shared" si="17"/>
        <v>482336.86583260604</v>
      </c>
      <c r="H40" s="191">
        <f t="shared" si="17"/>
        <v>956671.58880167466</v>
      </c>
      <c r="I40" s="191">
        <f t="shared" si="17"/>
        <v>702200.21547681116</v>
      </c>
      <c r="J40" s="191">
        <f t="shared" si="17"/>
        <v>932507.40531849372</v>
      </c>
      <c r="K40" s="191">
        <f t="shared" si="17"/>
        <v>897888.97296833585</v>
      </c>
      <c r="L40" s="191">
        <f t="shared" si="17"/>
        <v>631840.77200848109</v>
      </c>
      <c r="M40" s="191">
        <f t="shared" si="17"/>
        <v>693008.61808982317</v>
      </c>
      <c r="N40" s="191">
        <f t="shared" si="17"/>
        <v>797280.89278178301</v>
      </c>
      <c r="O40" s="191">
        <f t="shared" si="17"/>
        <v>1146665.2165156233</v>
      </c>
      <c r="P40" s="191">
        <f t="shared" si="17"/>
        <v>1189332.0432849489</v>
      </c>
      <c r="Q40" s="191">
        <f t="shared" si="17"/>
        <v>1077328.1800130706</v>
      </c>
      <c r="R40" s="191">
        <f t="shared" si="17"/>
        <v>782489.50656680635</v>
      </c>
      <c r="S40" s="191">
        <f t="shared" si="17"/>
        <v>12411849.170467706</v>
      </c>
      <c r="V40" s="30"/>
      <c r="W40" s="30"/>
      <c r="X40" s="30"/>
      <c r="Y40" s="30"/>
      <c r="Z40" s="30"/>
      <c r="AA40" s="30"/>
      <c r="AB40" s="30"/>
      <c r="AC40" s="30"/>
      <c r="AD40" s="30"/>
      <c r="AE40" s="30"/>
      <c r="AF40" s="30"/>
      <c r="AG40" s="30"/>
      <c r="AH40" s="30"/>
      <c r="AI40" s="30"/>
      <c r="AJ40" s="30"/>
      <c r="AK40" s="30"/>
    </row>
    <row r="41" spans="1:37" ht="16.5" customHeight="1" thickBot="1">
      <c r="A41" s="57"/>
      <c r="B41" s="57"/>
      <c r="C41" s="57"/>
      <c r="D41" s="57"/>
      <c r="E41" s="57"/>
      <c r="F41" s="57"/>
      <c r="G41" s="57"/>
      <c r="H41" s="57"/>
      <c r="I41" s="57"/>
      <c r="J41" s="57"/>
      <c r="K41" s="57"/>
      <c r="L41" s="57"/>
      <c r="M41" s="57"/>
      <c r="N41" s="57"/>
      <c r="O41" s="57"/>
      <c r="P41" s="57"/>
      <c r="Q41" s="57"/>
      <c r="R41" s="57"/>
      <c r="S41" s="57"/>
      <c r="V41" s="30"/>
      <c r="W41" s="30"/>
      <c r="X41" s="30"/>
      <c r="Y41" s="30"/>
      <c r="Z41" s="30"/>
      <c r="AA41" s="30"/>
      <c r="AB41" s="30"/>
      <c r="AC41" s="30"/>
      <c r="AD41" s="30"/>
      <c r="AE41" s="30"/>
      <c r="AF41" s="30"/>
      <c r="AG41" s="30"/>
      <c r="AH41" s="30"/>
      <c r="AI41" s="30"/>
      <c r="AJ41" s="30"/>
      <c r="AK41" s="30"/>
    </row>
    <row r="42" spans="1:37" ht="16.5" customHeight="1">
      <c r="A42" s="192" t="str">
        <f>'Tabell 1.1'!A10</f>
        <v>FO4A Sosiale tjenester</v>
      </c>
      <c r="B42" s="192"/>
      <c r="C42" s="192"/>
      <c r="D42" s="193"/>
      <c r="E42" s="193"/>
      <c r="F42" s="193"/>
      <c r="G42" s="193"/>
      <c r="H42" s="193"/>
      <c r="I42" s="193"/>
      <c r="J42" s="193"/>
      <c r="K42" s="193"/>
      <c r="L42" s="193"/>
      <c r="M42" s="193"/>
      <c r="N42" s="193"/>
      <c r="O42" s="193"/>
      <c r="P42" s="193"/>
      <c r="Q42" s="193"/>
      <c r="R42" s="193"/>
      <c r="S42" s="193"/>
      <c r="V42" s="30"/>
      <c r="W42" s="30"/>
      <c r="X42" s="30"/>
      <c r="Y42" s="30"/>
      <c r="Z42" s="30"/>
      <c r="AA42" s="30"/>
      <c r="AB42" s="30"/>
      <c r="AC42" s="30"/>
      <c r="AD42" s="30"/>
      <c r="AE42" s="30"/>
      <c r="AF42" s="30"/>
      <c r="AG42" s="30"/>
      <c r="AH42" s="30"/>
      <c r="AI42" s="30"/>
      <c r="AJ42" s="30"/>
      <c r="AK42" s="30"/>
    </row>
    <row r="43" spans="1:37" ht="16.5" customHeight="1">
      <c r="A43" s="51" t="str">
        <f>A37</f>
        <v>Kriteriefordelt</v>
      </c>
      <c r="B43" s="52"/>
      <c r="C43" s="52"/>
      <c r="D43" s="53">
        <f>'Tabell 1.1'!$B$10*'Tabell 3.1'!D82/100</f>
        <v>138204.09709059822</v>
      </c>
      <c r="E43" s="53">
        <f>'Tabell 1.1'!$B$10*'Tabell 3.1'!E82/100</f>
        <v>118013.22414978349</v>
      </c>
      <c r="F43" s="53">
        <f>'Tabell 1.1'!$B$10*'Tabell 3.1'!F82/100</f>
        <v>73901.242416752473</v>
      </c>
      <c r="G43" s="53">
        <f>'Tabell 1.1'!$B$10*'Tabell 3.1'!G82/100</f>
        <v>58967.676772026723</v>
      </c>
      <c r="H43" s="53">
        <f>'Tabell 1.1'!$B$10*'Tabell 3.1'!H82/100</f>
        <v>71754.397463404457</v>
      </c>
      <c r="I43" s="53">
        <f>'Tabell 1.1'!$B$10*'Tabell 3.1'!I82/100</f>
        <v>24282.2326398273</v>
      </c>
      <c r="J43" s="53">
        <f>'Tabell 1.1'!$B$10*'Tabell 3.1'!J82/100</f>
        <v>31162.520901521159</v>
      </c>
      <c r="K43" s="53">
        <f>'Tabell 1.1'!$B$10*'Tabell 3.1'!K82/100</f>
        <v>44793.561322873749</v>
      </c>
      <c r="L43" s="53">
        <f>'Tabell 1.1'!$B$10*'Tabell 3.1'!L82/100</f>
        <v>73051.163992825008</v>
      </c>
      <c r="M43" s="53">
        <f>'Tabell 1.1'!$B$10*'Tabell 3.1'!M82/100</f>
        <v>66999.632939757663</v>
      </c>
      <c r="N43" s="53">
        <f>'Tabell 1.1'!$B$10*'Tabell 3.1'!N82/100</f>
        <v>102754.68346807566</v>
      </c>
      <c r="O43" s="53">
        <f>'Tabell 1.1'!$B$10*'Tabell 3.1'!O82/100</f>
        <v>120523.12277435319</v>
      </c>
      <c r="P43" s="53">
        <f>'Tabell 1.1'!$B$10*'Tabell 3.1'!P82/100</f>
        <v>56785.681144736685</v>
      </c>
      <c r="Q43" s="53">
        <f>'Tabell 1.1'!$B$10*'Tabell 3.1'!Q82/100</f>
        <v>39966.748355896336</v>
      </c>
      <c r="R43" s="53">
        <f>'Tabell 1.1'!$B$10*'Tabell 3.1'!R82/100</f>
        <v>109737.53510459315</v>
      </c>
      <c r="S43" s="53">
        <f>SUM(D43:R43)</f>
        <v>1130897.5205370253</v>
      </c>
      <c r="V43" s="30"/>
      <c r="W43" s="30"/>
      <c r="X43" s="30"/>
      <c r="Y43" s="30"/>
      <c r="Z43" s="30"/>
      <c r="AA43" s="30"/>
      <c r="AB43" s="30"/>
      <c r="AC43" s="30"/>
      <c r="AD43" s="30"/>
      <c r="AE43" s="30"/>
      <c r="AF43" s="30"/>
      <c r="AG43" s="30"/>
      <c r="AH43" s="30"/>
      <c r="AI43" s="30"/>
      <c r="AJ43" s="30"/>
      <c r="AK43" s="30"/>
    </row>
    <row r="44" spans="1:37" ht="16.5" customHeight="1">
      <c r="A44" s="51" t="str">
        <f t="shared" ref="A44:A45" si="18">A38</f>
        <v>Særskilte tildelinger</v>
      </c>
      <c r="B44" s="52"/>
      <c r="C44" s="52"/>
      <c r="D44" s="60">
        <f>'Tabell 2.3'!D85</f>
        <v>56289.683727711243</v>
      </c>
      <c r="E44" s="60">
        <f>'Tabell 2.3'!E85</f>
        <v>59272.984612449705</v>
      </c>
      <c r="F44" s="60">
        <f>'Tabell 2.3'!F85</f>
        <v>38314.500480518618</v>
      </c>
      <c r="G44" s="60">
        <f>'Tabell 2.3'!G85</f>
        <v>38046.847101247622</v>
      </c>
      <c r="H44" s="60">
        <f>'Tabell 2.3'!H85</f>
        <v>45865.568522228568</v>
      </c>
      <c r="I44" s="60">
        <f>'Tabell 2.3'!I85</f>
        <v>29321.717805094304</v>
      </c>
      <c r="J44" s="60">
        <f>'Tabell 2.3'!J85</f>
        <v>43817.165632238146</v>
      </c>
      <c r="K44" s="60">
        <f>'Tabell 2.3'!K85</f>
        <v>36225.489695844313</v>
      </c>
      <c r="L44" s="60">
        <f>'Tabell 2.3'!L85</f>
        <v>21623.360274698625</v>
      </c>
      <c r="M44" s="60">
        <f>'Tabell 2.3'!M85</f>
        <v>22817.550211866917</v>
      </c>
      <c r="N44" s="60">
        <f>'Tabell 2.3'!N85</f>
        <v>28769.219503404529</v>
      </c>
      <c r="O44" s="60">
        <f>'Tabell 2.3'!O85</f>
        <v>40123.559611438999</v>
      </c>
      <c r="P44" s="60">
        <f>'Tabell 2.3'!P85</f>
        <v>35660.167658095168</v>
      </c>
      <c r="Q44" s="60">
        <f>'Tabell 2.3'!Q85</f>
        <v>40364.395124662107</v>
      </c>
      <c r="R44" s="60">
        <f>'Tabell 2.3'!R85</f>
        <v>32174.540038501116</v>
      </c>
      <c r="S44" s="53">
        <f t="shared" ref="S44:S45" si="19">SUM(D44:R44)</f>
        <v>568686.75</v>
      </c>
      <c r="V44" s="30"/>
      <c r="W44" s="30"/>
      <c r="X44" s="30"/>
      <c r="Y44" s="30"/>
      <c r="Z44" s="30"/>
      <c r="AA44" s="30"/>
      <c r="AB44" s="30"/>
      <c r="AC44" s="30"/>
      <c r="AD44" s="30"/>
      <c r="AE44" s="30"/>
      <c r="AF44" s="30"/>
      <c r="AG44" s="30"/>
      <c r="AH44" s="30"/>
      <c r="AI44" s="30"/>
      <c r="AJ44" s="30"/>
      <c r="AK44" s="30"/>
    </row>
    <row r="45" spans="1:37" ht="16.5" customHeight="1">
      <c r="A45" s="51" t="str">
        <f t="shared" si="18"/>
        <v>Kompensasjon for forventet lønns- og prisutvikling</v>
      </c>
      <c r="B45" s="52"/>
      <c r="C45" s="52"/>
      <c r="D45" s="53">
        <f>'Tabell 2.2'!D124</f>
        <v>10222.247449599781</v>
      </c>
      <c r="E45" s="53">
        <f>'Tabell 2.2'!E124</f>
        <v>8728.8322486804045</v>
      </c>
      <c r="F45" s="53">
        <f>'Tabell 2.2'!F124</f>
        <v>5466.0954538973219</v>
      </c>
      <c r="G45" s="53">
        <f>'Tabell 2.2'!G124</f>
        <v>4361.5362799015065</v>
      </c>
      <c r="H45" s="53">
        <f>'Tabell 2.2'!H124</f>
        <v>5307.3043557241481</v>
      </c>
      <c r="I45" s="53">
        <f>'Tabell 2.2'!I124</f>
        <v>1796.0320706725925</v>
      </c>
      <c r="J45" s="53">
        <f>'Tabell 2.2'!J124</f>
        <v>2304.9316663879495</v>
      </c>
      <c r="K45" s="53">
        <f>'Tabell 2.2'!K124</f>
        <v>3313.1497374572914</v>
      </c>
      <c r="L45" s="53">
        <f>'Tabell 2.2'!L124</f>
        <v>5403.219517627098</v>
      </c>
      <c r="M45" s="53">
        <f>'Tabell 2.2'!M124</f>
        <v>4955.6188373604355</v>
      </c>
      <c r="N45" s="53">
        <f>'Tabell 2.2'!N124</f>
        <v>7600.2363397910049</v>
      </c>
      <c r="O45" s="53">
        <f>'Tabell 2.2'!O124</f>
        <v>8914.4765628062196</v>
      </c>
      <c r="P45" s="53">
        <f>'Tabell 2.2'!P124</f>
        <v>4200.1452668588054</v>
      </c>
      <c r="Q45" s="53">
        <f>'Tabell 2.2'!Q124</f>
        <v>2956.135165674842</v>
      </c>
      <c r="R45" s="53">
        <f>'Tabell 2.2'!R124</f>
        <v>8116.7220217280028</v>
      </c>
      <c r="S45" s="53">
        <f t="shared" si="19"/>
        <v>83646.682974167401</v>
      </c>
      <c r="V45" s="30"/>
      <c r="W45" s="30"/>
      <c r="X45" s="30"/>
      <c r="Y45" s="30"/>
      <c r="Z45" s="30"/>
      <c r="AA45" s="30"/>
      <c r="AB45" s="30"/>
      <c r="AC45" s="30"/>
      <c r="AD45" s="30"/>
      <c r="AE45" s="30"/>
      <c r="AF45" s="30"/>
      <c r="AG45" s="30"/>
      <c r="AH45" s="30"/>
      <c r="AI45" s="30"/>
      <c r="AJ45" s="30"/>
      <c r="AK45" s="30"/>
    </row>
    <row r="46" spans="1:37" ht="16.5" customHeight="1" thickBot="1">
      <c r="A46" s="194" t="str">
        <f>A40</f>
        <v xml:space="preserve">Bydelsfordelt budsjett </v>
      </c>
      <c r="B46" s="195"/>
      <c r="C46" s="195"/>
      <c r="D46" s="196">
        <f>SUM(D43:D45)</f>
        <v>204716.02826790925</v>
      </c>
      <c r="E46" s="196">
        <f t="shared" ref="E46:S46" si="20">SUM(E43:E45)</f>
        <v>186015.04101091361</v>
      </c>
      <c r="F46" s="196">
        <f t="shared" si="20"/>
        <v>117681.83835116841</v>
      </c>
      <c r="G46" s="196">
        <f t="shared" si="20"/>
        <v>101376.06015317586</v>
      </c>
      <c r="H46" s="196">
        <f t="shared" si="20"/>
        <v>122927.27034135717</v>
      </c>
      <c r="I46" s="196">
        <f t="shared" si="20"/>
        <v>55399.982515594194</v>
      </c>
      <c r="J46" s="196">
        <f t="shared" si="20"/>
        <v>77284.618200147248</v>
      </c>
      <c r="K46" s="196">
        <f t="shared" si="20"/>
        <v>84332.200756175356</v>
      </c>
      <c r="L46" s="196">
        <f t="shared" si="20"/>
        <v>100077.74378515073</v>
      </c>
      <c r="M46" s="196">
        <f t="shared" si="20"/>
        <v>94772.801988985011</v>
      </c>
      <c r="N46" s="196">
        <f t="shared" si="20"/>
        <v>139124.1393112712</v>
      </c>
      <c r="O46" s="196">
        <f t="shared" si="20"/>
        <v>169561.15894859843</v>
      </c>
      <c r="P46" s="196">
        <f t="shared" si="20"/>
        <v>96645.994069690656</v>
      </c>
      <c r="Q46" s="196">
        <f t="shared" si="20"/>
        <v>83287.278646233288</v>
      </c>
      <c r="R46" s="196">
        <f t="shared" si="20"/>
        <v>150028.79716482226</v>
      </c>
      <c r="S46" s="196">
        <f t="shared" si="20"/>
        <v>1783230.9535111927</v>
      </c>
      <c r="V46" s="30"/>
      <c r="W46" s="30"/>
      <c r="X46" s="30"/>
      <c r="Y46" s="30"/>
      <c r="Z46" s="30"/>
      <c r="AA46" s="30"/>
      <c r="AB46" s="30"/>
      <c r="AC46" s="30"/>
      <c r="AD46" s="30"/>
      <c r="AE46" s="30"/>
      <c r="AF46" s="30"/>
      <c r="AG46" s="30"/>
      <c r="AH46" s="30"/>
      <c r="AI46" s="30"/>
      <c r="AJ46" s="30"/>
      <c r="AK46" s="30"/>
    </row>
    <row r="47" spans="1:37" ht="16.5" customHeight="1" thickBot="1">
      <c r="A47" s="57"/>
      <c r="B47" s="57"/>
      <c r="C47" s="57"/>
      <c r="D47" s="57"/>
      <c r="E47" s="57"/>
      <c r="F47" s="57"/>
      <c r="G47" s="57"/>
      <c r="H47" s="57"/>
      <c r="I47" s="57"/>
      <c r="J47" s="57"/>
      <c r="K47" s="57"/>
      <c r="L47" s="57"/>
      <c r="M47" s="57"/>
      <c r="N47" s="57"/>
      <c r="O47" s="57"/>
      <c r="P47" s="57"/>
      <c r="Q47" s="57"/>
      <c r="R47" s="57"/>
      <c r="S47" s="57"/>
      <c r="V47" s="30"/>
      <c r="W47" s="30"/>
      <c r="X47" s="30"/>
      <c r="Y47" s="30"/>
      <c r="Z47" s="30"/>
      <c r="AA47" s="30"/>
      <c r="AB47" s="30"/>
      <c r="AC47" s="30"/>
      <c r="AD47" s="30"/>
      <c r="AE47" s="30"/>
      <c r="AF47" s="30"/>
      <c r="AG47" s="30"/>
      <c r="AH47" s="30"/>
      <c r="AI47" s="30"/>
      <c r="AJ47" s="30"/>
      <c r="AK47" s="30"/>
    </row>
    <row r="48" spans="1:37" ht="16.5" customHeight="1">
      <c r="A48" s="192" t="str">
        <f>'Tabell 1.1'!A11</f>
        <v>FO4B Kvalifiseringsprogram (KVP)</v>
      </c>
      <c r="B48" s="192"/>
      <c r="C48" s="192"/>
      <c r="D48" s="193"/>
      <c r="E48" s="193"/>
      <c r="F48" s="193"/>
      <c r="G48" s="193"/>
      <c r="H48" s="193"/>
      <c r="I48" s="193"/>
      <c r="J48" s="193"/>
      <c r="K48" s="193"/>
      <c r="L48" s="193"/>
      <c r="M48" s="193"/>
      <c r="N48" s="193"/>
      <c r="O48" s="193"/>
      <c r="P48" s="193"/>
      <c r="Q48" s="193"/>
      <c r="R48" s="193"/>
      <c r="S48" s="193"/>
      <c r="V48" s="30"/>
      <c r="W48" s="30"/>
      <c r="X48" s="30"/>
      <c r="Y48" s="30"/>
      <c r="Z48" s="30"/>
      <c r="AA48" s="30"/>
      <c r="AB48" s="30"/>
      <c r="AC48" s="30"/>
      <c r="AD48" s="30"/>
      <c r="AE48" s="30"/>
      <c r="AF48" s="30"/>
      <c r="AG48" s="30"/>
      <c r="AH48" s="30"/>
      <c r="AI48" s="30"/>
      <c r="AJ48" s="30"/>
      <c r="AK48" s="30"/>
    </row>
    <row r="49" spans="1:37" ht="16.5" customHeight="1">
      <c r="A49" s="51" t="str">
        <f>A43</f>
        <v>Kriteriefordelt</v>
      </c>
      <c r="B49" s="52"/>
      <c r="C49" s="52"/>
      <c r="D49" s="53">
        <f>'Tabell 1.1'!$B$11*'Tabell 3.1'!D94/100</f>
        <v>65273.403856497032</v>
      </c>
      <c r="E49" s="53">
        <f>'Tabell 1.1'!$B$11*'Tabell 3.1'!E94/100</f>
        <v>58414.225417128539</v>
      </c>
      <c r="F49" s="53">
        <f>'Tabell 1.1'!$B$11*'Tabell 3.1'!F94/100</f>
        <v>37942.65047376525</v>
      </c>
      <c r="G49" s="53">
        <f>'Tabell 1.1'!$B$11*'Tabell 3.1'!G94/100</f>
        <v>30727.760062054338</v>
      </c>
      <c r="H49" s="53">
        <f>'Tabell 1.1'!$B$11*'Tabell 3.1'!H94/100</f>
        <v>32594.750601165244</v>
      </c>
      <c r="I49" s="53">
        <f>'Tabell 1.1'!$B$11*'Tabell 3.1'!I94/100</f>
        <v>8477.4800627006771</v>
      </c>
      <c r="J49" s="53">
        <f>'Tabell 1.1'!$B$11*'Tabell 3.1'!J94/100</f>
        <v>10892.113356197364</v>
      </c>
      <c r="K49" s="53">
        <f>'Tabell 1.1'!$B$11*'Tabell 3.1'!K94/100</f>
        <v>15982.40867272618</v>
      </c>
      <c r="L49" s="53">
        <f>'Tabell 1.1'!$B$11*'Tabell 3.1'!L94/100</f>
        <v>29416.185775793936</v>
      </c>
      <c r="M49" s="53">
        <f>'Tabell 1.1'!$B$11*'Tabell 3.1'!M94/100</f>
        <v>25433.018152079163</v>
      </c>
      <c r="N49" s="53">
        <f>'Tabell 1.1'!$B$11*'Tabell 3.1'!N94/100</f>
        <v>40197.958080567463</v>
      </c>
      <c r="O49" s="53">
        <f>'Tabell 1.1'!$B$11*'Tabell 3.1'!O94/100</f>
        <v>47220.447606874077</v>
      </c>
      <c r="P49" s="53">
        <f>'Tabell 1.1'!$B$11*'Tabell 3.1'!P94/100</f>
        <v>20893.854649407771</v>
      </c>
      <c r="Q49" s="53">
        <f>'Tabell 1.1'!$B$11*'Tabell 3.1'!Q94/100</f>
        <v>14008.29341203968</v>
      </c>
      <c r="R49" s="53">
        <f>'Tabell 1.1'!$B$11*'Tabell 3.1'!R94/100</f>
        <v>44841.461807736094</v>
      </c>
      <c r="S49" s="53">
        <f>SUM(D49:R49)</f>
        <v>482316.01198673277</v>
      </c>
      <c r="V49" s="30"/>
      <c r="W49" s="30"/>
      <c r="X49" s="30"/>
      <c r="Y49" s="30"/>
      <c r="Z49" s="30"/>
      <c r="AA49" s="30"/>
      <c r="AB49" s="30"/>
      <c r="AC49" s="30"/>
      <c r="AD49" s="30"/>
      <c r="AE49" s="30"/>
      <c r="AF49" s="30"/>
      <c r="AG49" s="30"/>
      <c r="AH49" s="30"/>
      <c r="AI49" s="30"/>
      <c r="AJ49" s="30"/>
      <c r="AK49" s="30"/>
    </row>
    <row r="50" spans="1:37" ht="16.5" customHeight="1">
      <c r="A50" s="51" t="str">
        <f t="shared" ref="A50:A51" si="21">A44</f>
        <v>Særskilte tildelinger</v>
      </c>
      <c r="B50" s="52"/>
      <c r="C50" s="52"/>
      <c r="D50" s="53">
        <f>'Tabell 2.3'!D89</f>
        <v>0</v>
      </c>
      <c r="E50" s="53">
        <f>'Tabell 2.3'!E89</f>
        <v>0</v>
      </c>
      <c r="F50" s="53">
        <f>'Tabell 2.3'!F89</f>
        <v>0</v>
      </c>
      <c r="G50" s="53">
        <f>'Tabell 2.3'!G89</f>
        <v>0</v>
      </c>
      <c r="H50" s="53">
        <f>'Tabell 2.3'!H89</f>
        <v>0</v>
      </c>
      <c r="I50" s="53">
        <f>'Tabell 2.3'!I89</f>
        <v>0</v>
      </c>
      <c r="J50" s="53">
        <f>'Tabell 2.3'!J89</f>
        <v>0</v>
      </c>
      <c r="K50" s="53">
        <f>'Tabell 2.3'!K89</f>
        <v>0</v>
      </c>
      <c r="L50" s="53">
        <f>'Tabell 2.3'!L89</f>
        <v>0</v>
      </c>
      <c r="M50" s="53">
        <f>'Tabell 2.3'!M89</f>
        <v>0</v>
      </c>
      <c r="N50" s="53">
        <f>'Tabell 2.3'!N89</f>
        <v>0</v>
      </c>
      <c r="O50" s="53">
        <f>'Tabell 2.3'!O89</f>
        <v>0</v>
      </c>
      <c r="P50" s="53">
        <f>'Tabell 2.3'!P89</f>
        <v>0</v>
      </c>
      <c r="Q50" s="53">
        <f>'Tabell 2.3'!Q89</f>
        <v>0</v>
      </c>
      <c r="R50" s="53">
        <f>'Tabell 2.3'!R89</f>
        <v>0</v>
      </c>
      <c r="S50" s="53">
        <f t="shared" ref="S50:S51" si="22">SUM(D50:R50)</f>
        <v>0</v>
      </c>
      <c r="V50" s="30"/>
      <c r="W50" s="30"/>
      <c r="X50" s="30"/>
      <c r="Y50" s="30"/>
      <c r="Z50" s="30"/>
      <c r="AA50" s="30"/>
      <c r="AB50" s="30"/>
      <c r="AC50" s="30"/>
      <c r="AD50" s="30"/>
      <c r="AE50" s="30"/>
      <c r="AF50" s="30"/>
      <c r="AG50" s="30"/>
      <c r="AH50" s="30"/>
      <c r="AI50" s="30"/>
      <c r="AJ50" s="30"/>
      <c r="AK50" s="30"/>
    </row>
    <row r="51" spans="1:37" ht="16.5" customHeight="1">
      <c r="A51" s="51" t="str">
        <f t="shared" si="21"/>
        <v>Kompensasjon for forventet lønns- og prisutvikling</v>
      </c>
      <c r="B51" s="52"/>
      <c r="C51" s="52"/>
      <c r="D51" s="53">
        <f>'Tabell 2.2'!D142</f>
        <v>3499.784368657658</v>
      </c>
      <c r="E51" s="53">
        <f>'Tabell 2.2'!E142</f>
        <v>3132.0136677959154</v>
      </c>
      <c r="F51" s="53">
        <f>'Tabell 2.2'!F142</f>
        <v>2034.3828755347993</v>
      </c>
      <c r="G51" s="53">
        <f>'Tabell 2.2'!G142</f>
        <v>1647.5398553669377</v>
      </c>
      <c r="H51" s="53">
        <f>'Tabell 2.2'!H142</f>
        <v>1747.6428669944171</v>
      </c>
      <c r="I51" s="53">
        <f>'Tabell 2.2'!I142</f>
        <v>454.53968164850971</v>
      </c>
      <c r="J51" s="53">
        <f>'Tabell 2.2'!J142</f>
        <v>584.00582493711215</v>
      </c>
      <c r="K51" s="53">
        <f>'Tabell 2.2'!K142</f>
        <v>856.93376998200063</v>
      </c>
      <c r="L51" s="53">
        <f>'Tabell 2.2'!L142</f>
        <v>1577.2167694822324</v>
      </c>
      <c r="M51" s="53">
        <f>'Tabell 2.2'!M142</f>
        <v>1363.6500338196083</v>
      </c>
      <c r="N51" s="53">
        <f>'Tabell 2.2'!N142</f>
        <v>2155.3064039929441</v>
      </c>
      <c r="O51" s="53">
        <f>'Tabell 2.2'!O142</f>
        <v>2531.8334061278833</v>
      </c>
      <c r="P51" s="53">
        <f>'Tabell 2.2'!P142</f>
        <v>1120.2722944212444</v>
      </c>
      <c r="Q51" s="53">
        <f>'Tabell 2.2'!Q142</f>
        <v>751.08701888459404</v>
      </c>
      <c r="R51" s="53">
        <f>'Tabell 2.2'!R142</f>
        <v>2404.2785856165133</v>
      </c>
      <c r="S51" s="53">
        <f t="shared" si="22"/>
        <v>25860.487423262373</v>
      </c>
      <c r="V51" s="30"/>
      <c r="W51" s="30"/>
      <c r="X51" s="30"/>
      <c r="Y51" s="30"/>
      <c r="Z51" s="30"/>
      <c r="AA51" s="30"/>
      <c r="AB51" s="30"/>
      <c r="AC51" s="30"/>
      <c r="AD51" s="30"/>
      <c r="AE51" s="30"/>
      <c r="AF51" s="30"/>
      <c r="AG51" s="30"/>
      <c r="AH51" s="30"/>
      <c r="AI51" s="30"/>
      <c r="AJ51" s="30"/>
      <c r="AK51" s="30"/>
    </row>
    <row r="52" spans="1:37" ht="16.5" customHeight="1" thickBot="1">
      <c r="A52" s="194" t="str">
        <f>A46</f>
        <v xml:space="preserve">Bydelsfordelt budsjett </v>
      </c>
      <c r="B52" s="195"/>
      <c r="C52" s="195"/>
      <c r="D52" s="196">
        <f>SUM(D49:D51)</f>
        <v>68773.188225154692</v>
      </c>
      <c r="E52" s="196">
        <f t="shared" ref="E52" si="23">SUM(E49:E51)</f>
        <v>61546.239084924455</v>
      </c>
      <c r="F52" s="196">
        <f t="shared" ref="F52" si="24">SUM(F49:F51)</f>
        <v>39977.033349300051</v>
      </c>
      <c r="G52" s="196">
        <f t="shared" ref="G52" si="25">SUM(G49:G51)</f>
        <v>32375.299917421275</v>
      </c>
      <c r="H52" s="196">
        <f t="shared" ref="H52" si="26">SUM(H49:H51)</f>
        <v>34342.393468159658</v>
      </c>
      <c r="I52" s="196">
        <f t="shared" ref="I52" si="27">SUM(I49:I51)</f>
        <v>8932.019744349187</v>
      </c>
      <c r="J52" s="196">
        <f t="shared" ref="J52" si="28">SUM(J49:J51)</f>
        <v>11476.119181134476</v>
      </c>
      <c r="K52" s="196">
        <f t="shared" ref="K52" si="29">SUM(K49:K51)</f>
        <v>16839.342442708181</v>
      </c>
      <c r="L52" s="196">
        <f t="shared" ref="L52" si="30">SUM(L49:L51)</f>
        <v>30993.402545276167</v>
      </c>
      <c r="M52" s="196">
        <f t="shared" ref="M52" si="31">SUM(M49:M51)</f>
        <v>26796.668185898772</v>
      </c>
      <c r="N52" s="196">
        <f t="shared" ref="N52" si="32">SUM(N49:N51)</f>
        <v>42353.264484560408</v>
      </c>
      <c r="O52" s="196">
        <f t="shared" ref="O52" si="33">SUM(O49:O51)</f>
        <v>49752.281013001957</v>
      </c>
      <c r="P52" s="196">
        <f t="shared" ref="P52" si="34">SUM(P49:P51)</f>
        <v>22014.126943829015</v>
      </c>
      <c r="Q52" s="196">
        <f t="shared" ref="Q52" si="35">SUM(Q49:Q51)</f>
        <v>14759.380430924275</v>
      </c>
      <c r="R52" s="196">
        <f t="shared" ref="R52" si="36">SUM(R49:R51)</f>
        <v>47245.740393352607</v>
      </c>
      <c r="S52" s="196">
        <f t="shared" ref="S52" si="37">SUM(S49:S51)</f>
        <v>508176.49940999516</v>
      </c>
      <c r="V52" s="30"/>
      <c r="W52" s="30"/>
      <c r="X52" s="30"/>
      <c r="Y52" s="30"/>
      <c r="Z52" s="30"/>
      <c r="AA52" s="30"/>
      <c r="AB52" s="30"/>
      <c r="AC52" s="30"/>
      <c r="AD52" s="30"/>
      <c r="AE52" s="30"/>
      <c r="AF52" s="30"/>
      <c r="AG52" s="30"/>
      <c r="AH52" s="30"/>
      <c r="AI52" s="30"/>
      <c r="AJ52" s="30"/>
      <c r="AK52" s="30"/>
    </row>
    <row r="53" spans="1:37" ht="16.5" customHeight="1" thickBot="1">
      <c r="A53" s="57"/>
      <c r="B53" s="57"/>
      <c r="C53" s="57"/>
      <c r="D53" s="58"/>
      <c r="E53" s="58"/>
      <c r="F53" s="58"/>
      <c r="G53" s="58"/>
      <c r="H53" s="58"/>
      <c r="I53" s="58"/>
      <c r="J53" s="58"/>
      <c r="K53" s="58"/>
      <c r="L53" s="58"/>
      <c r="M53" s="58"/>
      <c r="N53" s="58"/>
      <c r="O53" s="58"/>
      <c r="P53" s="58"/>
      <c r="Q53" s="58"/>
      <c r="R53" s="58"/>
      <c r="S53" s="58"/>
      <c r="V53" s="30"/>
      <c r="W53" s="30"/>
      <c r="X53" s="30"/>
      <c r="Y53" s="30"/>
      <c r="Z53" s="30"/>
      <c r="AA53" s="30"/>
      <c r="AB53" s="30"/>
      <c r="AC53" s="30"/>
      <c r="AD53" s="30"/>
      <c r="AE53" s="30"/>
      <c r="AF53" s="30"/>
      <c r="AG53" s="30"/>
      <c r="AH53" s="30"/>
      <c r="AI53" s="30"/>
      <c r="AJ53" s="30"/>
      <c r="AK53" s="30"/>
    </row>
    <row r="54" spans="1:37" ht="16.5" customHeight="1">
      <c r="A54" s="192" t="str">
        <f>'Tabell 1.1'!A12</f>
        <v>FO4C Økonomisk sosialhjelp</v>
      </c>
      <c r="B54" s="192"/>
      <c r="C54" s="192"/>
      <c r="D54" s="193"/>
      <c r="E54" s="193"/>
      <c r="F54" s="193"/>
      <c r="G54" s="193"/>
      <c r="H54" s="193"/>
      <c r="I54" s="193"/>
      <c r="J54" s="193"/>
      <c r="K54" s="193"/>
      <c r="L54" s="193"/>
      <c r="M54" s="193"/>
      <c r="N54" s="193"/>
      <c r="O54" s="193"/>
      <c r="P54" s="193"/>
      <c r="Q54" s="193"/>
      <c r="R54" s="193"/>
      <c r="S54" s="193"/>
      <c r="V54" s="30"/>
      <c r="W54" s="30"/>
      <c r="X54" s="30"/>
      <c r="Y54" s="30"/>
      <c r="Z54" s="30"/>
      <c r="AA54" s="30"/>
      <c r="AB54" s="30"/>
      <c r="AC54" s="30"/>
      <c r="AD54" s="30"/>
      <c r="AE54" s="30"/>
      <c r="AF54" s="30"/>
      <c r="AG54" s="30"/>
      <c r="AH54" s="30"/>
      <c r="AI54" s="30"/>
      <c r="AJ54" s="30"/>
      <c r="AK54" s="30"/>
    </row>
    <row r="55" spans="1:37" ht="16.5" customHeight="1">
      <c r="A55" s="51" t="str">
        <f>A49</f>
        <v>Kriteriefordelt</v>
      </c>
      <c r="B55" s="52"/>
      <c r="C55" s="52"/>
      <c r="D55" s="53">
        <f>'Tabell 1.1'!$B$12*'Tabell 3.1'!D98/100</f>
        <v>192342.80283302188</v>
      </c>
      <c r="E55" s="53">
        <f>'Tabell 1.1'!$B$12*'Tabell 3.1'!E98/100</f>
        <v>172507.49268579626</v>
      </c>
      <c r="F55" s="53">
        <f>'Tabell 1.1'!$B$12*'Tabell 3.1'!F98/100</f>
        <v>114787.57718080882</v>
      </c>
      <c r="G55" s="53">
        <f>'Tabell 1.1'!$B$12*'Tabell 3.1'!G98/100</f>
        <v>89670.55654877043</v>
      </c>
      <c r="H55" s="53">
        <f>'Tabell 1.1'!$B$12*'Tabell 3.1'!H98/100</f>
        <v>91613.835557917526</v>
      </c>
      <c r="I55" s="53">
        <f>'Tabell 1.1'!$B$12*'Tabell 3.1'!I98/100</f>
        <v>26997.368897675555</v>
      </c>
      <c r="J55" s="53">
        <f>'Tabell 1.1'!$B$12*'Tabell 3.1'!J98/100</f>
        <v>32293.370391564975</v>
      </c>
      <c r="K55" s="53">
        <f>'Tabell 1.1'!$B$12*'Tabell 3.1'!K98/100</f>
        <v>47802.974488494408</v>
      </c>
      <c r="L55" s="53">
        <f>'Tabell 1.1'!$B$12*'Tabell 3.1'!L98/100</f>
        <v>87651.810312509857</v>
      </c>
      <c r="M55" s="53">
        <f>'Tabell 1.1'!$B$12*'Tabell 3.1'!M98/100</f>
        <v>76743.959193298419</v>
      </c>
      <c r="N55" s="53">
        <f>'Tabell 1.1'!$B$12*'Tabell 3.1'!N98/100</f>
        <v>111421.66093749714</v>
      </c>
      <c r="O55" s="53">
        <f>'Tabell 1.1'!$B$12*'Tabell 3.1'!O98/100</f>
        <v>136353.67003560122</v>
      </c>
      <c r="P55" s="53">
        <f>'Tabell 1.1'!$B$12*'Tabell 3.1'!P98/100</f>
        <v>63579.958687901628</v>
      </c>
      <c r="Q55" s="53">
        <f>'Tabell 1.1'!$B$12*'Tabell 3.1'!Q98/100</f>
        <v>40597.660439206302</v>
      </c>
      <c r="R55" s="53">
        <f>'Tabell 1.1'!$B$12*'Tabell 3.1'!R98/100</f>
        <v>129578.30170026775</v>
      </c>
      <c r="S55" s="53">
        <f>SUM(D55:R55)</f>
        <v>1413942.9998903321</v>
      </c>
      <c r="V55" s="30"/>
      <c r="W55" s="30"/>
      <c r="X55" s="30"/>
      <c r="Y55" s="30"/>
      <c r="Z55" s="30"/>
      <c r="AA55" s="30"/>
      <c r="AB55" s="30"/>
      <c r="AC55" s="30"/>
      <c r="AD55" s="30"/>
      <c r="AE55" s="30"/>
      <c r="AF55" s="30"/>
      <c r="AG55" s="30"/>
      <c r="AH55" s="30"/>
      <c r="AI55" s="30"/>
      <c r="AJ55" s="30"/>
      <c r="AK55" s="30"/>
    </row>
    <row r="56" spans="1:37" ht="16.5" customHeight="1">
      <c r="A56" s="51" t="str">
        <f t="shared" ref="A56:A57" si="38">A50</f>
        <v>Særskilte tildelinger</v>
      </c>
      <c r="B56" s="52"/>
      <c r="C56" s="52"/>
      <c r="D56" s="53">
        <f>'Tabell 2.3'!D94</f>
        <v>2427.7456647398844</v>
      </c>
      <c r="E56" s="53">
        <f>'Tabell 2.3'!E94</f>
        <v>4788.5073104386265</v>
      </c>
      <c r="F56" s="53">
        <f>'Tabell 2.3'!F94</f>
        <v>2927.5756545392724</v>
      </c>
      <c r="G56" s="53">
        <f>'Tabell 2.3'!G94</f>
        <v>634.13804828289699</v>
      </c>
      <c r="H56" s="53">
        <f>'Tabell 2.3'!H94</f>
        <v>659.63957837470252</v>
      </c>
      <c r="I56" s="53">
        <f>'Tabell 2.3'!I94</f>
        <v>255.01530091805509</v>
      </c>
      <c r="J56" s="53">
        <f>'Tabell 2.3'!J94</f>
        <v>586.53519211152673</v>
      </c>
      <c r="K56" s="53">
        <f>'Tabell 2.3'!K94</f>
        <v>448.82692961577692</v>
      </c>
      <c r="L56" s="53">
        <f>'Tabell 2.3'!L94</f>
        <v>542.33253995239716</v>
      </c>
      <c r="M56" s="53">
        <f>'Tabell 2.3'!M94</f>
        <v>732.74396463787821</v>
      </c>
      <c r="N56" s="53">
        <f>'Tabell 2.3'!N94</f>
        <v>788.84733083985031</v>
      </c>
      <c r="O56" s="53">
        <f>'Tabell 2.3'!O94</f>
        <v>1016.6609996599794</v>
      </c>
      <c r="P56" s="53">
        <f>'Tabell 2.3'!P94</f>
        <v>974.15844950697044</v>
      </c>
      <c r="Q56" s="53">
        <f>'Tabell 2.3'!Q94</f>
        <v>542.33253995239716</v>
      </c>
      <c r="R56" s="53">
        <f>'Tabell 2.3'!R94</f>
        <v>674.94049642978575</v>
      </c>
      <c r="S56" s="53">
        <f t="shared" ref="S56:S57" si="39">SUM(D56:R56)</f>
        <v>18000.000000000004</v>
      </c>
      <c r="V56" s="30"/>
      <c r="W56" s="30"/>
      <c r="X56" s="30"/>
      <c r="Y56" s="30"/>
      <c r="Z56" s="30"/>
      <c r="AA56" s="30"/>
      <c r="AB56" s="30"/>
      <c r="AC56" s="30"/>
      <c r="AD56" s="30"/>
      <c r="AE56" s="30"/>
      <c r="AF56" s="30"/>
      <c r="AG56" s="30"/>
      <c r="AH56" s="30"/>
      <c r="AI56" s="30"/>
      <c r="AJ56" s="30"/>
      <c r="AK56" s="30"/>
    </row>
    <row r="57" spans="1:37" ht="16.5" customHeight="1">
      <c r="A57" s="51" t="str">
        <f t="shared" si="38"/>
        <v>Kompensasjon for forventet lønns- og prisutvikling</v>
      </c>
      <c r="B57" s="52"/>
      <c r="C57" s="52"/>
      <c r="D57" s="53">
        <f>'Tabell 2.2'!D160</f>
        <v>10029.163468942701</v>
      </c>
      <c r="E57" s="53">
        <f>'Tabell 2.2'!E160</f>
        <v>8994.9081446277996</v>
      </c>
      <c r="F57" s="53">
        <f>'Tabell 2.2'!F160</f>
        <v>5985.2687950565924</v>
      </c>
      <c r="G57" s="53">
        <f>'Tabell 2.2'!G160</f>
        <v>4675.6138349476696</v>
      </c>
      <c r="H57" s="53">
        <f>'Tabell 2.2'!H160</f>
        <v>4776.9405420635094</v>
      </c>
      <c r="I57" s="53">
        <f>'Tabell 2.2'!I160</f>
        <v>1407.7003242028907</v>
      </c>
      <c r="J57" s="53">
        <f>'Tabell 2.2'!J160</f>
        <v>1683.8451236529218</v>
      </c>
      <c r="K57" s="53">
        <f>'Tabell 2.2'!K160</f>
        <v>2492.548919873072</v>
      </c>
      <c r="L57" s="53">
        <f>'Tabell 2.2'!L160</f>
        <v>4570.3521058496153</v>
      </c>
      <c r="M57" s="53">
        <f>'Tabell 2.2'!M160</f>
        <v>4001.5935125559986</v>
      </c>
      <c r="N57" s="53">
        <f>'Tabell 2.2'!N160</f>
        <v>5809.7627520452088</v>
      </c>
      <c r="O57" s="53">
        <f>'Tabell 2.2'!O160</f>
        <v>7109.770816662658</v>
      </c>
      <c r="P57" s="53">
        <f>'Tabell 2.2'!P160</f>
        <v>3315.1944842103294</v>
      </c>
      <c r="Q57" s="53">
        <f>'Tabell 2.2'!Q160</f>
        <v>2116.8484965610878</v>
      </c>
      <c r="R57" s="53">
        <f>'Tabell 2.2'!R160</f>
        <v>6756.4886787479491</v>
      </c>
      <c r="S57" s="53">
        <f t="shared" si="39"/>
        <v>73726</v>
      </c>
      <c r="V57" s="30"/>
      <c r="W57" s="30"/>
      <c r="X57" s="30"/>
      <c r="Y57" s="30"/>
      <c r="Z57" s="30"/>
      <c r="AA57" s="30"/>
      <c r="AB57" s="30"/>
      <c r="AC57" s="30"/>
      <c r="AD57" s="30"/>
      <c r="AE57" s="30"/>
      <c r="AF57" s="30"/>
      <c r="AG57" s="30"/>
      <c r="AH57" s="30"/>
      <c r="AI57" s="30"/>
      <c r="AJ57" s="30"/>
      <c r="AK57" s="30"/>
    </row>
    <row r="58" spans="1:37" ht="16.5" customHeight="1" thickBot="1">
      <c r="A58" s="194" t="str">
        <f>A52</f>
        <v xml:space="preserve">Bydelsfordelt budsjett </v>
      </c>
      <c r="B58" s="195"/>
      <c r="C58" s="195"/>
      <c r="D58" s="196">
        <f>SUM(D55:D57)</f>
        <v>204799.71196670446</v>
      </c>
      <c r="E58" s="196">
        <f t="shared" ref="E58:S58" si="40">SUM(E55:E57)</f>
        <v>186290.90814086271</v>
      </c>
      <c r="F58" s="196">
        <f t="shared" si="40"/>
        <v>123700.42163040469</v>
      </c>
      <c r="G58" s="196">
        <f t="shared" si="40"/>
        <v>94980.308432000995</v>
      </c>
      <c r="H58" s="196">
        <f t="shared" si="40"/>
        <v>97050.415678355741</v>
      </c>
      <c r="I58" s="196">
        <f t="shared" si="40"/>
        <v>28660.0845227965</v>
      </c>
      <c r="J58" s="196">
        <f t="shared" si="40"/>
        <v>34563.750707329425</v>
      </c>
      <c r="K58" s="196">
        <f t="shared" si="40"/>
        <v>50744.350337983255</v>
      </c>
      <c r="L58" s="196">
        <f t="shared" si="40"/>
        <v>92764.494958311872</v>
      </c>
      <c r="M58" s="196">
        <f t="shared" si="40"/>
        <v>81478.296670492287</v>
      </c>
      <c r="N58" s="196">
        <f t="shared" si="40"/>
        <v>118020.27102038221</v>
      </c>
      <c r="O58" s="196">
        <f t="shared" si="40"/>
        <v>144480.10185192386</v>
      </c>
      <c r="P58" s="196">
        <f t="shared" si="40"/>
        <v>67869.311621618923</v>
      </c>
      <c r="Q58" s="196">
        <f t="shared" si="40"/>
        <v>43256.84147571979</v>
      </c>
      <c r="R58" s="196">
        <f t="shared" si="40"/>
        <v>137009.7308754455</v>
      </c>
      <c r="S58" s="196">
        <f t="shared" si="40"/>
        <v>1505668.9998903321</v>
      </c>
      <c r="V58" s="30"/>
      <c r="W58" s="30"/>
      <c r="X58" s="30"/>
      <c r="Y58" s="30"/>
      <c r="Z58" s="30"/>
      <c r="AA58" s="30"/>
      <c r="AB58" s="30"/>
      <c r="AC58" s="30"/>
      <c r="AD58" s="30"/>
      <c r="AE58" s="30"/>
      <c r="AF58" s="30"/>
      <c r="AG58" s="30"/>
      <c r="AH58" s="30"/>
      <c r="AI58" s="30"/>
      <c r="AJ58" s="30"/>
      <c r="AK58" s="30"/>
    </row>
    <row r="59" spans="1:37" ht="16.5" customHeight="1">
      <c r="A59" s="61"/>
      <c r="B59" s="38"/>
      <c r="C59" s="38"/>
      <c r="D59" s="62"/>
      <c r="E59" s="62"/>
      <c r="F59" s="62"/>
      <c r="G59" s="62"/>
      <c r="H59" s="62"/>
      <c r="I59" s="62"/>
      <c r="J59" s="62"/>
      <c r="K59" s="62"/>
      <c r="L59" s="62"/>
      <c r="M59" s="62"/>
      <c r="N59" s="62"/>
      <c r="O59" s="62"/>
      <c r="P59" s="62"/>
      <c r="Q59" s="62"/>
      <c r="R59" s="62"/>
      <c r="S59" s="62"/>
    </row>
    <row r="60" spans="1:37" ht="16.5" customHeight="1" thickBot="1">
      <c r="A60" s="197" t="s">
        <v>126</v>
      </c>
      <c r="B60" s="195"/>
      <c r="C60" s="195"/>
      <c r="D60" s="196">
        <f>ROUND(D58,0)</f>
        <v>204800</v>
      </c>
      <c r="E60" s="196">
        <f t="shared" ref="E60:R60" si="41">ROUND(E58,0)</f>
        <v>186291</v>
      </c>
      <c r="F60" s="196">
        <f t="shared" si="41"/>
        <v>123700</v>
      </c>
      <c r="G60" s="196">
        <f t="shared" si="41"/>
        <v>94980</v>
      </c>
      <c r="H60" s="196">
        <f t="shared" si="41"/>
        <v>97050</v>
      </c>
      <c r="I60" s="196">
        <f>ROUND(I58+1,0)</f>
        <v>28661</v>
      </c>
      <c r="J60" s="196">
        <f>ROUND(J58,0)</f>
        <v>34564</v>
      </c>
      <c r="K60" s="196">
        <f t="shared" si="41"/>
        <v>50744</v>
      </c>
      <c r="L60" s="196">
        <f t="shared" si="41"/>
        <v>92764</v>
      </c>
      <c r="M60" s="196">
        <f t="shared" si="41"/>
        <v>81478</v>
      </c>
      <c r="N60" s="196">
        <f t="shared" si="41"/>
        <v>118020</v>
      </c>
      <c r="O60" s="196">
        <f t="shared" si="41"/>
        <v>144480</v>
      </c>
      <c r="P60" s="196">
        <f>ROUND(P58+1,0)</f>
        <v>67870</v>
      </c>
      <c r="Q60" s="196">
        <f t="shared" si="41"/>
        <v>43257</v>
      </c>
      <c r="R60" s="196">
        <f t="shared" si="41"/>
        <v>137010</v>
      </c>
      <c r="S60" s="196">
        <f>SUM(D60:R60)</f>
        <v>1505669</v>
      </c>
    </row>
    <row r="61" spans="1:37" ht="16.5" customHeight="1" thickBot="1">
      <c r="A61" s="18"/>
      <c r="B61" s="18"/>
      <c r="C61" s="18"/>
      <c r="D61" s="283"/>
      <c r="E61" s="283"/>
      <c r="F61" s="283"/>
      <c r="G61" s="283"/>
      <c r="H61" s="283"/>
      <c r="I61" s="283"/>
      <c r="J61" s="283"/>
      <c r="K61" s="283"/>
      <c r="L61" s="283"/>
      <c r="M61" s="283"/>
      <c r="N61" s="283"/>
      <c r="O61" s="283"/>
      <c r="P61" s="283"/>
      <c r="Q61" s="283"/>
      <c r="R61" s="283"/>
      <c r="S61" s="18"/>
    </row>
    <row r="62" spans="1:37" ht="16.5" customHeight="1">
      <c r="A62" s="198" t="str">
        <f>'Tabell 1.1'!A13</f>
        <v>Inndekking av merforbruk</v>
      </c>
      <c r="B62" s="198"/>
      <c r="C62" s="198"/>
      <c r="D62" s="199"/>
      <c r="E62" s="199"/>
      <c r="F62" s="199"/>
      <c r="G62" s="199"/>
      <c r="H62" s="199"/>
      <c r="I62" s="199"/>
      <c r="J62" s="199"/>
      <c r="K62" s="199"/>
      <c r="L62" s="199"/>
      <c r="M62" s="199"/>
      <c r="N62" s="199"/>
      <c r="O62" s="199"/>
      <c r="P62" s="199"/>
      <c r="Q62" s="199"/>
      <c r="R62" s="199"/>
      <c r="S62" s="199"/>
    </row>
    <row r="63" spans="1:37" ht="16.5" customHeight="1">
      <c r="A63" s="51" t="str">
        <f t="shared" ref="A63" si="42">A56</f>
        <v>Særskilte tildelinger</v>
      </c>
      <c r="B63" s="52"/>
      <c r="C63" s="52"/>
      <c r="D63" s="53">
        <f>'Tabell 2.3'!D98</f>
        <v>0</v>
      </c>
      <c r="E63" s="53">
        <f>'Tabell 2.3'!E98</f>
        <v>0</v>
      </c>
      <c r="F63" s="53">
        <f>'Tabell 2.3'!F98</f>
        <v>0</v>
      </c>
      <c r="G63" s="53">
        <f>'Tabell 2.3'!G98</f>
        <v>0</v>
      </c>
      <c r="H63" s="53">
        <f>'Tabell 2.3'!H98</f>
        <v>0</v>
      </c>
      <c r="I63" s="53">
        <f>'Tabell 2.3'!I98</f>
        <v>0</v>
      </c>
      <c r="J63" s="53">
        <f>'Tabell 2.3'!J98</f>
        <v>-11180</v>
      </c>
      <c r="K63" s="53">
        <f>'Tabell 2.3'!K98</f>
        <v>0</v>
      </c>
      <c r="L63" s="53">
        <f>'Tabell 2.3'!L98</f>
        <v>0</v>
      </c>
      <c r="M63" s="53">
        <f>'Tabell 2.3'!M98</f>
        <v>0</v>
      </c>
      <c r="N63" s="53">
        <f>'Tabell 2.3'!N98</f>
        <v>0</v>
      </c>
      <c r="O63" s="53">
        <f>'Tabell 2.3'!O98</f>
        <v>0</v>
      </c>
      <c r="P63" s="53">
        <f>'Tabell 2.3'!P98</f>
        <v>0</v>
      </c>
      <c r="Q63" s="53">
        <f>'Tabell 2.3'!Q98</f>
        <v>0</v>
      </c>
      <c r="R63" s="53">
        <f>'Tabell 2.3'!R98</f>
        <v>0</v>
      </c>
      <c r="S63" s="53">
        <f>'Tabell 2.3'!S98</f>
        <v>-11180</v>
      </c>
    </row>
    <row r="64" spans="1:37" ht="16.5" customHeight="1" thickBot="1">
      <c r="A64" s="200" t="str">
        <f>A58</f>
        <v xml:space="preserve">Bydelsfordelt budsjett </v>
      </c>
      <c r="B64" s="200"/>
      <c r="C64" s="200"/>
      <c r="D64" s="201">
        <f t="shared" ref="D64:S64" si="43">SUM(D63:D63)</f>
        <v>0</v>
      </c>
      <c r="E64" s="201">
        <f t="shared" si="43"/>
        <v>0</v>
      </c>
      <c r="F64" s="201">
        <f t="shared" si="43"/>
        <v>0</v>
      </c>
      <c r="G64" s="201">
        <f t="shared" si="43"/>
        <v>0</v>
      </c>
      <c r="H64" s="201">
        <f t="shared" si="43"/>
        <v>0</v>
      </c>
      <c r="I64" s="201">
        <f t="shared" si="43"/>
        <v>0</v>
      </c>
      <c r="J64" s="201">
        <f t="shared" si="43"/>
        <v>-11180</v>
      </c>
      <c r="K64" s="201">
        <f t="shared" si="43"/>
        <v>0</v>
      </c>
      <c r="L64" s="201">
        <f t="shared" si="43"/>
        <v>0</v>
      </c>
      <c r="M64" s="201">
        <f t="shared" si="43"/>
        <v>0</v>
      </c>
      <c r="N64" s="201">
        <f t="shared" si="43"/>
        <v>0</v>
      </c>
      <c r="O64" s="201">
        <f t="shared" si="43"/>
        <v>0</v>
      </c>
      <c r="P64" s="201">
        <f t="shared" si="43"/>
        <v>0</v>
      </c>
      <c r="Q64" s="201">
        <f t="shared" si="43"/>
        <v>0</v>
      </c>
      <c r="R64" s="201">
        <f t="shared" si="43"/>
        <v>0</v>
      </c>
      <c r="S64" s="201">
        <f t="shared" si="43"/>
        <v>-11180</v>
      </c>
    </row>
  </sheetData>
  <pageMargins left="0.51181102362204722" right="0.39370078740157483" top="0.74803149606299213" bottom="0.74803149606299213" header="0.31496062992125984" footer="0.31496062992125984"/>
  <pageSetup paperSize="9" scale="61" orientation="portrait" r:id="rId1"/>
  <ignoredErrors>
    <ignoredError sqref="K6:S6"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topLeftCell="A103" zoomScale="70" zoomScaleNormal="70" workbookViewId="0">
      <selection activeCell="S163" sqref="S163"/>
    </sheetView>
  </sheetViews>
  <sheetFormatPr defaultColWidth="11.42578125" defaultRowHeight="15.6"/>
  <cols>
    <col min="1" max="1" width="48.42578125" style="19" customWidth="1"/>
    <col min="2" max="2" width="24.85546875" style="19" customWidth="1"/>
    <col min="3" max="3" width="14" style="19" customWidth="1"/>
    <col min="4" max="4" width="12.28515625" style="19" bestFit="1" customWidth="1"/>
    <col min="5" max="5" width="13.42578125" style="19" bestFit="1" customWidth="1"/>
    <col min="6" max="8" width="13.28515625" style="19" customWidth="1"/>
    <col min="9" max="9" width="11.85546875" style="19" bestFit="1" customWidth="1"/>
    <col min="10" max="18" width="13.28515625" style="19" customWidth="1"/>
    <col min="19" max="19" width="18.5703125" style="19" bestFit="1" customWidth="1"/>
    <col min="20" max="16384" width="11.42578125" style="19"/>
  </cols>
  <sheetData>
    <row r="1" spans="1:19" ht="16.5" customHeight="1">
      <c r="A1" s="20" t="s">
        <v>4</v>
      </c>
      <c r="B1" s="18"/>
      <c r="C1" s="18"/>
      <c r="D1" s="18"/>
      <c r="E1" s="18"/>
      <c r="F1" s="18"/>
      <c r="G1" s="18"/>
      <c r="H1" s="18"/>
      <c r="I1" s="18"/>
      <c r="J1" s="18"/>
      <c r="K1" s="18"/>
      <c r="L1" s="18"/>
      <c r="M1" s="18"/>
      <c r="N1" s="18"/>
      <c r="O1" s="18"/>
      <c r="P1" s="18"/>
      <c r="Q1" s="18"/>
      <c r="R1" s="18"/>
      <c r="S1" s="18"/>
    </row>
    <row r="2" spans="1:19" ht="54.75" customHeight="1">
      <c r="A2" s="50"/>
      <c r="B2" s="50"/>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thickBot="1">
      <c r="A3" s="56"/>
      <c r="B3" s="56"/>
      <c r="C3" s="56"/>
      <c r="D3" s="56"/>
      <c r="E3" s="56"/>
      <c r="F3" s="56"/>
      <c r="G3" s="56"/>
      <c r="H3" s="56"/>
      <c r="I3" s="56"/>
      <c r="J3" s="56"/>
      <c r="K3" s="56"/>
      <c r="L3" s="56"/>
      <c r="M3" s="56"/>
      <c r="N3" s="56"/>
      <c r="O3" s="56"/>
      <c r="P3" s="56"/>
      <c r="Q3" s="56"/>
      <c r="R3" s="56"/>
      <c r="S3" s="56"/>
    </row>
    <row r="4" spans="1:19" ht="16.5" customHeight="1">
      <c r="A4" s="162" t="s">
        <v>121</v>
      </c>
      <c r="B4" s="163"/>
      <c r="C4" s="163"/>
      <c r="D4" s="164"/>
      <c r="E4" s="164"/>
      <c r="F4" s="164"/>
      <c r="G4" s="164"/>
      <c r="H4" s="164"/>
      <c r="I4" s="164"/>
      <c r="J4" s="164"/>
      <c r="K4" s="164"/>
      <c r="L4" s="164"/>
      <c r="M4" s="164"/>
      <c r="N4" s="164"/>
      <c r="O4" s="164"/>
      <c r="P4" s="164"/>
      <c r="Q4" s="164"/>
      <c r="R4" s="164"/>
      <c r="S4" s="164"/>
    </row>
    <row r="5" spans="1:19" ht="16.5" customHeight="1">
      <c r="A5" s="63" t="str">
        <f>A25</f>
        <v>Bydelsfordelt Dok3 2022</v>
      </c>
      <c r="B5" s="63"/>
      <c r="C5" s="63"/>
      <c r="D5" s="63">
        <f>D148+D130+D112+D94+D58+D76+D43+D25+D168</f>
        <v>2184015.2708926755</v>
      </c>
      <c r="E5" s="63">
        <f t="shared" ref="D5:Q5" si="0">E148+E130+E112+E94+E58+E76+E43+E25+E168</f>
        <v>1906391.9777490615</v>
      </c>
      <c r="F5" s="63">
        <f t="shared" si="0"/>
        <v>1534493.0727790913</v>
      </c>
      <c r="G5" s="63">
        <f t="shared" si="0"/>
        <v>1164668.6378658053</v>
      </c>
      <c r="H5" s="63">
        <f t="shared" si="0"/>
        <v>1716160.3004659652</v>
      </c>
      <c r="I5" s="63">
        <f t="shared" si="0"/>
        <v>1257232.6756430659</v>
      </c>
      <c r="J5" s="63">
        <f t="shared" si="0"/>
        <v>1668788.3117378068</v>
      </c>
      <c r="K5" s="63">
        <f t="shared" si="0"/>
        <v>1858837.5692991216</v>
      </c>
      <c r="L5" s="63">
        <f t="shared" si="0"/>
        <v>1393208.0418569732</v>
      </c>
      <c r="M5" s="63">
        <f t="shared" si="0"/>
        <v>1296343.7531586806</v>
      </c>
      <c r="N5" s="63">
        <f t="shared" si="0"/>
        <v>1567713.4395235195</v>
      </c>
      <c r="O5" s="63">
        <f t="shared" si="0"/>
        <v>2251843.6075217091</v>
      </c>
      <c r="P5" s="63">
        <f t="shared" si="0"/>
        <v>2084644.1476147722</v>
      </c>
      <c r="Q5" s="63">
        <f t="shared" si="0"/>
        <v>1914747.0845793972</v>
      </c>
      <c r="R5" s="63">
        <f>R148+R130+R112+R94+R58+R76+R43+R25+R168</f>
        <v>1742985.2579911461</v>
      </c>
      <c r="S5" s="63">
        <f>SUM(D5:R5)</f>
        <v>25542073.148678791</v>
      </c>
    </row>
    <row r="6" spans="1:19" ht="16.5" customHeight="1">
      <c r="A6" s="59" t="str">
        <f t="shared" ref="A6:A10" si="1">A26</f>
        <v>Effekt av oppdaterte kriterieandeler</v>
      </c>
      <c r="B6" s="59"/>
      <c r="C6" s="59"/>
      <c r="D6" s="57">
        <f>D26+D59+D77+D95+D113+D131+D149</f>
        <v>-15702.722079952746</v>
      </c>
      <c r="E6" s="57">
        <f t="shared" ref="E6:R6" si="2">E26+E59+E77+E95+E113+E131+E149</f>
        <v>20558.427223380531</v>
      </c>
      <c r="F6" s="57">
        <f t="shared" si="2"/>
        <v>10161.410757829211</v>
      </c>
      <c r="G6" s="57">
        <f t="shared" si="2"/>
        <v>-9622.9415308663956</v>
      </c>
      <c r="H6" s="57">
        <f t="shared" si="2"/>
        <v>-2068.216337627241</v>
      </c>
      <c r="I6" s="57">
        <f t="shared" si="2"/>
        <v>-9951.6859138225736</v>
      </c>
      <c r="J6" s="57">
        <f t="shared" si="2"/>
        <v>10080.913015607457</v>
      </c>
      <c r="K6" s="57">
        <f t="shared" si="2"/>
        <v>4566.2408643901117</v>
      </c>
      <c r="L6" s="57">
        <f t="shared" si="2"/>
        <v>-1103.4364177491607</v>
      </c>
      <c r="M6" s="57">
        <f t="shared" si="2"/>
        <v>-11952.075488468452</v>
      </c>
      <c r="N6" s="57">
        <f t="shared" si="2"/>
        <v>14361.927174824103</v>
      </c>
      <c r="O6" s="57">
        <f t="shared" si="2"/>
        <v>9312.457528908626</v>
      </c>
      <c r="P6" s="57">
        <f>P26+P59+P77+P95+P113+P131+P149</f>
        <v>-23129.671593472824</v>
      </c>
      <c r="Q6" s="57">
        <f t="shared" si="2"/>
        <v>-9470.8154208316992</v>
      </c>
      <c r="R6" s="57">
        <f t="shared" si="2"/>
        <v>13960.188217849765</v>
      </c>
      <c r="S6" s="328">
        <f>SUM(D6:R6)</f>
        <v>-1.2878444977104664E-9</v>
      </c>
    </row>
    <row r="7" spans="1:19" ht="16.5" customHeight="1">
      <c r="A7" s="57" t="str">
        <f t="shared" si="1"/>
        <v>Effekt av oppdaterte regnskapsandeler</v>
      </c>
      <c r="B7" s="57"/>
      <c r="C7" s="57"/>
      <c r="D7" s="57">
        <f t="shared" ref="D7:R7" si="3">D27+D60+D78+D96+D114+D132+D150</f>
        <v>2854.8350021546489</v>
      </c>
      <c r="E7" s="57">
        <f t="shared" si="3"/>
        <v>3790.2037865847733</v>
      </c>
      <c r="F7" s="57">
        <f t="shared" si="3"/>
        <v>-245.5036189620489</v>
      </c>
      <c r="G7" s="57">
        <f t="shared" si="3"/>
        <v>-586.05899076700985</v>
      </c>
      <c r="H7" s="57">
        <f t="shared" si="3"/>
        <v>-5133.4770880570813</v>
      </c>
      <c r="I7" s="57">
        <f t="shared" si="3"/>
        <v>1365.7391934742918</v>
      </c>
      <c r="J7" s="57">
        <f>J27+J60+J78+J96+J114+J132+J150</f>
        <v>-114.5691384736395</v>
      </c>
      <c r="K7" s="57">
        <f t="shared" si="3"/>
        <v>230.61275077362026</v>
      </c>
      <c r="L7" s="57">
        <f t="shared" si="3"/>
        <v>-1499.1629383178083</v>
      </c>
      <c r="M7" s="57">
        <f t="shared" si="3"/>
        <v>2139.3350845387899</v>
      </c>
      <c r="N7" s="57">
        <f t="shared" si="3"/>
        <v>-510.13978983115135</v>
      </c>
      <c r="O7" s="57">
        <f t="shared" si="3"/>
        <v>2818.2475468575794</v>
      </c>
      <c r="P7" s="57">
        <f t="shared" si="3"/>
        <v>-3370.3170866641035</v>
      </c>
      <c r="Q7" s="57">
        <f t="shared" si="3"/>
        <v>-3554.6529614979927</v>
      </c>
      <c r="R7" s="57">
        <f t="shared" si="3"/>
        <v>1814.9082481871274</v>
      </c>
      <c r="S7" s="57">
        <f t="shared" ref="S7:S8" si="4">SUM(D7:R7)</f>
        <v>-4.0927261579781771E-12</v>
      </c>
    </row>
    <row r="8" spans="1:19" ht="16.5" customHeight="1">
      <c r="A8" s="64" t="str">
        <f t="shared" si="1"/>
        <v>Effekt av endringer i fordelingssystemet</v>
      </c>
      <c r="B8" s="64"/>
      <c r="C8" s="64"/>
      <c r="D8" s="64">
        <f t="shared" ref="D8:R8" si="5">D28+D61+D79+D97+D115+D133+D151</f>
        <v>2675.8282083792169</v>
      </c>
      <c r="E8" s="64">
        <f>E28+E61+E79+E97+E115+E133+E151</f>
        <v>-2138.6294625373412</v>
      </c>
      <c r="F8" s="64">
        <f t="shared" si="5"/>
        <v>-1589.6026650903823</v>
      </c>
      <c r="G8" s="64">
        <f t="shared" si="5"/>
        <v>-987.05285366662577</v>
      </c>
      <c r="H8" s="64">
        <f t="shared" si="5"/>
        <v>-779.99205576829365</v>
      </c>
      <c r="I8" s="64">
        <f t="shared" si="5"/>
        <v>-4476.5407631801399</v>
      </c>
      <c r="J8" s="64">
        <f t="shared" si="5"/>
        <v>-8210.2411464629149</v>
      </c>
      <c r="K8" s="64">
        <f t="shared" si="5"/>
        <v>-7602.212808526825</v>
      </c>
      <c r="L8" s="64">
        <f t="shared" si="5"/>
        <v>2491.1965864109065</v>
      </c>
      <c r="M8" s="64">
        <f t="shared" si="5"/>
        <v>4153.0119424417016</v>
      </c>
      <c r="N8" s="64">
        <f t="shared" si="5"/>
        <v>8829.9465018703449</v>
      </c>
      <c r="O8" s="64">
        <f t="shared" si="5"/>
        <v>7652.6208738671139</v>
      </c>
      <c r="P8" s="64">
        <f t="shared" si="5"/>
        <v>-2732.4437789587187</v>
      </c>
      <c r="Q8" s="64">
        <f t="shared" si="5"/>
        <v>-3779.6667663968756</v>
      </c>
      <c r="R8" s="64">
        <f t="shared" si="5"/>
        <v>6493.7781876188328</v>
      </c>
      <c r="S8" s="64">
        <f t="shared" si="4"/>
        <v>0</v>
      </c>
    </row>
    <row r="9" spans="1:19" ht="16.5" customHeight="1">
      <c r="A9" s="55" t="str">
        <f t="shared" si="1"/>
        <v>Reelle endringer</v>
      </c>
      <c r="B9" s="55"/>
      <c r="C9" s="55"/>
      <c r="D9" s="55">
        <f>SUM(D10:D15)</f>
        <v>58250.510772750931</v>
      </c>
      <c r="E9" s="55">
        <f t="shared" ref="E9:R9" si="6">SUM(E10:E15)</f>
        <v>43560.130700832131</v>
      </c>
      <c r="F9" s="55">
        <f t="shared" si="6"/>
        <v>42768.733288281437</v>
      </c>
      <c r="G9" s="55">
        <f t="shared" si="6"/>
        <v>23823.055414227096</v>
      </c>
      <c r="H9" s="55">
        <f t="shared" si="6"/>
        <v>-7852.3371629669064</v>
      </c>
      <c r="I9" s="55">
        <f t="shared" si="6"/>
        <v>20284.65480754758</v>
      </c>
      <c r="J9" s="55">
        <f t="shared" si="6"/>
        <v>36472.739604945753</v>
      </c>
      <c r="K9" s="55">
        <f t="shared" si="6"/>
        <v>16055.188030803996</v>
      </c>
      <c r="L9" s="55">
        <f t="shared" si="6"/>
        <v>32503.951543495103</v>
      </c>
      <c r="M9" s="55">
        <f t="shared" si="6"/>
        <v>27941.27187544126</v>
      </c>
      <c r="N9" s="55">
        <f t="shared" si="6"/>
        <v>39606.477119586125</v>
      </c>
      <c r="O9" s="55">
        <f t="shared" si="6"/>
        <v>45712.130427733966</v>
      </c>
      <c r="P9" s="55">
        <f t="shared" si="6"/>
        <v>32612.549023442127</v>
      </c>
      <c r="Q9" s="55">
        <f t="shared" si="6"/>
        <v>15291.794560943685</v>
      </c>
      <c r="R9" s="55">
        <f t="shared" si="6"/>
        <v>45073.14999293557</v>
      </c>
      <c r="S9" s="55">
        <f>SUM(D9:R9)</f>
        <v>472103.99999999988</v>
      </c>
    </row>
    <row r="10" spans="1:19" ht="16.5" customHeight="1">
      <c r="A10" s="57" t="str">
        <f t="shared" si="1"/>
        <v xml:space="preserve"> - herav justering for demografiske forhold</v>
      </c>
      <c r="B10" s="57"/>
      <c r="C10" s="57"/>
      <c r="D10" s="57">
        <f t="shared" ref="D10:R10" si="7">D153+D135+D117+D99+D63+D81+D45+D30</f>
        <v>479.80763450651136</v>
      </c>
      <c r="E10" s="57">
        <f t="shared" si="7"/>
        <v>491.5419429421371</v>
      </c>
      <c r="F10" s="57">
        <f t="shared" si="7"/>
        <v>552.67778797687242</v>
      </c>
      <c r="G10" s="57">
        <f t="shared" si="7"/>
        <v>576.77146733613449</v>
      </c>
      <c r="H10" s="57">
        <f t="shared" si="7"/>
        <v>1627.543516827702</v>
      </c>
      <c r="I10" s="57">
        <f t="shared" si="7"/>
        <v>1177.6620620804622</v>
      </c>
      <c r="J10" s="57">
        <f t="shared" si="7"/>
        <v>1437.9475460677036</v>
      </c>
      <c r="K10" s="57">
        <f t="shared" si="7"/>
        <v>1346.0320077179672</v>
      </c>
      <c r="L10" s="57">
        <f t="shared" si="7"/>
        <v>609.34901316544233</v>
      </c>
      <c r="M10" s="57">
        <f t="shared" si="7"/>
        <v>799.28791241307397</v>
      </c>
      <c r="N10" s="57">
        <f t="shared" si="7"/>
        <v>751.74750659958352</v>
      </c>
      <c r="O10" s="57">
        <f t="shared" si="7"/>
        <v>1195.7644206421264</v>
      </c>
      <c r="P10" s="57">
        <f t="shared" si="7"/>
        <v>1770.5698301236334</v>
      </c>
      <c r="Q10" s="57">
        <f t="shared" si="7"/>
        <v>1739.573576141232</v>
      </c>
      <c r="R10" s="57">
        <f t="shared" si="7"/>
        <v>443.72377545941845</v>
      </c>
      <c r="S10" s="57">
        <f>SUM(D10:R10)</f>
        <v>15000.000000000002</v>
      </c>
    </row>
    <row r="11" spans="1:19" ht="16.5" customHeight="1">
      <c r="A11" s="57" t="str">
        <f t="shared" ref="A11:A15" si="8">A31</f>
        <v xml:space="preserve"> - herav justering for andre aktivitetsnøytrale forhold</v>
      </c>
      <c r="B11" s="57"/>
      <c r="C11" s="57"/>
      <c r="D11" s="57">
        <f>D154+D136+D118+D100+D64+D82+D46+D31</f>
        <v>23108.124676300951</v>
      </c>
      <c r="E11" s="57">
        <f t="shared" ref="E11:R11" si="9">E154+E136+E118+E100+E64+E82+E46+E31</f>
        <v>20887.181837721699</v>
      </c>
      <c r="F11" s="57">
        <f t="shared" si="9"/>
        <v>16203.593869626129</v>
      </c>
      <c r="G11" s="57">
        <f t="shared" si="9"/>
        <v>12406.2918949538</v>
      </c>
      <c r="H11" s="57">
        <f t="shared" si="9"/>
        <v>14953.055598750374</v>
      </c>
      <c r="I11" s="57">
        <f t="shared" si="9"/>
        <v>12392.776894743351</v>
      </c>
      <c r="J11" s="57">
        <f t="shared" si="9"/>
        <v>17556.696661581565</v>
      </c>
      <c r="K11" s="57">
        <f t="shared" si="9"/>
        <v>20823.330386126469</v>
      </c>
      <c r="L11" s="57">
        <f t="shared" si="9"/>
        <v>13882.116639604905</v>
      </c>
      <c r="M11" s="57">
        <f t="shared" si="9"/>
        <v>10028.6481220761</v>
      </c>
      <c r="N11" s="57">
        <f t="shared" si="9"/>
        <v>13346.00156240823</v>
      </c>
      <c r="O11" s="57">
        <f t="shared" si="9"/>
        <v>20234.140031819225</v>
      </c>
      <c r="P11" s="57">
        <f t="shared" si="9"/>
        <v>17952.03813576229</v>
      </c>
      <c r="Q11" s="57">
        <f t="shared" si="9"/>
        <v>18205.057466687034</v>
      </c>
      <c r="R11" s="57">
        <f t="shared" si="9"/>
        <v>16211.946221837872</v>
      </c>
      <c r="S11" s="57">
        <f t="shared" ref="S11:S14" si="10">SUM(D11:R11)</f>
        <v>248190.99999999997</v>
      </c>
    </row>
    <row r="12" spans="1:19" ht="16.5" customHeight="1">
      <c r="A12" s="57" t="str">
        <f t="shared" si="8"/>
        <v xml:space="preserve"> - herav justering for engangstiltak</v>
      </c>
      <c r="B12" s="57"/>
      <c r="C12" s="57"/>
      <c r="D12" s="57">
        <f>D155+D137+D119+D101+D65+D83+D47+D32+D169</f>
        <v>-3836.3212981806528</v>
      </c>
      <c r="E12" s="57">
        <f t="shared" ref="E12:R12" si="11">E155+E137+E119+E101+E65+E83+E47+E32+E169</f>
        <v>-3362.9840676845279</v>
      </c>
      <c r="F12" s="57">
        <f t="shared" si="11"/>
        <v>-2940.7909291343776</v>
      </c>
      <c r="G12" s="57">
        <f t="shared" si="11"/>
        <v>-2234.0654381030422</v>
      </c>
      <c r="H12" s="57">
        <f t="shared" si="11"/>
        <v>-4552.2746579926015</v>
      </c>
      <c r="I12" s="57">
        <f t="shared" si="11"/>
        <v>-3366.4272017643375</v>
      </c>
      <c r="J12" s="57">
        <f>J155+J137+J119+J101+J65+J83+J47+J32+J169</f>
        <v>7370.2410132601517</v>
      </c>
      <c r="K12" s="57">
        <f t="shared" si="11"/>
        <v>-4322.0524336003127</v>
      </c>
      <c r="L12" s="57">
        <f t="shared" si="11"/>
        <v>-3006.538766132046</v>
      </c>
      <c r="M12" s="57">
        <f t="shared" si="11"/>
        <v>-3285.8246252593162</v>
      </c>
      <c r="N12" s="57">
        <f t="shared" si="11"/>
        <v>-3781.7877741484899</v>
      </c>
      <c r="O12" s="57">
        <f t="shared" si="11"/>
        <v>-5419.3433291959491</v>
      </c>
      <c r="P12" s="57">
        <f t="shared" si="11"/>
        <v>-5648.2668087215106</v>
      </c>
      <c r="Q12" s="57">
        <f t="shared" si="11"/>
        <v>-5171.400437771721</v>
      </c>
      <c r="R12" s="57">
        <f t="shared" si="11"/>
        <v>-3713.1632455712725</v>
      </c>
      <c r="S12" s="57">
        <f>SUM(D12:R12)</f>
        <v>-47271.000000000007</v>
      </c>
    </row>
    <row r="13" spans="1:19" ht="16.5" customHeight="1">
      <c r="A13" s="57" t="str">
        <f t="shared" si="8"/>
        <v xml:space="preserve"> - herav justering for oppgaveendringer mellom sektorer</v>
      </c>
      <c r="B13" s="57"/>
      <c r="C13" s="57"/>
      <c r="D13" s="57">
        <f t="shared" ref="D13:R13" si="12">D156+D138+D120+D102+D66+D84+D48+D33</f>
        <v>0</v>
      </c>
      <c r="E13" s="57">
        <f t="shared" si="12"/>
        <v>0</v>
      </c>
      <c r="F13" s="57">
        <f t="shared" si="12"/>
        <v>0</v>
      </c>
      <c r="G13" s="57">
        <f t="shared" si="12"/>
        <v>0</v>
      </c>
      <c r="H13" s="57">
        <f t="shared" si="12"/>
        <v>0</v>
      </c>
      <c r="I13" s="57">
        <f t="shared" si="12"/>
        <v>0</v>
      </c>
      <c r="J13" s="57">
        <f t="shared" si="12"/>
        <v>0</v>
      </c>
      <c r="K13" s="57">
        <f t="shared" si="12"/>
        <v>0</v>
      </c>
      <c r="L13" s="57">
        <f t="shared" si="12"/>
        <v>0</v>
      </c>
      <c r="M13" s="57">
        <f t="shared" si="12"/>
        <v>0</v>
      </c>
      <c r="N13" s="57">
        <f t="shared" si="12"/>
        <v>0</v>
      </c>
      <c r="O13" s="57">
        <f t="shared" si="12"/>
        <v>0</v>
      </c>
      <c r="P13" s="57">
        <f t="shared" si="12"/>
        <v>0</v>
      </c>
      <c r="Q13" s="57">
        <f t="shared" si="12"/>
        <v>0</v>
      </c>
      <c r="R13" s="57">
        <f t="shared" si="12"/>
        <v>0</v>
      </c>
      <c r="S13" s="57">
        <f t="shared" si="10"/>
        <v>0</v>
      </c>
    </row>
    <row r="14" spans="1:19" ht="16.5" customHeight="1">
      <c r="A14" s="57" t="str">
        <f t="shared" si="8"/>
        <v xml:space="preserve"> - herav uspesifiserte rammeendringer</v>
      </c>
      <c r="B14" s="57"/>
      <c r="C14" s="57"/>
      <c r="D14" s="57">
        <f>D157+D139+D121+D103+D67+D85+D49+D34</f>
        <v>-6424.3104070523732</v>
      </c>
      <c r="E14" s="57">
        <f t="shared" ref="E14:R14" si="13">E157+E139+E121+E103+E67+E85+E49+E34</f>
        <v>-5680.8421932499668</v>
      </c>
      <c r="F14" s="57">
        <f t="shared" si="13"/>
        <v>-4599.5356807958597</v>
      </c>
      <c r="G14" s="57">
        <f t="shared" si="13"/>
        <v>-3417.5137581652848</v>
      </c>
      <c r="H14" s="57">
        <f t="shared" si="13"/>
        <v>-5103.8322743002218</v>
      </c>
      <c r="I14" s="57">
        <f t="shared" si="13"/>
        <v>-3823.7387390283507</v>
      </c>
      <c r="J14" s="57">
        <f t="shared" si="13"/>
        <v>-5213.3600921343013</v>
      </c>
      <c r="K14" s="57">
        <f t="shared" si="13"/>
        <v>-5543.7694765255792</v>
      </c>
      <c r="L14" s="57">
        <f t="shared" si="13"/>
        <v>-4191.5014826246552</v>
      </c>
      <c r="M14" s="57">
        <f t="shared" si="13"/>
        <v>-3893.699733613701</v>
      </c>
      <c r="N14" s="57">
        <f t="shared" si="13"/>
        <v>-4806.7778240616553</v>
      </c>
      <c r="O14" s="57">
        <f t="shared" si="13"/>
        <v>-6869.7746514322416</v>
      </c>
      <c r="P14" s="57">
        <f t="shared" si="13"/>
        <v>-6241.1197856651352</v>
      </c>
      <c r="Q14" s="57">
        <f t="shared" si="13"/>
        <v>-5768.6528708095539</v>
      </c>
      <c r="R14" s="57">
        <f t="shared" si="13"/>
        <v>-5352.5710305411121</v>
      </c>
      <c r="S14" s="57">
        <f t="shared" si="10"/>
        <v>-76931</v>
      </c>
    </row>
    <row r="15" spans="1:19" ht="16.5" customHeight="1">
      <c r="A15" s="64" t="str">
        <f t="shared" si="8"/>
        <v xml:space="preserve"> - herav spesifiserte rammeendringer</v>
      </c>
      <c r="B15" s="64"/>
      <c r="C15" s="64"/>
      <c r="D15" s="64">
        <f>D158+D140+D122+D104+D68+D86+D50+D35</f>
        <v>44923.210167176498</v>
      </c>
      <c r="E15" s="64">
        <f t="shared" ref="E15:R15" si="14">E158+E140+E122+E104+E68+E86+E50+E35</f>
        <v>31225.233181102791</v>
      </c>
      <c r="F15" s="64">
        <f t="shared" si="14"/>
        <v>33552.788240608679</v>
      </c>
      <c r="G15" s="64">
        <f t="shared" si="14"/>
        <v>16491.571248205488</v>
      </c>
      <c r="H15" s="64">
        <f t="shared" si="14"/>
        <v>-14776.829346252158</v>
      </c>
      <c r="I15" s="64">
        <f t="shared" si="14"/>
        <v>13904.381791516456</v>
      </c>
      <c r="J15" s="64">
        <f t="shared" si="14"/>
        <v>15321.214476170635</v>
      </c>
      <c r="K15" s="64">
        <f t="shared" si="14"/>
        <v>3751.6475470854548</v>
      </c>
      <c r="L15" s="64">
        <f t="shared" si="14"/>
        <v>25210.526139481455</v>
      </c>
      <c r="M15" s="64">
        <f t="shared" si="14"/>
        <v>24292.860199825103</v>
      </c>
      <c r="N15" s="64">
        <f t="shared" si="14"/>
        <v>34097.293648788458</v>
      </c>
      <c r="O15" s="64">
        <f t="shared" si="14"/>
        <v>36571.343955900811</v>
      </c>
      <c r="P15" s="64">
        <f t="shared" si="14"/>
        <v>24779.327651942847</v>
      </c>
      <c r="Q15" s="64">
        <f t="shared" si="14"/>
        <v>6287.2168266966928</v>
      </c>
      <c r="R15" s="64">
        <f t="shared" si="14"/>
        <v>37483.214271750665</v>
      </c>
      <c r="S15" s="64">
        <f>SUM(D15:R15)</f>
        <v>333114.99999999988</v>
      </c>
    </row>
    <row r="16" spans="1:19" ht="16.5" customHeight="1">
      <c r="A16" s="64" t="str">
        <f>A36</f>
        <v>Vridningseffekter knyttet til endringer i særskilte tildelinger</v>
      </c>
      <c r="B16" s="64"/>
      <c r="C16" s="64"/>
      <c r="D16" s="64">
        <f>D159+D141+D123+D105+D69+D87+D51+D36</f>
        <v>-10777.453716547434</v>
      </c>
      <c r="E16" s="64">
        <f t="shared" ref="E16:R16" si="15">E159+E141+E123+E105+E69+E87+E51+E36</f>
        <v>-5782.5783243954684</v>
      </c>
      <c r="F16" s="64">
        <f t="shared" si="15"/>
        <v>6149.8308348107948</v>
      </c>
      <c r="G16" s="64">
        <f t="shared" si="15"/>
        <v>7042.4590496907385</v>
      </c>
      <c r="H16" s="64">
        <f t="shared" si="15"/>
        <v>10167.5441231845</v>
      </c>
      <c r="I16" s="64">
        <f t="shared" si="15"/>
        <v>17434.995529626365</v>
      </c>
      <c r="J16" s="64">
        <f>J159+J141+J123+J105+J69+J87+J51+J36</f>
        <v>29638.330339047323</v>
      </c>
      <c r="K16" s="64">
        <f t="shared" si="15"/>
        <v>16294.800597194966</v>
      </c>
      <c r="L16" s="64">
        <f t="shared" si="15"/>
        <v>-13131.233814386778</v>
      </c>
      <c r="M16" s="64">
        <f>M159+M141+M123+M105+M69+M87+M51+M36</f>
        <v>-12412.68698639877</v>
      </c>
      <c r="N16" s="64">
        <f t="shared" si="15"/>
        <v>-21120.841591216864</v>
      </c>
      <c r="O16" s="64">
        <f t="shared" si="15"/>
        <v>-22129.870946359137</v>
      </c>
      <c r="P16" s="64">
        <f t="shared" si="15"/>
        <v>2541.8921349967986</v>
      </c>
      <c r="Q16" s="64">
        <f t="shared" si="15"/>
        <v>18873.579286024225</v>
      </c>
      <c r="R16" s="64">
        <f t="shared" si="15"/>
        <v>-22788.766515267413</v>
      </c>
      <c r="S16" s="64">
        <f>SUM(D16:R16)</f>
        <v>3.8380676414817572E-9</v>
      </c>
    </row>
    <row r="17" spans="1:19" ht="16.5" customHeight="1">
      <c r="A17" s="55" t="str">
        <f>A37</f>
        <v>Kompensasjon for forventet lønns- og prisutvikling</v>
      </c>
      <c r="B17" s="55"/>
      <c r="C17" s="55"/>
      <c r="D17" s="55">
        <f>SUM(D18:D19)</f>
        <v>112273.53610732718</v>
      </c>
      <c r="E17" s="55">
        <f t="shared" ref="E17:S17" si="16">SUM(E18:E19)</f>
        <v>99413.169541416413</v>
      </c>
      <c r="F17" s="55">
        <f t="shared" si="16"/>
        <v>80311.789024618323</v>
      </c>
      <c r="G17" s="55">
        <f t="shared" si="16"/>
        <v>59647.101172881907</v>
      </c>
      <c r="H17" s="55">
        <f t="shared" si="16"/>
        <v>88501.178651256138</v>
      </c>
      <c r="I17" s="55">
        <f t="shared" si="16"/>
        <v>65269.826160007142</v>
      </c>
      <c r="J17" s="55">
        <f t="shared" si="16"/>
        <v>88714.075921671552</v>
      </c>
      <c r="K17" s="55">
        <f t="shared" si="16"/>
        <v>94208.315567884565</v>
      </c>
      <c r="L17" s="55">
        <f t="shared" si="16"/>
        <v>72302.41342259798</v>
      </c>
      <c r="M17" s="55">
        <f t="shared" si="16"/>
        <v>67498.72677781104</v>
      </c>
      <c r="N17" s="55">
        <f t="shared" si="16"/>
        <v>83170.603645955838</v>
      </c>
      <c r="O17" s="55">
        <f t="shared" si="16"/>
        <v>118745.09785753507</v>
      </c>
      <c r="P17" s="55">
        <f t="shared" si="16"/>
        <v>107213.81341695094</v>
      </c>
      <c r="Q17" s="55">
        <f t="shared" si="16"/>
        <v>98463.927827585983</v>
      </c>
      <c r="R17" s="55">
        <f t="shared" si="16"/>
        <v>92767.424904499945</v>
      </c>
      <c r="S17" s="55">
        <f t="shared" si="16"/>
        <v>1328501</v>
      </c>
    </row>
    <row r="18" spans="1:19" ht="16.5" customHeight="1">
      <c r="A18" s="57" t="str">
        <f>A38</f>
        <v xml:space="preserve"> - herav generell lønns- og priskompensasjon</v>
      </c>
      <c r="B18" s="57"/>
      <c r="C18" s="57"/>
      <c r="D18" s="57">
        <f t="shared" ref="D18:R18" si="17">D161+D143+D125+D107+D71+D89+D53+D38</f>
        <v>112273.53610732718</v>
      </c>
      <c r="E18" s="57">
        <f t="shared" si="17"/>
        <v>99413.169541416413</v>
      </c>
      <c r="F18" s="57">
        <f t="shared" si="17"/>
        <v>80311.789024618323</v>
      </c>
      <c r="G18" s="57">
        <f t="shared" si="17"/>
        <v>59647.101172881907</v>
      </c>
      <c r="H18" s="57">
        <f t="shared" si="17"/>
        <v>88501.178651256138</v>
      </c>
      <c r="I18" s="57">
        <f t="shared" si="17"/>
        <v>65269.826160007142</v>
      </c>
      <c r="J18" s="57">
        <f t="shared" si="17"/>
        <v>88714.075921671552</v>
      </c>
      <c r="K18" s="57">
        <f t="shared" si="17"/>
        <v>94208.315567884565</v>
      </c>
      <c r="L18" s="57">
        <f t="shared" si="17"/>
        <v>72302.41342259798</v>
      </c>
      <c r="M18" s="57">
        <f t="shared" si="17"/>
        <v>67498.72677781104</v>
      </c>
      <c r="N18" s="57">
        <f t="shared" si="17"/>
        <v>83170.603645955838</v>
      </c>
      <c r="O18" s="57">
        <f t="shared" si="17"/>
        <v>118745.09785753507</v>
      </c>
      <c r="P18" s="57">
        <f t="shared" si="17"/>
        <v>107213.81341695094</v>
      </c>
      <c r="Q18" s="57">
        <f t="shared" si="17"/>
        <v>98463.927827585983</v>
      </c>
      <c r="R18" s="57">
        <f t="shared" si="17"/>
        <v>92767.424904499945</v>
      </c>
      <c r="S18" s="57">
        <f t="shared" ref="S18:S19" si="18">SUM(D18:R18)</f>
        <v>1328501</v>
      </c>
    </row>
    <row r="19" spans="1:19" ht="16.5" customHeight="1">
      <c r="A19" s="64" t="str">
        <f>A39</f>
        <v xml:space="preserve"> - herav kompensasjon for endring i løpende pensjonsutgifter</v>
      </c>
      <c r="B19" s="64"/>
      <c r="C19" s="64"/>
      <c r="D19" s="57">
        <f t="shared" ref="D19:R19" si="19">D162+D144+D126+D108+D72+D90+D54+D39</f>
        <v>0</v>
      </c>
      <c r="E19" s="57">
        <f t="shared" si="19"/>
        <v>0</v>
      </c>
      <c r="F19" s="57">
        <f t="shared" si="19"/>
        <v>0</v>
      </c>
      <c r="G19" s="57">
        <f t="shared" si="19"/>
        <v>0</v>
      </c>
      <c r="H19" s="57">
        <f t="shared" si="19"/>
        <v>0</v>
      </c>
      <c r="I19" s="57">
        <f t="shared" si="19"/>
        <v>0</v>
      </c>
      <c r="J19" s="57">
        <f t="shared" si="19"/>
        <v>0</v>
      </c>
      <c r="K19" s="57">
        <f t="shared" si="19"/>
        <v>0</v>
      </c>
      <c r="L19" s="57">
        <f t="shared" si="19"/>
        <v>0</v>
      </c>
      <c r="M19" s="57">
        <f t="shared" si="19"/>
        <v>0</v>
      </c>
      <c r="N19" s="57">
        <f t="shared" si="19"/>
        <v>0</v>
      </c>
      <c r="O19" s="57">
        <f t="shared" si="19"/>
        <v>0</v>
      </c>
      <c r="P19" s="57">
        <f t="shared" si="19"/>
        <v>0</v>
      </c>
      <c r="Q19" s="57">
        <f t="shared" si="19"/>
        <v>0</v>
      </c>
      <c r="R19" s="57">
        <f t="shared" si="19"/>
        <v>0</v>
      </c>
      <c r="S19" s="57">
        <f t="shared" si="18"/>
        <v>0</v>
      </c>
    </row>
    <row r="20" spans="1:19" ht="16.5" customHeight="1" thickBot="1">
      <c r="A20" s="165" t="str">
        <f>A40</f>
        <v>Bydelsfordelt budsjett 2023</v>
      </c>
      <c r="B20" s="166"/>
      <c r="C20" s="166"/>
      <c r="D20" s="166">
        <f>D5+SUM(D6:D8)+D9+D17+D16</f>
        <v>2333589.8051867876</v>
      </c>
      <c r="E20" s="166">
        <f>E5+SUM(E6:E8)+E9+E17+E16</f>
        <v>2065792.7012143428</v>
      </c>
      <c r="F20" s="166">
        <f t="shared" ref="F20:Q20" si="20">F5+SUM(F6:F8)+F9+F17+F16</f>
        <v>1672049.7304005786</v>
      </c>
      <c r="G20" s="166">
        <f t="shared" si="20"/>
        <v>1243985.200127305</v>
      </c>
      <c r="H20" s="166">
        <f t="shared" si="20"/>
        <v>1798995.0005959864</v>
      </c>
      <c r="I20" s="166">
        <f t="shared" si="20"/>
        <v>1347159.6646567185</v>
      </c>
      <c r="J20" s="166">
        <f t="shared" si="20"/>
        <v>1825369.5603341423</v>
      </c>
      <c r="K20" s="166">
        <f t="shared" si="20"/>
        <v>1982590.5143016423</v>
      </c>
      <c r="L20" s="166">
        <f t="shared" si="20"/>
        <v>1484771.7702390233</v>
      </c>
      <c r="M20" s="166">
        <f t="shared" si="20"/>
        <v>1373711.3363640462</v>
      </c>
      <c r="N20" s="166">
        <f t="shared" si="20"/>
        <v>1692051.4125847081</v>
      </c>
      <c r="O20" s="166">
        <f t="shared" si="20"/>
        <v>2413954.2908102521</v>
      </c>
      <c r="P20" s="166">
        <f t="shared" si="20"/>
        <v>2197779.9697310664</v>
      </c>
      <c r="Q20" s="166">
        <f t="shared" si="20"/>
        <v>2030571.2511052245</v>
      </c>
      <c r="R20" s="166">
        <f>R5+SUM(R6:R8)+R9+R17+R16</f>
        <v>1880305.94102697</v>
      </c>
      <c r="S20" s="166">
        <f>S5+SUM(S6:S8)+S9+S17+S16</f>
        <v>27342678.148678795</v>
      </c>
    </row>
    <row r="21" spans="1:19" ht="16.5" customHeight="1">
      <c r="A21" s="54"/>
      <c r="B21" s="55"/>
      <c r="C21" s="55"/>
      <c r="D21" s="55"/>
      <c r="E21" s="55"/>
      <c r="F21" s="55"/>
      <c r="G21" s="55"/>
      <c r="H21" s="55"/>
      <c r="I21" s="55"/>
      <c r="J21" s="55"/>
      <c r="K21" s="55"/>
      <c r="L21" s="55"/>
      <c r="M21" s="55"/>
      <c r="N21" s="55"/>
      <c r="O21" s="55"/>
      <c r="P21" s="55"/>
      <c r="Q21" s="55"/>
      <c r="R21" s="55"/>
      <c r="S21" s="55"/>
    </row>
    <row r="22" spans="1:19" ht="16.5" customHeight="1" thickBot="1">
      <c r="A22" s="165" t="s">
        <v>123</v>
      </c>
      <c r="B22" s="165"/>
      <c r="C22" s="165"/>
      <c r="D22" s="166">
        <f>'Tabell 2.1'!D10</f>
        <v>2333590</v>
      </c>
      <c r="E22" s="166">
        <f>'Tabell 2.1'!E10</f>
        <v>2065793</v>
      </c>
      <c r="F22" s="166">
        <f>'Tabell 2.1'!F10</f>
        <v>1672050</v>
      </c>
      <c r="G22" s="166">
        <f>'Tabell 2.1'!G10</f>
        <v>1243985</v>
      </c>
      <c r="H22" s="166">
        <f>'Tabell 2.1'!H10</f>
        <v>1798995</v>
      </c>
      <c r="I22" s="166">
        <f>'Tabell 2.1'!I10</f>
        <v>1347159</v>
      </c>
      <c r="J22" s="166">
        <f>'Tabell 2.1'!J10</f>
        <v>1825370</v>
      </c>
      <c r="K22" s="166">
        <f>'Tabell 2.1'!K10</f>
        <v>1982591</v>
      </c>
      <c r="L22" s="166">
        <f>'Tabell 2.1'!L10</f>
        <v>1484772</v>
      </c>
      <c r="M22" s="166">
        <f>'Tabell 2.1'!M10</f>
        <v>1373711</v>
      </c>
      <c r="N22" s="166">
        <f>'Tabell 2.1'!N10</f>
        <v>1692051</v>
      </c>
      <c r="O22" s="166">
        <f>'Tabell 2.1'!O10</f>
        <v>2413954</v>
      </c>
      <c r="P22" s="166">
        <f>'Tabell 2.1'!P10</f>
        <v>2197780</v>
      </c>
      <c r="Q22" s="166">
        <f>'Tabell 2.1'!Q10</f>
        <v>2030571</v>
      </c>
      <c r="R22" s="166">
        <f>'Tabell 2.1'!R10</f>
        <v>1880306</v>
      </c>
      <c r="S22" s="166">
        <f>'Tabell 2.1'!S10</f>
        <v>27342678</v>
      </c>
    </row>
    <row r="23" spans="1:19" ht="16.5" customHeight="1" thickBot="1">
      <c r="A23" s="56"/>
      <c r="B23" s="56"/>
      <c r="C23" s="56"/>
      <c r="D23" s="56"/>
      <c r="E23" s="56"/>
      <c r="F23" s="56"/>
      <c r="G23" s="56"/>
      <c r="H23" s="56"/>
      <c r="I23" s="56"/>
      <c r="J23" s="56"/>
      <c r="K23" s="56"/>
      <c r="L23" s="56"/>
      <c r="M23" s="56"/>
      <c r="N23" s="56"/>
      <c r="O23" s="56"/>
      <c r="P23" s="56"/>
      <c r="Q23" s="56"/>
      <c r="R23" s="56"/>
      <c r="S23" s="56"/>
    </row>
    <row r="24" spans="1:19" ht="16.5" customHeight="1">
      <c r="A24" s="167" t="str">
        <f>'Tabell 2.1'!A12</f>
        <v>FO1 Administrasjon og fellestjenester</v>
      </c>
      <c r="B24" s="168"/>
      <c r="C24" s="168"/>
      <c r="D24" s="169"/>
      <c r="E24" s="169"/>
      <c r="F24" s="169"/>
      <c r="G24" s="169"/>
      <c r="H24" s="169"/>
      <c r="I24" s="169"/>
      <c r="J24" s="169"/>
      <c r="K24" s="169"/>
      <c r="L24" s="169"/>
      <c r="M24" s="169"/>
      <c r="N24" s="169"/>
      <c r="O24" s="169"/>
      <c r="P24" s="169"/>
      <c r="Q24" s="169"/>
      <c r="R24" s="169"/>
      <c r="S24" s="169"/>
    </row>
    <row r="25" spans="1:19" ht="16.5" customHeight="1">
      <c r="A25" s="63" t="s">
        <v>127</v>
      </c>
      <c r="B25" s="63"/>
      <c r="C25" s="63"/>
      <c r="D25" s="63">
        <f>'Tabell 2.1 DOK32022'!D16</f>
        <v>15873.805425452165</v>
      </c>
      <c r="E25" s="63">
        <f>'Tabell 2.1 DOK32022'!E16</f>
        <v>16260.258084751415</v>
      </c>
      <c r="F25" s="63">
        <f>'Tabell 2.1 DOK32022'!F16</f>
        <v>13560.61592247324</v>
      </c>
      <c r="G25" s="63">
        <f>'Tabell 2.1 DOK32022'!G16</f>
        <v>12619.133847388382</v>
      </c>
      <c r="H25" s="63">
        <f>'Tabell 2.1 DOK32022'!H16</f>
        <v>13650.263450350891</v>
      </c>
      <c r="I25" s="63">
        <f>'Tabell 2.1 DOK32022'!I16</f>
        <v>10257.293571367747</v>
      </c>
      <c r="J25" s="63">
        <f>'Tabell 2.1 DOK32022'!J16</f>
        <v>12564.774604256567</v>
      </c>
      <c r="K25" s="63">
        <f>'Tabell 2.1 DOK32022'!K16</f>
        <v>12813.701503550372</v>
      </c>
      <c r="L25" s="63">
        <f>'Tabell 2.1 DOK32022'!L16</f>
        <v>10248.858255213554</v>
      </c>
      <c r="M25" s="63">
        <f>'Tabell 2.1 DOK32022'!M16</f>
        <v>11604.163684652904</v>
      </c>
      <c r="N25" s="63">
        <f>'Tabell 2.1 DOK32022'!N16</f>
        <v>10110.583968990339</v>
      </c>
      <c r="O25" s="63">
        <f>'Tabell 2.1 DOK32022'!O16</f>
        <v>12120.013808082736</v>
      </c>
      <c r="P25" s="63">
        <f>'Tabell 2.1 DOK32022'!P16</f>
        <v>12312.014541343486</v>
      </c>
      <c r="Q25" s="63">
        <f>'Tabell 2.1 DOK32022'!Q16</f>
        <v>12545.986257065822</v>
      </c>
      <c r="R25" s="63">
        <f>'Tabell 2.1 DOK32022'!R16</f>
        <v>10640.418030708481</v>
      </c>
      <c r="S25" s="63">
        <f>'Tabell 2.1 DOK32022'!S16</f>
        <v>187181.88495564804</v>
      </c>
    </row>
    <row r="26" spans="1:19" ht="16.5" customHeight="1">
      <c r="A26" s="57" t="s">
        <v>128</v>
      </c>
      <c r="B26" s="57"/>
      <c r="C26" s="57"/>
      <c r="D26" s="57">
        <f>($S$25-'Tabell 2.3 DOK32022'!$S$13)*('Tabell 4.1 DOK32022'!X9-'Tabell 4.1 DOK32022'!D9)/100</f>
        <v>0.58526997870988451</v>
      </c>
      <c r="E26" s="57">
        <f>($S$25-'Tabell 2.3 DOK32022'!$S$13)*('Tabell 4.1 DOK32022'!Y9-'Tabell 4.1 DOK32022'!E9)/100</f>
        <v>13.188121504838094</v>
      </c>
      <c r="F26" s="57">
        <f>($S$25-'Tabell 2.3 DOK32022'!$S$13)*('Tabell 4.1 DOK32022'!Z9-'Tabell 4.1 DOK32022'!F9)/100</f>
        <v>61.039940856431798</v>
      </c>
      <c r="G26" s="57">
        <f>($S$25-'Tabell 2.3 DOK32022'!$S$13)*('Tabell 4.1 DOK32022'!AA9-'Tabell 4.1 DOK32022'!G9)/100</f>
        <v>19.063229826998551</v>
      </c>
      <c r="H26" s="57">
        <f>($S$25-'Tabell 2.3 DOK32022'!$S$13)*('Tabell 4.1 DOK32022'!AB9-'Tabell 4.1 DOK32022'!H9)/100</f>
        <v>-32.304985508463076</v>
      </c>
      <c r="I26" s="57">
        <f>($S$25-'Tabell 2.3 DOK32022'!$S$13)*('Tabell 4.1 DOK32022'!AC9-'Tabell 4.1 DOK32022'!I9)/100</f>
        <v>-18.483527266224563</v>
      </c>
      <c r="J26" s="57">
        <f>($S$25-'Tabell 2.3 DOK32022'!$S$13)*('Tabell 4.1 DOK32022'!AD9-'Tabell 4.1 DOK32022'!J9)/100</f>
        <v>-6.2764198034797039</v>
      </c>
      <c r="K26" s="57">
        <f>($S$25-'Tabell 2.3 DOK32022'!$S$13)*('Tabell 4.1 DOK32022'!AE9-'Tabell 4.1 DOK32022'!K9)/100</f>
        <v>35.464228553975097</v>
      </c>
      <c r="L26" s="57">
        <f>($S$25-'Tabell 2.3 DOK32022'!$S$13)*('Tabell 4.1 DOK32022'!AF9-'Tabell 4.1 DOK32022'!L9)/100</f>
        <v>112.93139791964818</v>
      </c>
      <c r="M26" s="57">
        <f>($S$25-'Tabell 2.3 DOK32022'!$S$13)*('Tabell 4.1 DOK32022'!AG9-'Tabell 4.1 DOK32022'!M9)/100</f>
        <v>-13.317898245930905</v>
      </c>
      <c r="N26" s="57">
        <f>($S$25-'Tabell 2.3 DOK32022'!$S$13)*('Tabell 4.1 DOK32022'!AH9-'Tabell 4.1 DOK32022'!N9)/100</f>
        <v>-25.941254662497371</v>
      </c>
      <c r="O26" s="57">
        <f>($S$25-'Tabell 2.3 DOK32022'!$S$13)*('Tabell 4.1 DOK32022'!AI9-'Tabell 4.1 DOK32022'!O9)/100</f>
        <v>-51.113788702203955</v>
      </c>
      <c r="P26" s="57">
        <f>($S$25-'Tabell 2.3 DOK32022'!$S$13)*('Tabell 4.1 DOK32022'!AJ9-'Tabell 4.1 DOK32022'!P9)/100</f>
        <v>-28.43183277624162</v>
      </c>
      <c r="Q26" s="57">
        <f>($S$25-'Tabell 2.3 DOK32022'!$S$13)*('Tabell 4.1 DOK32022'!AK9-'Tabell 4.1 DOK32022'!Q9)/100</f>
        <v>-34.399215431700817</v>
      </c>
      <c r="R26" s="57">
        <f>($S$25-'Tabell 2.3 DOK32022'!$S$13)*('Tabell 4.1 DOK32022'!AL9-'Tabell 4.1 DOK32022'!R9)/100</f>
        <v>-32.003266243862662</v>
      </c>
      <c r="S26" s="57">
        <f>($S$25-'Tabell 2.3 DOK32022'!$S$13)*('Tabell 4.1 DOK32022'!AM9-'Tabell 4.1 DOK32022'!S9)/100</f>
        <v>4.936086330313881E-11</v>
      </c>
    </row>
    <row r="27" spans="1:19" ht="16.5" customHeight="1">
      <c r="A27" s="57" t="s">
        <v>129</v>
      </c>
      <c r="B27" s="57"/>
      <c r="C27" s="57"/>
      <c r="D27" s="57">
        <v>0</v>
      </c>
      <c r="E27" s="57">
        <v>0</v>
      </c>
      <c r="F27" s="57">
        <v>0</v>
      </c>
      <c r="G27" s="57">
        <v>0</v>
      </c>
      <c r="H27" s="57">
        <v>0</v>
      </c>
      <c r="I27" s="57">
        <v>0</v>
      </c>
      <c r="J27" s="57">
        <v>0</v>
      </c>
      <c r="K27" s="57">
        <v>0</v>
      </c>
      <c r="L27" s="57">
        <v>0</v>
      </c>
      <c r="M27" s="57">
        <v>0</v>
      </c>
      <c r="N27" s="57">
        <v>0</v>
      </c>
      <c r="O27" s="57">
        <v>0</v>
      </c>
      <c r="P27" s="57">
        <v>0</v>
      </c>
      <c r="Q27" s="57">
        <v>0</v>
      </c>
      <c r="R27" s="57">
        <v>0</v>
      </c>
      <c r="S27" s="57">
        <f t="shared" ref="S27" si="21">SUM(D27:R27)</f>
        <v>0</v>
      </c>
    </row>
    <row r="28" spans="1:19" ht="16.5" customHeight="1">
      <c r="A28" s="64" t="s">
        <v>130</v>
      </c>
      <c r="B28" s="64"/>
      <c r="C28" s="64"/>
      <c r="D28" s="64">
        <f>($S$25-'Tabell 2.3 DOK32022'!$S$13)*('Tabell 4.1'!D9-'Tabell 4.1 DOK32022'!X9)</f>
        <v>0</v>
      </c>
      <c r="E28" s="64">
        <f>($S$25-'Tabell 2.3 DOK32022'!$S$13)*('Tabell 4.1'!E9-'Tabell 4.1 DOK32022'!Y9)</f>
        <v>0</v>
      </c>
      <c r="F28" s="64">
        <f>($S$25-'Tabell 2.3 DOK32022'!$S$13)*('Tabell 4.1'!F9-'Tabell 4.1 DOK32022'!Z9)</f>
        <v>0</v>
      </c>
      <c r="G28" s="64">
        <f>($S$25-'Tabell 2.3 DOK32022'!$S$13)*('Tabell 4.1'!G9-'Tabell 4.1 DOK32022'!AA9)</f>
        <v>0</v>
      </c>
      <c r="H28" s="64">
        <f>($S$25-'Tabell 2.3 DOK32022'!$S$13)*('Tabell 4.1'!H9-'Tabell 4.1 DOK32022'!AB9)</f>
        <v>0</v>
      </c>
      <c r="I28" s="64">
        <f>($S$25-'Tabell 2.3 DOK32022'!$S$13)*('Tabell 4.1'!I9-'Tabell 4.1 DOK32022'!AC9)</f>
        <v>0</v>
      </c>
      <c r="J28" s="64">
        <f>($S$25-'Tabell 2.3 DOK32022'!$S$13)*('Tabell 4.1'!J9-'Tabell 4.1 DOK32022'!AD9)</f>
        <v>0</v>
      </c>
      <c r="K28" s="64">
        <f>($S$25-'Tabell 2.3 DOK32022'!$S$13)*('Tabell 4.1'!K9-'Tabell 4.1 DOK32022'!AE9)</f>
        <v>0</v>
      </c>
      <c r="L28" s="64">
        <f>($S$25-'Tabell 2.3 DOK32022'!$S$13)*('Tabell 4.1'!L9-'Tabell 4.1 DOK32022'!AF9)</f>
        <v>0</v>
      </c>
      <c r="M28" s="64">
        <f>($S$25-'Tabell 2.3 DOK32022'!$S$13)*('Tabell 4.1'!M9-'Tabell 4.1 DOK32022'!AG9)</f>
        <v>0</v>
      </c>
      <c r="N28" s="64">
        <f>($S$25-'Tabell 2.3 DOK32022'!$S$13)*('Tabell 4.1'!N9-'Tabell 4.1 DOK32022'!AH9)</f>
        <v>0</v>
      </c>
      <c r="O28" s="64">
        <f>($S$25-'Tabell 2.3 DOK32022'!$S$13)*('Tabell 4.1'!O9-'Tabell 4.1 DOK32022'!AI9)</f>
        <v>0</v>
      </c>
      <c r="P28" s="64">
        <f>($S$25-'Tabell 2.3 DOK32022'!$S$13)*('Tabell 4.1'!P9-'Tabell 4.1 DOK32022'!AJ9)</f>
        <v>0</v>
      </c>
      <c r="Q28" s="64">
        <f>($S$25-'Tabell 2.3 DOK32022'!$S$13)*('Tabell 4.1'!Q9-'Tabell 4.1 DOK32022'!AK9)</f>
        <v>0</v>
      </c>
      <c r="R28" s="64">
        <f>($S$25-'Tabell 2.3 DOK32022'!$S$13)*('Tabell 4.1'!R9-'Tabell 4.1 DOK32022'!AL9)</f>
        <v>0</v>
      </c>
      <c r="S28" s="64">
        <f>($S$25-'Tabell 2.3 DOK32022'!$S$13)*('Tabell 4.1'!S9-'Tabell 4.1 DOK32022'!AM9)</f>
        <v>0</v>
      </c>
    </row>
    <row r="29" spans="1:19" ht="16.5" customHeight="1">
      <c r="A29" s="55" t="s">
        <v>131</v>
      </c>
      <c r="B29" s="55"/>
      <c r="C29" s="55"/>
      <c r="D29" s="55">
        <f>SUM(D30:D35)</f>
        <v>-1753.9253165883547</v>
      </c>
      <c r="E29" s="55">
        <f t="shared" ref="E29:S29" si="22">SUM(E30:E35)</f>
        <v>-1813.3361776533125</v>
      </c>
      <c r="F29" s="55">
        <f t="shared" si="22"/>
        <v>-1525.6417923967997</v>
      </c>
      <c r="G29" s="55">
        <f t="shared" si="22"/>
        <v>-1430.3840795615806</v>
      </c>
      <c r="H29" s="55">
        <f t="shared" si="22"/>
        <v>-1734.8934791161912</v>
      </c>
      <c r="I29" s="55">
        <f t="shared" si="22"/>
        <v>-1336.9326670904152</v>
      </c>
      <c r="J29" s="55">
        <f t="shared" si="22"/>
        <v>-1609.6183384128847</v>
      </c>
      <c r="K29" s="55">
        <f t="shared" si="22"/>
        <v>-1652.1485015301428</v>
      </c>
      <c r="L29" s="55">
        <f t="shared" si="22"/>
        <v>-1341.6126271245537</v>
      </c>
      <c r="M29" s="55">
        <f t="shared" si="22"/>
        <v>-1214.7446579183995</v>
      </c>
      <c r="N29" s="55">
        <f t="shared" si="22"/>
        <v>-1309.6903734180089</v>
      </c>
      <c r="O29" s="55">
        <f t="shared" si="22"/>
        <v>-1576.1853607654953</v>
      </c>
      <c r="P29" s="55">
        <f t="shared" si="22"/>
        <v>-1600.7346248042213</v>
      </c>
      <c r="Q29" s="55">
        <f t="shared" si="22"/>
        <v>-1629.372696030669</v>
      </c>
      <c r="R29" s="55">
        <f t="shared" si="22"/>
        <v>-1406.2617592452666</v>
      </c>
      <c r="S29" s="55">
        <f t="shared" si="22"/>
        <v>-22935.482451656295</v>
      </c>
    </row>
    <row r="30" spans="1:19" ht="16.5" customHeight="1">
      <c r="A30" s="57" t="s">
        <v>132</v>
      </c>
      <c r="B30" s="57"/>
      <c r="C30" s="57"/>
      <c r="D30" s="57">
        <f>$S30*'Tabell 3.1'!D$7/100</f>
        <v>0</v>
      </c>
      <c r="E30" s="57">
        <f>$S30*'Tabell 3.1'!E$7/100</f>
        <v>0</v>
      </c>
      <c r="F30" s="57">
        <f>$S30*'Tabell 3.1'!F$7/100</f>
        <v>0</v>
      </c>
      <c r="G30" s="57">
        <f>$S30*'Tabell 3.1'!G$7/100</f>
        <v>0</v>
      </c>
      <c r="H30" s="57">
        <f>$S30*'Tabell 3.1'!H$7/100</f>
        <v>0</v>
      </c>
      <c r="I30" s="57">
        <f>$S30*'Tabell 3.1'!I$7/100</f>
        <v>0</v>
      </c>
      <c r="J30" s="57">
        <f>$S30*'Tabell 3.1'!J$7/100</f>
        <v>0</v>
      </c>
      <c r="K30" s="57">
        <f>$S30*'Tabell 3.1'!K$7/100</f>
        <v>0</v>
      </c>
      <c r="L30" s="57">
        <f>$S30*'Tabell 3.1'!L$7/100</f>
        <v>0</v>
      </c>
      <c r="M30" s="57">
        <f>$S30*'Tabell 3.1'!M$7/100</f>
        <v>0</v>
      </c>
      <c r="N30" s="57">
        <f>$S30*'Tabell 3.1'!N$7/100</f>
        <v>0</v>
      </c>
      <c r="O30" s="57">
        <f>$S30*'Tabell 3.1'!O$7/100</f>
        <v>0</v>
      </c>
      <c r="P30" s="57">
        <f>$S30*'Tabell 3.1'!P$7/100</f>
        <v>0</v>
      </c>
      <c r="Q30" s="57">
        <f>$S30*'Tabell 3.1'!Q$7/100</f>
        <v>0</v>
      </c>
      <c r="R30" s="57">
        <f>$S30*'Tabell 3.1'!R$7/100</f>
        <v>0</v>
      </c>
      <c r="S30" s="57">
        <v>0</v>
      </c>
    </row>
    <row r="31" spans="1:19" ht="16.5" customHeight="1">
      <c r="A31" s="57" t="s">
        <v>133</v>
      </c>
      <c r="B31" s="57"/>
      <c r="C31" s="57"/>
      <c r="D31" s="57">
        <f>$S31*'Tabell 3.1'!D$7/100</f>
        <v>-1710.8507200438148</v>
      </c>
      <c r="E31" s="57">
        <f>$S31*'Tabell 3.1'!E$7/100</f>
        <v>-1768.8025116452482</v>
      </c>
      <c r="F31" s="57">
        <f>$S31*'Tabell 3.1'!F$7/100</f>
        <v>-1488.1736037245425</v>
      </c>
      <c r="G31" s="57">
        <f>$S31*'Tabell 3.1'!G$7/100</f>
        <v>-1395.2553220551351</v>
      </c>
      <c r="H31" s="57">
        <f>$S31*'Tabell 3.1'!H$7/100</f>
        <v>-1692.2862848680099</v>
      </c>
      <c r="I31" s="57">
        <f>$S31*'Tabell 3.1'!I$7/100</f>
        <v>-1304.0989798760975</v>
      </c>
      <c r="J31" s="57">
        <f>$S31*'Tabell 3.1'!J$7/100</f>
        <v>-1570.0877723950043</v>
      </c>
      <c r="K31" s="57">
        <f>$S31*'Tabell 3.1'!K$7/100</f>
        <v>-1611.5734385773458</v>
      </c>
      <c r="L31" s="57">
        <f>$S31*'Tabell 3.1'!L$7/100</f>
        <v>-1308.6640049193281</v>
      </c>
      <c r="M31" s="57">
        <f>$S31*'Tabell 3.1'!M$7/100</f>
        <v>-1184.9117821684506</v>
      </c>
      <c r="N31" s="57">
        <f>$S31*'Tabell 3.1'!N$7/100</f>
        <v>-1277.5257288349758</v>
      </c>
      <c r="O31" s="57">
        <f>$S31*'Tabell 3.1'!O$7/100</f>
        <v>-1537.4758741914336</v>
      </c>
      <c r="P31" s="57">
        <f>$S31*'Tabell 3.1'!P$7/100</f>
        <v>-1561.422233628731</v>
      </c>
      <c r="Q31" s="57">
        <f>$S31*'Tabell 3.1'!Q$7/100</f>
        <v>-1589.3569833669567</v>
      </c>
      <c r="R31" s="57">
        <f>$S31*'Tabell 3.1'!R$7/100</f>
        <v>-1371.7254210428337</v>
      </c>
      <c r="S31" s="57">
        <v>-22372.210661337907</v>
      </c>
    </row>
    <row r="32" spans="1:19" ht="16.5" customHeight="1">
      <c r="A32" s="57" t="s">
        <v>134</v>
      </c>
      <c r="B32" s="57"/>
      <c r="C32" s="57"/>
      <c r="D32" s="57">
        <f>$S32*'Tabell 3.1'!D$7/100</f>
        <v>0</v>
      </c>
      <c r="E32" s="57">
        <f>$S32*'Tabell 3.1'!E$7/100</f>
        <v>0</v>
      </c>
      <c r="F32" s="57">
        <f>$S32*'Tabell 3.1'!F$7/100</f>
        <v>0</v>
      </c>
      <c r="G32" s="57">
        <f>$S32*'Tabell 3.1'!G$7/100</f>
        <v>0</v>
      </c>
      <c r="H32" s="57">
        <f>$S32*'Tabell 3.1'!H$7/100</f>
        <v>0</v>
      </c>
      <c r="I32" s="57">
        <f>$S32*'Tabell 3.1'!I$7/100</f>
        <v>0</v>
      </c>
      <c r="J32" s="57">
        <f>$S32*'Tabell 3.1'!J$7/100</f>
        <v>0</v>
      </c>
      <c r="K32" s="57">
        <f>$S32*'Tabell 3.1'!K$7/100</f>
        <v>0</v>
      </c>
      <c r="L32" s="57">
        <f>$S32*'Tabell 3.1'!L$7/100</f>
        <v>0</v>
      </c>
      <c r="M32" s="57">
        <f>$S32*'Tabell 3.1'!M$7/100</f>
        <v>0</v>
      </c>
      <c r="N32" s="57">
        <f>$S32*'Tabell 3.1'!N$7/100</f>
        <v>0</v>
      </c>
      <c r="O32" s="57">
        <f>$S32*'Tabell 3.1'!O$7/100</f>
        <v>0</v>
      </c>
      <c r="P32" s="57">
        <f>$S32*'Tabell 3.1'!P$7/100</f>
        <v>0</v>
      </c>
      <c r="Q32" s="57">
        <f>$S32*'Tabell 3.1'!Q$7/100</f>
        <v>0</v>
      </c>
      <c r="R32" s="57">
        <f>$S32*'Tabell 3.1'!R$7/100</f>
        <v>0</v>
      </c>
      <c r="S32" s="57">
        <v>0</v>
      </c>
    </row>
    <row r="33" spans="1:21" ht="16.5" customHeight="1">
      <c r="A33" s="57" t="s">
        <v>135</v>
      </c>
      <c r="B33" s="57"/>
      <c r="C33" s="57"/>
      <c r="D33" s="57">
        <f>$S33*'Tabell 3.1'!D$7/100</f>
        <v>0</v>
      </c>
      <c r="E33" s="57">
        <f>$S33*'Tabell 3.1'!E$7/100</f>
        <v>0</v>
      </c>
      <c r="F33" s="57">
        <f>$S33*'Tabell 3.1'!F$7/100</f>
        <v>0</v>
      </c>
      <c r="G33" s="57">
        <f>$S33*'Tabell 3.1'!G$7/100</f>
        <v>0</v>
      </c>
      <c r="H33" s="57">
        <f>$S33*'Tabell 3.1'!H$7/100</f>
        <v>0</v>
      </c>
      <c r="I33" s="57">
        <f>$S33*'Tabell 3.1'!I$7/100</f>
        <v>0</v>
      </c>
      <c r="J33" s="57">
        <f>$S33*'Tabell 3.1'!J$7/100</f>
        <v>0</v>
      </c>
      <c r="K33" s="57">
        <f>$S33*'Tabell 3.1'!K$7/100</f>
        <v>0</v>
      </c>
      <c r="L33" s="57">
        <f>$S33*'Tabell 3.1'!L$7/100</f>
        <v>0</v>
      </c>
      <c r="M33" s="57">
        <f>$S33*'Tabell 3.1'!M$7/100</f>
        <v>0</v>
      </c>
      <c r="N33" s="57">
        <f>$S33*'Tabell 3.1'!N$7/100</f>
        <v>0</v>
      </c>
      <c r="O33" s="57">
        <f>$S33*'Tabell 3.1'!O$7/100</f>
        <v>0</v>
      </c>
      <c r="P33" s="57">
        <f>$S33*'Tabell 3.1'!P$7/100</f>
        <v>0</v>
      </c>
      <c r="Q33" s="57">
        <f>$S33*'Tabell 3.1'!Q$7/100</f>
        <v>0</v>
      </c>
      <c r="R33" s="57">
        <f>$S33*'Tabell 3.1'!R$7/100</f>
        <v>0</v>
      </c>
      <c r="S33" s="57">
        <v>0</v>
      </c>
    </row>
    <row r="34" spans="1:21" ht="16.5" customHeight="1">
      <c r="A34" s="57" t="s">
        <v>136</v>
      </c>
      <c r="B34" s="57"/>
      <c r="C34" s="57"/>
      <c r="D34" s="57">
        <f>$S34*'Tabell 3.1'!D$7/100</f>
        <v>-43.074596544539801</v>
      </c>
      <c r="E34" s="57">
        <f>$S34*'Tabell 3.1'!E$7/100</f>
        <v>-44.533666008064394</v>
      </c>
      <c r="F34" s="57">
        <f>$S34*'Tabell 3.1'!F$7/100</f>
        <v>-37.468188672257071</v>
      </c>
      <c r="G34" s="57">
        <f>$S34*'Tabell 3.1'!G$7/100</f>
        <v>-35.128757506445524</v>
      </c>
      <c r="H34" s="57">
        <f>$S34*'Tabell 3.1'!H$7/100</f>
        <v>-42.607194248181315</v>
      </c>
      <c r="I34" s="57">
        <f>$S34*'Tabell 3.1'!I$7/100</f>
        <v>-32.833687214317699</v>
      </c>
      <c r="J34" s="57">
        <f>$S34*'Tabell 3.1'!J$7/100</f>
        <v>-39.530566017880282</v>
      </c>
      <c r="K34" s="57">
        <f>$S34*'Tabell 3.1'!K$7/100</f>
        <v>-40.575062952797005</v>
      </c>
      <c r="L34" s="57">
        <f>$S34*'Tabell 3.1'!L$7/100</f>
        <v>-32.948622205225526</v>
      </c>
      <c r="M34" s="57">
        <f>$S34*'Tabell 3.1'!M$7/100</f>
        <v>-29.832875749948844</v>
      </c>
      <c r="N34" s="57">
        <f>$S34*'Tabell 3.1'!N$7/100</f>
        <v>-32.164644583033201</v>
      </c>
      <c r="O34" s="57">
        <f>$S34*'Tabell 3.1'!O$7/100</f>
        <v>-38.709486574061572</v>
      </c>
      <c r="P34" s="57">
        <f>$S34*'Tabell 3.1'!P$7/100</f>
        <v>-39.31239117549034</v>
      </c>
      <c r="Q34" s="57">
        <f>$S34*'Tabell 3.1'!Q$7/100</f>
        <v>-40.015712663712257</v>
      </c>
      <c r="R34" s="57">
        <f>$S34*'Tabell 3.1'!R$7/100</f>
        <v>-34.536338202432916</v>
      </c>
      <c r="S34" s="57">
        <v>-563.27179031838773</v>
      </c>
    </row>
    <row r="35" spans="1:21" ht="16.5" customHeight="1">
      <c r="A35" s="64" t="s">
        <v>137</v>
      </c>
      <c r="B35" s="64"/>
      <c r="C35" s="64"/>
      <c r="D35" s="64">
        <f>$S35*'Tabell 3.1'!D$7/100</f>
        <v>0</v>
      </c>
      <c r="E35" s="64">
        <f>$S35*'Tabell 3.1'!E$7/100</f>
        <v>0</v>
      </c>
      <c r="F35" s="64">
        <f>$S35*'Tabell 3.1'!F$7/100</f>
        <v>0</v>
      </c>
      <c r="G35" s="64">
        <f>$S35*'Tabell 3.1'!G$7/100</f>
        <v>0</v>
      </c>
      <c r="H35" s="64">
        <f>$S35*'Tabell 3.1'!H$7/100</f>
        <v>0</v>
      </c>
      <c r="I35" s="64">
        <f>$S35*'Tabell 3.1'!I$7/100</f>
        <v>0</v>
      </c>
      <c r="J35" s="64">
        <f>$S35*'Tabell 3.1'!J$7/100</f>
        <v>0</v>
      </c>
      <c r="K35" s="64">
        <f>$S35*'Tabell 3.1'!K$7/100</f>
        <v>0</v>
      </c>
      <c r="L35" s="64">
        <f>$S35*'Tabell 3.1'!L$7/100</f>
        <v>0</v>
      </c>
      <c r="M35" s="64">
        <f>$S35*'Tabell 3.1'!M$7/100</f>
        <v>0</v>
      </c>
      <c r="N35" s="64">
        <f>$S35*'Tabell 3.1'!N$7/100</f>
        <v>0</v>
      </c>
      <c r="O35" s="64">
        <f>$S35*'Tabell 3.1'!O$7/100</f>
        <v>0</v>
      </c>
      <c r="P35" s="64">
        <f>$S35*'Tabell 3.1'!P$7/100</f>
        <v>0</v>
      </c>
      <c r="Q35" s="64">
        <f>$S35*'Tabell 3.1'!Q$7/100</f>
        <v>0</v>
      </c>
      <c r="R35" s="64">
        <f>$S35*'Tabell 3.1'!R$7/100</f>
        <v>0</v>
      </c>
      <c r="S35" s="64">
        <v>0</v>
      </c>
    </row>
    <row r="36" spans="1:21" ht="16.5" customHeight="1">
      <c r="A36" s="64" t="s">
        <v>138</v>
      </c>
      <c r="B36" s="64"/>
      <c r="C36" s="64"/>
      <c r="D36" s="64">
        <f>'Tabell 2.1'!D13+'Tabell 2.1'!D14-SUM(D25:D29)</f>
        <v>242.30277922691857</v>
      </c>
      <c r="E36" s="64">
        <f>'Tabell 2.1'!E13+'Tabell 2.1'!E14-SUM(E25:E29)</f>
        <v>248.73123337480865</v>
      </c>
      <c r="F36" s="64">
        <f>'Tabell 2.1'!F13+'Tabell 2.1'!F14-SUM(F25:F29)</f>
        <v>199.23106598307459</v>
      </c>
      <c r="G36" s="64">
        <f>'Tabell 2.1'!G13+'Tabell 2.1'!G14-SUM(G25:G29)</f>
        <v>181.79309123226085</v>
      </c>
      <c r="H36" s="64">
        <f>'Tabell 2.1'!H13+'Tabell 2.1'!H14-SUM(H25:H29)</f>
        <v>117.10540356770798</v>
      </c>
      <c r="I36" s="64">
        <f>'Tabell 2.1'!I13+'Tabell 2.1'!I14-SUM(I25:I29)</f>
        <v>68.010073306077174</v>
      </c>
      <c r="J36" s="64">
        <f>'Tabell 2.1'!J13+'Tabell 2.1'!J14-SUM(J25:J29)</f>
        <v>107.55596345371487</v>
      </c>
      <c r="K36" s="64">
        <f>'Tabell 2.1'!K13+'Tabell 2.1'!K14-SUM(K25:K29)</f>
        <v>101.09003804699933</v>
      </c>
      <c r="L36" s="64">
        <f>'Tabell 2.1'!L13+'Tabell 2.1'!L14-SUM(L25:L29)</f>
        <v>97.706861794336874</v>
      </c>
      <c r="M36" s="64">
        <f>'Tabell 2.1'!M13+'Tabell 2.1'!M14-SUM(M25:M29)</f>
        <v>192.42480547102605</v>
      </c>
      <c r="N36" s="64">
        <f>'Tabell 2.1'!N13+'Tabell 2.1'!N14-SUM(N25:N29)</f>
        <v>92.153661263655522</v>
      </c>
      <c r="O36" s="64">
        <f>'Tabell 2.1'!O13+'Tabell 2.1'!O14-SUM(O25:O29)</f>
        <v>93.08520849155866</v>
      </c>
      <c r="P36" s="64">
        <f>'Tabell 2.1'!P13+'Tabell 2.1'!P14-SUM(P25:P29)</f>
        <v>87.960984654497224</v>
      </c>
      <c r="Q36" s="64">
        <f>'Tabell 2.1'!Q13+'Tabell 2.1'!Q14-SUM(Q25:Q29)</f>
        <v>92.587396450358938</v>
      </c>
      <c r="R36" s="64">
        <f>'Tabell 2.1'!R13+'Tabell 2.1'!R14-SUM(R25:R29)</f>
        <v>-1921.738566317068</v>
      </c>
      <c r="S36" s="64">
        <f>SUM(D36:R36)</f>
        <v>-7.2759576141834259E-11</v>
      </c>
      <c r="U36" s="30"/>
    </row>
    <row r="37" spans="1:21" ht="16.5" customHeight="1">
      <c r="A37" s="55" t="s">
        <v>20</v>
      </c>
      <c r="B37" s="55"/>
      <c r="C37" s="55"/>
      <c r="D37" s="55">
        <f>SUM(D38:D39)</f>
        <v>650.46955942702687</v>
      </c>
      <c r="E37" s="55">
        <f t="shared" ref="E37:R37" si="23">SUM(E38:E39)</f>
        <v>672.5029700042079</v>
      </c>
      <c r="F37" s="55">
        <f t="shared" si="23"/>
        <v>565.80718412465774</v>
      </c>
      <c r="G37" s="55">
        <f t="shared" si="23"/>
        <v>530.47942990734771</v>
      </c>
      <c r="H37" s="55">
        <f t="shared" si="23"/>
        <v>643.41131651410444</v>
      </c>
      <c r="I37" s="55">
        <f t="shared" si="23"/>
        <v>495.82156932284306</v>
      </c>
      <c r="J37" s="55">
        <f t="shared" si="23"/>
        <v>596.95114810799214</v>
      </c>
      <c r="K37" s="55">
        <f t="shared" si="23"/>
        <v>612.72409818950098</v>
      </c>
      <c r="L37" s="55">
        <f t="shared" si="23"/>
        <v>497.55720282602067</v>
      </c>
      <c r="M37" s="55">
        <f t="shared" si="23"/>
        <v>450.50631003461626</v>
      </c>
      <c r="N37" s="55">
        <f t="shared" si="23"/>
        <v>485.71835535171442</v>
      </c>
      <c r="O37" s="55">
        <f t="shared" si="23"/>
        <v>584.55202595897583</v>
      </c>
      <c r="P37" s="55">
        <f t="shared" si="23"/>
        <v>593.65648942301277</v>
      </c>
      <c r="Q37" s="55">
        <f t="shared" si="23"/>
        <v>604.27734847403656</v>
      </c>
      <c r="R37" s="55">
        <f t="shared" si="23"/>
        <v>521.53330493833744</v>
      </c>
      <c r="S37" s="55">
        <f>SUM(S38:S39)</f>
        <v>8505.9683126043947</v>
      </c>
      <c r="U37" s="30"/>
    </row>
    <row r="38" spans="1:21" ht="16.5" customHeight="1">
      <c r="A38" s="57" t="s">
        <v>139</v>
      </c>
      <c r="B38" s="57"/>
      <c r="C38" s="57"/>
      <c r="D38" s="57">
        <f>$S38*'Tabell 3.1'!D$7/100</f>
        <v>650.46955942702687</v>
      </c>
      <c r="E38" s="57">
        <f>$S38*'Tabell 3.1'!E$7/100</f>
        <v>672.5029700042079</v>
      </c>
      <c r="F38" s="57">
        <f>$S38*'Tabell 3.1'!F$7/100</f>
        <v>565.80718412465774</v>
      </c>
      <c r="G38" s="57">
        <f>$S38*'Tabell 3.1'!G$7/100</f>
        <v>530.47942990734771</v>
      </c>
      <c r="H38" s="57">
        <f>$S38*'Tabell 3.1'!H$7/100</f>
        <v>643.41131651410444</v>
      </c>
      <c r="I38" s="57">
        <f>$S38*'Tabell 3.1'!I$7/100</f>
        <v>495.82156932284306</v>
      </c>
      <c r="J38" s="57">
        <f>$S38*'Tabell 3.1'!J$7/100</f>
        <v>596.95114810799214</v>
      </c>
      <c r="K38" s="57">
        <f>$S38*'Tabell 3.1'!K$7/100</f>
        <v>612.72409818950098</v>
      </c>
      <c r="L38" s="57">
        <f>$S38*'Tabell 3.1'!L$7/100</f>
        <v>497.55720282602067</v>
      </c>
      <c r="M38" s="57">
        <f>$S38*'Tabell 3.1'!M$7/100</f>
        <v>450.50631003461626</v>
      </c>
      <c r="N38" s="57">
        <f>$S38*'Tabell 3.1'!N$7/100</f>
        <v>485.71835535171442</v>
      </c>
      <c r="O38" s="57">
        <f>$S38*'Tabell 3.1'!O$7/100</f>
        <v>584.55202595897583</v>
      </c>
      <c r="P38" s="57">
        <f>$S38*'Tabell 3.1'!P$7/100</f>
        <v>593.65648942301277</v>
      </c>
      <c r="Q38" s="57">
        <f>$S38*'Tabell 3.1'!Q$7/100</f>
        <v>604.27734847403656</v>
      </c>
      <c r="R38" s="57">
        <f>$S38*'Tabell 3.1'!R$7/100</f>
        <v>521.53330493833744</v>
      </c>
      <c r="S38" s="57">
        <v>8505.9683126043947</v>
      </c>
    </row>
    <row r="39" spans="1:21" ht="16.5" customHeight="1">
      <c r="A39" s="64" t="s">
        <v>140</v>
      </c>
      <c r="B39" s="64"/>
      <c r="C39" s="64"/>
      <c r="D39" s="64">
        <f>$S39*'Tabell 3.1'!D$7/100</f>
        <v>0</v>
      </c>
      <c r="E39" s="64">
        <f>$S39*'Tabell 3.1'!E$7/100</f>
        <v>0</v>
      </c>
      <c r="F39" s="64">
        <f>$S39*'Tabell 3.1'!F$7/100</f>
        <v>0</v>
      </c>
      <c r="G39" s="64">
        <f>$S39*'Tabell 3.1'!G$7/100</f>
        <v>0</v>
      </c>
      <c r="H39" s="64">
        <f>$S39*'Tabell 3.1'!H$7/100</f>
        <v>0</v>
      </c>
      <c r="I39" s="64">
        <f>$S39*'Tabell 3.1'!I$7/100</f>
        <v>0</v>
      </c>
      <c r="J39" s="64">
        <f>$S39*'Tabell 3.1'!J$7/100</f>
        <v>0</v>
      </c>
      <c r="K39" s="64">
        <f>$S39*'Tabell 3.1'!K$7/100</f>
        <v>0</v>
      </c>
      <c r="L39" s="64">
        <f>$S39*'Tabell 3.1'!L$7/100</f>
        <v>0</v>
      </c>
      <c r="M39" s="64">
        <f>$S39*'Tabell 3.1'!M$7/100</f>
        <v>0</v>
      </c>
      <c r="N39" s="64">
        <f>$S39*'Tabell 3.1'!N$7/100</f>
        <v>0</v>
      </c>
      <c r="O39" s="64">
        <f>$S39*'Tabell 3.1'!O$7/100</f>
        <v>0</v>
      </c>
      <c r="P39" s="64">
        <f>$S39*'Tabell 3.1'!P$7/100</f>
        <v>0</v>
      </c>
      <c r="Q39" s="64">
        <f>$S39*'Tabell 3.1'!Q$7/100</f>
        <v>0</v>
      </c>
      <c r="R39" s="64">
        <f>$S39*'Tabell 3.1'!R$7/100</f>
        <v>0</v>
      </c>
      <c r="S39" s="64">
        <v>0</v>
      </c>
    </row>
    <row r="40" spans="1:21" ht="16.5" customHeight="1" thickBot="1">
      <c r="A40" s="170" t="s">
        <v>141</v>
      </c>
      <c r="B40" s="171"/>
      <c r="C40" s="171"/>
      <c r="D40" s="172">
        <f>D29+D37+D25+SUM(D26:D28)+D36</f>
        <v>15013.237717496466</v>
      </c>
      <c r="E40" s="172">
        <f t="shared" ref="E40:S40" si="24">E29+E37+E25+SUM(E26:E28)+E36</f>
        <v>15381.344231981957</v>
      </c>
      <c r="F40" s="172">
        <f t="shared" si="24"/>
        <v>12861.052321040605</v>
      </c>
      <c r="G40" s="172">
        <f t="shared" si="24"/>
        <v>11920.08551879341</v>
      </c>
      <c r="H40" s="172">
        <f t="shared" si="24"/>
        <v>12643.581705808048</v>
      </c>
      <c r="I40" s="172">
        <f t="shared" si="24"/>
        <v>9465.7090196400277</v>
      </c>
      <c r="J40" s="172">
        <f t="shared" si="24"/>
        <v>11653.38695760191</v>
      </c>
      <c r="K40" s="172">
        <f t="shared" si="24"/>
        <v>11910.831366810706</v>
      </c>
      <c r="L40" s="172">
        <f t="shared" si="24"/>
        <v>9615.4410906290068</v>
      </c>
      <c r="M40" s="172">
        <f t="shared" si="24"/>
        <v>11019.032243994216</v>
      </c>
      <c r="N40" s="172">
        <f t="shared" si="24"/>
        <v>9352.8243575252018</v>
      </c>
      <c r="O40" s="172">
        <f t="shared" si="24"/>
        <v>11170.351893065572</v>
      </c>
      <c r="P40" s="172">
        <f t="shared" si="24"/>
        <v>11364.465557840533</v>
      </c>
      <c r="Q40" s="172">
        <f t="shared" si="24"/>
        <v>11579.079090527848</v>
      </c>
      <c r="R40" s="172">
        <f t="shared" si="24"/>
        <v>7801.9477438406211</v>
      </c>
      <c r="S40" s="172">
        <f t="shared" si="24"/>
        <v>172752.37081659614</v>
      </c>
    </row>
    <row r="41" spans="1:21" ht="16.5" customHeight="1" thickBot="1">
      <c r="A41" s="57"/>
      <c r="B41" s="57"/>
      <c r="C41" s="57"/>
      <c r="D41" s="57"/>
      <c r="E41" s="57"/>
      <c r="F41" s="57"/>
      <c r="G41" s="57"/>
      <c r="H41" s="57"/>
      <c r="I41" s="57"/>
      <c r="J41" s="57"/>
      <c r="K41" s="57"/>
      <c r="L41" s="57"/>
      <c r="M41" s="57"/>
      <c r="N41" s="57"/>
      <c r="O41" s="57"/>
      <c r="P41" s="57"/>
      <c r="Q41" s="57"/>
      <c r="R41" s="57"/>
      <c r="S41" s="57"/>
    </row>
    <row r="42" spans="1:21" ht="16.5" customHeight="1">
      <c r="A42" s="173" t="str">
        <f>'Tabell 2.1'!A18</f>
        <v>FO2A Barnehager</v>
      </c>
      <c r="B42" s="173"/>
      <c r="C42" s="174"/>
      <c r="D42" s="175"/>
      <c r="E42" s="175"/>
      <c r="F42" s="175"/>
      <c r="G42" s="175"/>
      <c r="H42" s="175"/>
      <c r="I42" s="175"/>
      <c r="J42" s="175"/>
      <c r="K42" s="175"/>
      <c r="L42" s="175"/>
      <c r="M42" s="175"/>
      <c r="N42" s="175"/>
      <c r="O42" s="175"/>
      <c r="P42" s="175"/>
      <c r="Q42" s="175"/>
      <c r="R42" s="175"/>
      <c r="S42" s="175"/>
    </row>
    <row r="43" spans="1:21" ht="16.5" customHeight="1">
      <c r="A43" s="63" t="str">
        <f>A25</f>
        <v>Bydelsfordelt Dok3 2022</v>
      </c>
      <c r="B43" s="63"/>
      <c r="C43" s="63"/>
      <c r="D43" s="63">
        <f>'Tabell 2.1 DOK32022'!D22</f>
        <v>643827.11973147141</v>
      </c>
      <c r="E43" s="63">
        <f>'Tabell 2.1 DOK32022'!E22</f>
        <v>615057.40259327926</v>
      </c>
      <c r="F43" s="63">
        <f>'Tabell 2.1 DOK32022'!F22</f>
        <v>510557.363861466</v>
      </c>
      <c r="G43" s="63">
        <f>'Tabell 2.1 DOK32022'!G22</f>
        <v>375305.08709159825</v>
      </c>
      <c r="H43" s="63">
        <f>'Tabell 2.1 DOK32022'!H22</f>
        <v>437299.12030485965</v>
      </c>
      <c r="I43" s="63">
        <f>'Tabell 2.1 DOK32022'!I22</f>
        <v>404081.36193162797</v>
      </c>
      <c r="J43" s="63">
        <f>'Tabell 2.1 DOK32022'!J22</f>
        <v>565624.03246625082</v>
      </c>
      <c r="K43" s="63">
        <f>'Tabell 2.1 DOK32022'!K22</f>
        <v>718402.9716878857</v>
      </c>
      <c r="L43" s="63">
        <f>'Tabell 2.1 DOK32022'!L22</f>
        <v>391847.03885098669</v>
      </c>
      <c r="M43" s="63">
        <f>'Tabell 2.1 DOK32022'!M22</f>
        <v>249287.23336833107</v>
      </c>
      <c r="N43" s="63">
        <f>'Tabell 2.1 DOK32022'!N22</f>
        <v>288850.21222946537</v>
      </c>
      <c r="O43" s="63">
        <f>'Tabell 2.1 DOK32022'!O22</f>
        <v>505395.40873761399</v>
      </c>
      <c r="P43" s="63">
        <f>'Tabell 2.1 DOK32022'!P22</f>
        <v>538604.83985909715</v>
      </c>
      <c r="Q43" s="63">
        <f>'Tabell 2.1 DOK32022'!Q22</f>
        <v>591660.56100655359</v>
      </c>
      <c r="R43" s="63">
        <f>'Tabell 2.1 DOK32022'!R22</f>
        <v>387640.78717603401</v>
      </c>
      <c r="S43" s="63">
        <f>'Tabell 2.1 DOK32022'!S22</f>
        <v>7223440.5408965219</v>
      </c>
    </row>
    <row r="44" spans="1:21" ht="16.5" customHeight="1">
      <c r="A44" s="55" t="str">
        <f t="shared" ref="A44:A49" si="25">A29</f>
        <v>Reelle endringer</v>
      </c>
      <c r="B44" s="57"/>
      <c r="C44" s="57"/>
      <c r="D44" s="55">
        <f>SUM(D45:D50)</f>
        <v>17286.608861874967</v>
      </c>
      <c r="E44" s="55">
        <f t="shared" ref="E44:R44" si="26">SUM(E45:E50)</f>
        <v>8711.2286694512568</v>
      </c>
      <c r="F44" s="55">
        <f t="shared" si="26"/>
        <v>21615.956763544287</v>
      </c>
      <c r="G44" s="55">
        <f t="shared" si="26"/>
        <v>6630.3583218192925</v>
      </c>
      <c r="H44" s="55">
        <f t="shared" si="26"/>
        <v>-28998.356027274134</v>
      </c>
      <c r="I44" s="55">
        <f t="shared" si="26"/>
        <v>14404.538431973835</v>
      </c>
      <c r="J44" s="55">
        <f t="shared" si="26"/>
        <v>17426.461686524912</v>
      </c>
      <c r="K44" s="55">
        <f t="shared" si="26"/>
        <v>4426.2973959278734</v>
      </c>
      <c r="L44" s="55">
        <f t="shared" si="26"/>
        <v>11602.472740159114</v>
      </c>
      <c r="M44" s="55">
        <f t="shared" si="26"/>
        <v>8746.7261283756015</v>
      </c>
      <c r="N44" s="55">
        <f t="shared" si="26"/>
        <v>9466.3850377608014</v>
      </c>
      <c r="O44" s="55">
        <f t="shared" si="26"/>
        <v>10670.399406792372</v>
      </c>
      <c r="P44" s="55">
        <f t="shared" si="26"/>
        <v>17387.852322394661</v>
      </c>
      <c r="Q44" s="55">
        <f t="shared" si="26"/>
        <v>5199.2726641845966</v>
      </c>
      <c r="R44" s="55">
        <f t="shared" si="26"/>
        <v>13440.266356712105</v>
      </c>
      <c r="S44" s="55">
        <f>SUM(S45:S50)</f>
        <v>138016.46876022167</v>
      </c>
    </row>
    <row r="45" spans="1:21" ht="16.5" customHeight="1">
      <c r="A45" s="57" t="str">
        <f t="shared" si="25"/>
        <v xml:space="preserve"> - herav justering for demografiske forhold</v>
      </c>
      <c r="B45" s="57"/>
      <c r="C45" s="57"/>
      <c r="D45" s="57">
        <f>$S45*'Tabell 3.1'!D$21/100</f>
        <v>0</v>
      </c>
      <c r="E45" s="57">
        <f>$S45*'Tabell 3.1'!E$21/100</f>
        <v>0</v>
      </c>
      <c r="F45" s="57">
        <f>$S45*'Tabell 3.1'!F$21/100</f>
        <v>0</v>
      </c>
      <c r="G45" s="57">
        <f>$S45*'Tabell 3.1'!G$21/100</f>
        <v>0</v>
      </c>
      <c r="H45" s="57">
        <f>$S45*'Tabell 3.1'!H$21/100</f>
        <v>0</v>
      </c>
      <c r="I45" s="57">
        <f>$S45*'Tabell 3.1'!I$21/100</f>
        <v>0</v>
      </c>
      <c r="J45" s="57">
        <f>$S45*'Tabell 3.1'!J$21/100</f>
        <v>0</v>
      </c>
      <c r="K45" s="57">
        <f>$S45*'Tabell 3.1'!K$21/100</f>
        <v>0</v>
      </c>
      <c r="L45" s="57">
        <f>$S45*'Tabell 3.1'!L$21/100</f>
        <v>0</v>
      </c>
      <c r="M45" s="57">
        <f>$S45*'Tabell 3.1'!M$21/100</f>
        <v>0</v>
      </c>
      <c r="N45" s="57">
        <f>$S45*'Tabell 3.1'!N$21/100</f>
        <v>0</v>
      </c>
      <c r="O45" s="57">
        <f>$S45*'Tabell 3.1'!O$21/100</f>
        <v>0</v>
      </c>
      <c r="P45" s="57">
        <f>$S45*'Tabell 3.1'!P$21/100</f>
        <v>0</v>
      </c>
      <c r="Q45" s="57">
        <f>$S45*'Tabell 3.1'!Q$21/100</f>
        <v>0</v>
      </c>
      <c r="R45" s="57">
        <f>$S45*'Tabell 3.1'!R$21/100</f>
        <v>0</v>
      </c>
      <c r="S45" s="29">
        <v>0</v>
      </c>
    </row>
    <row r="46" spans="1:21" ht="16.5" customHeight="1">
      <c r="A46" s="57" t="str">
        <f t="shared" si="25"/>
        <v xml:space="preserve"> - herav justering for andre aktivitetsnøytrale forhold</v>
      </c>
      <c r="B46" s="57"/>
      <c r="C46" s="57"/>
      <c r="D46" s="57">
        <f>$S46*'Tabell 3.1'!D$21/100</f>
        <v>17072.119466482523</v>
      </c>
      <c r="E46" s="57">
        <f>$S46*'Tabell 3.1'!E$21/100</f>
        <v>16228.574266278687</v>
      </c>
      <c r="F46" s="57">
        <f>$S46*'Tabell 3.1'!F$21/100</f>
        <v>13769.307698674431</v>
      </c>
      <c r="G46" s="57">
        <f>$S46*'Tabell 3.1'!G$21/100</f>
        <v>10477.047163313135</v>
      </c>
      <c r="H46" s="57">
        <f>$S46*'Tabell 3.1'!H$21/100</f>
        <v>11235.788532742165</v>
      </c>
      <c r="I46" s="57">
        <f>$S46*'Tabell 3.1'!I$21/100</f>
        <v>11163.523726973357</v>
      </c>
      <c r="J46" s="57">
        <f>$S46*'Tabell 3.1'!J$21/100</f>
        <v>15764.161985899122</v>
      </c>
      <c r="K46" s="57">
        <f>$S46*'Tabell 3.1'!K$21/100</f>
        <v>18292.486935924302</v>
      </c>
      <c r="L46" s="57">
        <f>$S46*'Tabell 3.1'!L$21/100</f>
        <v>10226.196710620641</v>
      </c>
      <c r="M46" s="57">
        <f>$S46*'Tabell 3.1'!M$21/100</f>
        <v>6433.0506446566033</v>
      </c>
      <c r="N46" s="57">
        <f>$S46*'Tabell 3.1'!N$21/100</f>
        <v>7377.5005843464505</v>
      </c>
      <c r="O46" s="57">
        <f>$S46*'Tabell 3.1'!O$21/100</f>
        <v>13271.618884576923</v>
      </c>
      <c r="P46" s="57">
        <f>$S46*'Tabell 3.1'!P$21/100</f>
        <v>14483.168320529971</v>
      </c>
      <c r="Q46" s="57">
        <f>$S46*'Tabell 3.1'!Q$21/100</f>
        <v>15636.943262110324</v>
      </c>
      <c r="R46" s="57">
        <f>$S46*'Tabell 3.1'!R$21/100</f>
        <v>10514.914611565895</v>
      </c>
      <c r="S46" s="29">
        <v>191946.40279469453</v>
      </c>
    </row>
    <row r="47" spans="1:21" ht="16.5" customHeight="1">
      <c r="A47" s="57" t="str">
        <f t="shared" si="25"/>
        <v xml:space="preserve"> - herav justering for engangstiltak</v>
      </c>
      <c r="B47" s="57"/>
      <c r="C47" s="57"/>
      <c r="D47" s="57">
        <f>$S47*'Tabell 3.1'!D$21/100</f>
        <v>-71.153693814175099</v>
      </c>
      <c r="E47" s="57">
        <f>$S47*'Tabell 3.1'!E$21/100</f>
        <v>-67.63794071676034</v>
      </c>
      <c r="F47" s="57">
        <f>$S47*'Tabell 3.1'!F$21/100</f>
        <v>-57.388135430293232</v>
      </c>
      <c r="G47" s="57">
        <f>$S47*'Tabell 3.1'!G$21/100</f>
        <v>-43.666552790861573</v>
      </c>
      <c r="H47" s="57">
        <f>$S47*'Tabell 3.1'!H$21/100</f>
        <v>-46.828857927636982</v>
      </c>
      <c r="I47" s="57">
        <f>$S47*'Tabell 3.1'!I$21/100</f>
        <v>-46.527670493158809</v>
      </c>
      <c r="J47" s="57">
        <f>$S47*'Tabell 3.1'!J$21/100</f>
        <v>-65.702349224060995</v>
      </c>
      <c r="K47" s="57">
        <f>$S47*'Tabell 3.1'!K$21/100</f>
        <v>-76.239978117182673</v>
      </c>
      <c r="L47" s="57">
        <f>$S47*'Tabell 3.1'!L$21/100</f>
        <v>-42.621050717198635</v>
      </c>
      <c r="M47" s="57">
        <f>$S47*'Tabell 3.1'!M$21/100</f>
        <v>-26.811862274021905</v>
      </c>
      <c r="N47" s="57">
        <f>$S47*'Tabell 3.1'!N$21/100</f>
        <v>-30.748169184446386</v>
      </c>
      <c r="O47" s="57">
        <f>$S47*'Tabell 3.1'!O$21/100</f>
        <v>-55.313852997900533</v>
      </c>
      <c r="P47" s="57">
        <f>$S47*'Tabell 3.1'!P$21/100</f>
        <v>-60.363385235288362</v>
      </c>
      <c r="Q47" s="57">
        <f>$S47*'Tabell 3.1'!Q$21/100</f>
        <v>-65.172123194558921</v>
      </c>
      <c r="R47" s="57">
        <f>$S47*'Tabell 3.1'!R$21/100</f>
        <v>-43.824377882455543</v>
      </c>
      <c r="S47" s="29">
        <v>-800</v>
      </c>
    </row>
    <row r="48" spans="1:21" ht="16.5" customHeight="1">
      <c r="A48" s="57" t="str">
        <f t="shared" si="25"/>
        <v xml:space="preserve"> - herav justering for oppgaveendringer mellom sektorer</v>
      </c>
      <c r="B48" s="57"/>
      <c r="C48" s="57"/>
      <c r="D48" s="57">
        <f>$S48*'Tabell 3.1'!D$21/100</f>
        <v>0</v>
      </c>
      <c r="E48" s="57">
        <f>$S48*'Tabell 3.1'!E$21/100</f>
        <v>0</v>
      </c>
      <c r="F48" s="57">
        <f>$S48*'Tabell 3.1'!F$21/100</f>
        <v>0</v>
      </c>
      <c r="G48" s="57">
        <f>$S48*'Tabell 3.1'!G$21/100</f>
        <v>0</v>
      </c>
      <c r="H48" s="57">
        <f>$S48*'Tabell 3.1'!H$21/100</f>
        <v>0</v>
      </c>
      <c r="I48" s="57">
        <f>$S48*'Tabell 3.1'!I$21/100</f>
        <v>0</v>
      </c>
      <c r="J48" s="57">
        <f>$S48*'Tabell 3.1'!J$21/100</f>
        <v>0</v>
      </c>
      <c r="K48" s="57">
        <f>$S48*'Tabell 3.1'!K$21/100</f>
        <v>0</v>
      </c>
      <c r="L48" s="57">
        <f>$S48*'Tabell 3.1'!L$21/100</f>
        <v>0</v>
      </c>
      <c r="M48" s="57">
        <f>$S48*'Tabell 3.1'!M$21/100</f>
        <v>0</v>
      </c>
      <c r="N48" s="57">
        <f>$S48*'Tabell 3.1'!N$21/100</f>
        <v>0</v>
      </c>
      <c r="O48" s="57">
        <f>$S48*'Tabell 3.1'!O$21/100</f>
        <v>0</v>
      </c>
      <c r="P48" s="57">
        <f>$S48*'Tabell 3.1'!P$21/100</f>
        <v>0</v>
      </c>
      <c r="Q48" s="57">
        <f>$S48*'Tabell 3.1'!Q$21/100</f>
        <v>0</v>
      </c>
      <c r="R48" s="57">
        <f>$S48*'Tabell 3.1'!R$21/100</f>
        <v>0</v>
      </c>
      <c r="S48" s="29">
        <v>0</v>
      </c>
    </row>
    <row r="49" spans="1:19" ht="16.5" customHeight="1">
      <c r="A49" s="57" t="str">
        <f t="shared" si="25"/>
        <v xml:space="preserve"> - herav uspesifiserte rammeendringer</v>
      </c>
      <c r="B49" s="57"/>
      <c r="C49" s="57"/>
      <c r="D49" s="57">
        <f>$S49*'Tabell 3.1'!D$21/100</f>
        <v>-1933.3289359347536</v>
      </c>
      <c r="E49" s="57">
        <f>$S49*'Tabell 3.1'!E$21/100</f>
        <v>-1837.8018194847557</v>
      </c>
      <c r="F49" s="57">
        <f>$S49*'Tabell 3.1'!F$21/100</f>
        <v>-1559.3026427620975</v>
      </c>
      <c r="G49" s="57">
        <f>$S49*'Tabell 3.1'!G$21/100</f>
        <v>-1186.4712219097303</v>
      </c>
      <c r="H49" s="57">
        <f>$S49*'Tabell 3.1'!H$21/100</f>
        <v>-1272.3947446034324</v>
      </c>
      <c r="I49" s="57">
        <f>$S49*'Tabell 3.1'!I$21/100</f>
        <v>-1264.2111303593524</v>
      </c>
      <c r="J49" s="57">
        <f>$S49*'Tabell 3.1'!J$21/100</f>
        <v>-1785.2095387416402</v>
      </c>
      <c r="K49" s="57">
        <f>$S49*'Tabell 3.1'!K$21/100</f>
        <v>-2071.5292189035667</v>
      </c>
      <c r="L49" s="57">
        <f>$S49*'Tabell 3.1'!L$21/100</f>
        <v>-1158.0637098995855</v>
      </c>
      <c r="M49" s="57">
        <f>$S49*'Tabell 3.1'!M$21/100</f>
        <v>-728.50960198973155</v>
      </c>
      <c r="N49" s="57">
        <f>$S49*'Tabell 3.1'!N$21/100</f>
        <v>-835.46365655390241</v>
      </c>
      <c r="O49" s="57">
        <f>$S49*'Tabell 3.1'!O$21/100</f>
        <v>-1502.9419672598651</v>
      </c>
      <c r="P49" s="57">
        <f>$S49*'Tabell 3.1'!P$21/100</f>
        <v>-1640.1436536961692</v>
      </c>
      <c r="Q49" s="57">
        <f>$S49*'Tabell 3.1'!Q$21/100</f>
        <v>-1770.8026784583315</v>
      </c>
      <c r="R49" s="57">
        <f>$S49*'Tabell 3.1'!R$21/100</f>
        <v>-1190.7595139159339</v>
      </c>
      <c r="S49" s="29">
        <v>-21736.934034472848</v>
      </c>
    </row>
    <row r="50" spans="1:19" ht="16.5" customHeight="1">
      <c r="A50" s="64" t="s">
        <v>142</v>
      </c>
      <c r="B50" s="64"/>
      <c r="C50" s="64"/>
      <c r="D50" s="64">
        <f>$S50*'Tabell 3.1'!D$21/100+('Tabell 2.1 DOK32022'!$S$19+'Tabell 2.1 DOK32022'!$S$21)*('Tabell 3.1'!D21-'Tabell 3.1 DOK32022'!D21)/100</f>
        <v>2218.9720251413742</v>
      </c>
      <c r="E50" s="64">
        <f>$S50*'Tabell 3.1'!E$21/100+('Tabell 2.1 DOK32022'!$S$19+'Tabell 2.1 DOK32022'!$S$21)*('Tabell 3.1'!E21-'Tabell 3.1 DOK32022'!E21)/100</f>
        <v>-5611.9058366259142</v>
      </c>
      <c r="F50" s="64">
        <f>$S50*'Tabell 3.1'!F$21/100+('Tabell 2.1 DOK32022'!$S$19+'Tabell 2.1 DOK32022'!$S$21)*('Tabell 3.1'!F21-'Tabell 3.1 DOK32022'!F21)/100</f>
        <v>9463.3398430622492</v>
      </c>
      <c r="G50" s="64">
        <f>$S50*'Tabell 3.1'!G$21/100+('Tabell 2.1 DOK32022'!$S$19+'Tabell 2.1 DOK32022'!$S$21)*('Tabell 3.1'!G21-'Tabell 3.1 DOK32022'!G21)/100</f>
        <v>-2616.5510667932504</v>
      </c>
      <c r="H50" s="64">
        <f>$S50*'Tabell 3.1'!H$21/100+('Tabell 2.1 DOK32022'!$S$19+'Tabell 2.1 DOK32022'!$S$21)*('Tabell 3.1'!H21-'Tabell 3.1 DOK32022'!H21)/100</f>
        <v>-38914.920957485228</v>
      </c>
      <c r="I50" s="64">
        <f>$S50*'Tabell 3.1'!I$21/100+('Tabell 2.1 DOK32022'!$S$19+'Tabell 2.1 DOK32022'!$S$21)*('Tabell 3.1'!I21-'Tabell 3.1 DOK32022'!I21)/100</f>
        <v>4551.7535058529884</v>
      </c>
      <c r="J50" s="64">
        <f>$S50*'Tabell 3.1'!J$21/100+('Tabell 2.1 DOK32022'!$S$19+'Tabell 2.1 DOK32022'!$S$21)*('Tabell 3.1'!J21-'Tabell 3.1 DOK32022'!J21)/100</f>
        <v>3513.2115885914895</v>
      </c>
      <c r="K50" s="64">
        <f>$S50*'Tabell 3.1'!K$21/100+('Tabell 2.1 DOK32022'!$S$19+'Tabell 2.1 DOK32022'!$S$21)*('Tabell 3.1'!K21-'Tabell 3.1 DOK32022'!K21)/100</f>
        <v>-11718.420342975678</v>
      </c>
      <c r="L50" s="64">
        <f>$S50*'Tabell 3.1'!L$21/100+('Tabell 2.1 DOK32022'!$S$19+'Tabell 2.1 DOK32022'!$S$21)*('Tabell 3.1'!L21-'Tabell 3.1 DOK32022'!L21)/100</f>
        <v>2576.9607901552558</v>
      </c>
      <c r="M50" s="64">
        <f>$S50*'Tabell 3.1'!M$21/100+('Tabell 2.1 DOK32022'!$S$19+'Tabell 2.1 DOK32022'!$S$21)*('Tabell 3.1'!M21-'Tabell 3.1 DOK32022'!M21)/100</f>
        <v>3068.9969479827523</v>
      </c>
      <c r="N50" s="64">
        <f>$S50*'Tabell 3.1'!N$21/100+('Tabell 2.1 DOK32022'!$S$19+'Tabell 2.1 DOK32022'!$S$21)*('Tabell 3.1'!N21-'Tabell 3.1 DOK32022'!N21)/100</f>
        <v>2955.0962791526995</v>
      </c>
      <c r="O50" s="64">
        <f>$S50*'Tabell 3.1'!O$21/100+('Tabell 2.1 DOK32022'!$S$19+'Tabell 2.1 DOK32022'!$S$21)*('Tabell 3.1'!O21-'Tabell 3.1 DOK32022'!O21)/100</f>
        <v>-1042.9636575267848</v>
      </c>
      <c r="P50" s="64">
        <f>$S50*'Tabell 3.1'!P$21/100+('Tabell 2.1 DOK32022'!$S$19+'Tabell 2.1 DOK32022'!$S$21)*('Tabell 3.1'!P21-'Tabell 3.1 DOK32022'!P21)/100</f>
        <v>4605.1910407961495</v>
      </c>
      <c r="Q50" s="64">
        <f>$S50*'Tabell 3.1'!Q$21/100+('Tabell 2.1 DOK32022'!$S$19+'Tabell 2.1 DOK32022'!$S$21)*('Tabell 3.1'!Q21-'Tabell 3.1 DOK32022'!Q21)/100</f>
        <v>-8601.6957962728375</v>
      </c>
      <c r="R50" s="64">
        <f>$S50*'Tabell 3.1'!R$21/100+('Tabell 2.1 DOK32022'!$S$19+'Tabell 2.1 DOK32022'!$S$21)*('Tabell 3.1'!R21-'Tabell 3.1 DOK32022'!R21)/100</f>
        <v>4159.9356369445995</v>
      </c>
      <c r="S50" s="64">
        <v>-31393</v>
      </c>
    </row>
    <row r="51" spans="1:19" ht="16.5" customHeight="1">
      <c r="A51" s="64" t="str">
        <f>A36</f>
        <v>Vridningseffekter knyttet til endringer i særskilte tildelinger</v>
      </c>
      <c r="B51" s="64"/>
      <c r="C51" s="64"/>
      <c r="D51" s="64">
        <f>'Tabell 2.1'!D19+'Tabell 2.1'!D20-SUM(D43:D44)</f>
        <v>-233.83892440225463</v>
      </c>
      <c r="E51" s="64">
        <f>'Tabell 2.1'!E19+'Tabell 2.1'!E20-SUM(E43:E44)</f>
        <v>-2196.5671203518286</v>
      </c>
      <c r="F51" s="64">
        <f>'Tabell 2.1'!F19+'Tabell 2.1'!F20-SUM(F43:F44)</f>
        <v>3739.1566371822264</v>
      </c>
      <c r="G51" s="64">
        <f>'Tabell 2.1'!G19+'Tabell 2.1'!G20-SUM(G43:G44)</f>
        <v>-3576.2038927839021</v>
      </c>
      <c r="H51" s="64">
        <f>'Tabell 2.1'!H19+'Tabell 2.1'!H20-SUM(H43:H44)</f>
        <v>-1573.3550200620666</v>
      </c>
      <c r="I51" s="64">
        <f>'Tabell 2.1'!I19+'Tabell 2.1'!I20-SUM(I43:I44)</f>
        <v>1516.5409687116626</v>
      </c>
      <c r="J51" s="64">
        <f>'Tabell 2.1'!J19+'Tabell 2.1'!J20-SUM(J43:J44)</f>
        <v>3195.3687636243412</v>
      </c>
      <c r="K51" s="64">
        <f>'Tabell 2.1'!K19+'Tabell 2.1'!K20-SUM(K43:K44)</f>
        <v>4280.7307763467543</v>
      </c>
      <c r="L51" s="64">
        <f>'Tabell 2.1'!L19+'Tabell 2.1'!L20-SUM(L43:L44)</f>
        <v>-464.32428594864905</v>
      </c>
      <c r="M51" s="64">
        <f>'Tabell 2.1'!M19+'Tabell 2.1'!M20-SUM(M43:M44)</f>
        <v>-2856.9625431570457</v>
      </c>
      <c r="N51" s="64">
        <f>'Tabell 2.1'!N19+'Tabell 2.1'!N20-SUM(N43:N44)</f>
        <v>92.784338750818279</v>
      </c>
      <c r="O51" s="64">
        <f>'Tabell 2.1'!O19+'Tabell 2.1'!O20-SUM(O43:O44)</f>
        <v>-2802.3572076549754</v>
      </c>
      <c r="P51" s="64">
        <f>'Tabell 2.1'!P19+'Tabell 2.1'!P20-SUM(P43:P44)</f>
        <v>-1854.7017737239366</v>
      </c>
      <c r="Q51" s="64">
        <f>'Tabell 2.1'!Q19+'Tabell 2.1'!Q20-SUM(Q43:Q44)</f>
        <v>1187.7519285617163</v>
      </c>
      <c r="R51" s="64">
        <f>'Tabell 2.1'!R19+'Tabell 2.1'!R20-SUM(R43:R44)</f>
        <v>1545.9773549087695</v>
      </c>
      <c r="S51" s="64">
        <f>SUM(D51:R51)</f>
        <v>1.6298145055770874E-9</v>
      </c>
    </row>
    <row r="52" spans="1:19" ht="16.5" customHeight="1">
      <c r="A52" s="55" t="str">
        <f>A37</f>
        <v>Kompensasjon for forventet lønns- og prisutvikling</v>
      </c>
      <c r="B52" s="57"/>
      <c r="C52" s="57"/>
      <c r="D52" s="55">
        <f>SUM(D53:D54)</f>
        <v>31385.556833934017</v>
      </c>
      <c r="E52" s="55">
        <f t="shared" ref="E52:S52" si="27">SUM(E53:E54)</f>
        <v>29834.774819142702</v>
      </c>
      <c r="F52" s="55">
        <f t="shared" si="27"/>
        <v>25313.63432578601</v>
      </c>
      <c r="G52" s="55">
        <f t="shared" si="27"/>
        <v>19261.10930992226</v>
      </c>
      <c r="H52" s="55">
        <f t="shared" si="27"/>
        <v>20655.987105806042</v>
      </c>
      <c r="I52" s="55">
        <f t="shared" si="27"/>
        <v>20523.134757097785</v>
      </c>
      <c r="J52" s="55">
        <f t="shared" si="27"/>
        <v>28980.994592917934</v>
      </c>
      <c r="K52" s="55">
        <f t="shared" si="27"/>
        <v>33629.092713919323</v>
      </c>
      <c r="L52" s="55">
        <f t="shared" si="27"/>
        <v>18799.943304420984</v>
      </c>
      <c r="M52" s="55">
        <f t="shared" si="27"/>
        <v>11826.58527078861</v>
      </c>
      <c r="N52" s="55">
        <f t="shared" si="27"/>
        <v>13562.871577660886</v>
      </c>
      <c r="O52" s="55">
        <f t="shared" si="27"/>
        <v>24398.678183923388</v>
      </c>
      <c r="P52" s="55">
        <f t="shared" si="27"/>
        <v>26626.002902092063</v>
      </c>
      <c r="Q52" s="55">
        <f t="shared" si="27"/>
        <v>28747.114406356864</v>
      </c>
      <c r="R52" s="55">
        <f t="shared" si="27"/>
        <v>19330.725209203327</v>
      </c>
      <c r="S52" s="55">
        <f t="shared" si="27"/>
        <v>352876.20531297219</v>
      </c>
    </row>
    <row r="53" spans="1:19" ht="16.5" customHeight="1">
      <c r="A53" s="57" t="str">
        <f>A38</f>
        <v xml:space="preserve"> - herav generell lønns- og priskompensasjon</v>
      </c>
      <c r="B53" s="57"/>
      <c r="C53" s="57"/>
      <c r="D53" s="57">
        <f>$S53*'Tabell 3.1'!D$21/100</f>
        <v>31385.556833934017</v>
      </c>
      <c r="E53" s="57">
        <f>$S53*'Tabell 3.1'!E$21/100</f>
        <v>29834.774819142702</v>
      </c>
      <c r="F53" s="57">
        <f>$S53*'Tabell 3.1'!F$21/100</f>
        <v>25313.63432578601</v>
      </c>
      <c r="G53" s="57">
        <f>$S53*'Tabell 3.1'!G$21/100</f>
        <v>19261.10930992226</v>
      </c>
      <c r="H53" s="57">
        <f>$S53*'Tabell 3.1'!H$21/100</f>
        <v>20655.987105806042</v>
      </c>
      <c r="I53" s="57">
        <f>$S53*'Tabell 3.1'!I$21/100</f>
        <v>20523.134757097785</v>
      </c>
      <c r="J53" s="57">
        <f>$S53*'Tabell 3.1'!J$21/100</f>
        <v>28980.994592917934</v>
      </c>
      <c r="K53" s="57">
        <f>$S53*'Tabell 3.1'!K$21/100</f>
        <v>33629.092713919323</v>
      </c>
      <c r="L53" s="57">
        <f>$S53*'Tabell 3.1'!L$21/100</f>
        <v>18799.943304420984</v>
      </c>
      <c r="M53" s="57">
        <f>$S53*'Tabell 3.1'!M$21/100</f>
        <v>11826.58527078861</v>
      </c>
      <c r="N53" s="57">
        <f>$S53*'Tabell 3.1'!N$21/100</f>
        <v>13562.871577660886</v>
      </c>
      <c r="O53" s="57">
        <f>$S53*'Tabell 3.1'!O$21/100</f>
        <v>24398.678183923388</v>
      </c>
      <c r="P53" s="57">
        <f>$S53*'Tabell 3.1'!P$21/100</f>
        <v>26626.002902092063</v>
      </c>
      <c r="Q53" s="57">
        <f>$S53*'Tabell 3.1'!Q$21/100</f>
        <v>28747.114406356864</v>
      </c>
      <c r="R53" s="57">
        <f>$S53*'Tabell 3.1'!R$21/100</f>
        <v>19330.725209203327</v>
      </c>
      <c r="S53" s="57">
        <v>352876.20531297219</v>
      </c>
    </row>
    <row r="54" spans="1:19" ht="16.5" customHeight="1">
      <c r="A54" s="64" t="str">
        <f>A39</f>
        <v xml:space="preserve"> - herav kompensasjon for endring i løpende pensjonsutgifter</v>
      </c>
      <c r="B54" s="64"/>
      <c r="C54" s="64"/>
      <c r="D54" s="57">
        <f>$S54*'Tabell 3.1'!D$21/100</f>
        <v>0</v>
      </c>
      <c r="E54" s="57">
        <f>$S54*'Tabell 3.1'!E$21/100</f>
        <v>0</v>
      </c>
      <c r="F54" s="57">
        <f>$S54*'Tabell 3.1'!F$21/100</f>
        <v>0</v>
      </c>
      <c r="G54" s="57">
        <f>$S54*'Tabell 3.1'!G$21/100</f>
        <v>0</v>
      </c>
      <c r="H54" s="57">
        <f>$S54*'Tabell 3.1'!H$21/100</f>
        <v>0</v>
      </c>
      <c r="I54" s="57">
        <f>$S54*'Tabell 3.1'!I$21/100</f>
        <v>0</v>
      </c>
      <c r="J54" s="57">
        <f>$S54*'Tabell 3.1'!J$21/100</f>
        <v>0</v>
      </c>
      <c r="K54" s="57">
        <f>$S54*'Tabell 3.1'!K$21/100</f>
        <v>0</v>
      </c>
      <c r="L54" s="57">
        <f>$S54*'Tabell 3.1'!L$21/100</f>
        <v>0</v>
      </c>
      <c r="M54" s="57">
        <f>$S54*'Tabell 3.1'!M$21/100</f>
        <v>0</v>
      </c>
      <c r="N54" s="57">
        <f>$S54*'Tabell 3.1'!N$21/100</f>
        <v>0</v>
      </c>
      <c r="O54" s="57">
        <f>$S54*'Tabell 3.1'!O$21/100</f>
        <v>0</v>
      </c>
      <c r="P54" s="57">
        <f>$S54*'Tabell 3.1'!P$21/100</f>
        <v>0</v>
      </c>
      <c r="Q54" s="57">
        <f>$S54*'Tabell 3.1'!Q$21/100</f>
        <v>0</v>
      </c>
      <c r="R54" s="57">
        <f>$S54*'Tabell 3.1'!R$21/100</f>
        <v>0</v>
      </c>
      <c r="S54" s="64">
        <v>0</v>
      </c>
    </row>
    <row r="55" spans="1:19" ht="16.5" customHeight="1" thickBot="1">
      <c r="A55" s="176" t="str">
        <f>A40</f>
        <v>Bydelsfordelt budsjett 2023</v>
      </c>
      <c r="B55" s="176"/>
      <c r="C55" s="177"/>
      <c r="D55" s="178">
        <f t="shared" ref="D55:S55" si="28">D52+D44+D43+D51</f>
        <v>692265.4465028781</v>
      </c>
      <c r="E55" s="178">
        <f t="shared" si="28"/>
        <v>651406.8389615214</v>
      </c>
      <c r="F55" s="178">
        <f t="shared" si="28"/>
        <v>561226.11158797855</v>
      </c>
      <c r="G55" s="178">
        <f t="shared" si="28"/>
        <v>397620.35083055589</v>
      </c>
      <c r="H55" s="178">
        <f t="shared" si="28"/>
        <v>427383.39636332949</v>
      </c>
      <c r="I55" s="178">
        <f t="shared" si="28"/>
        <v>440525.57608941122</v>
      </c>
      <c r="J55" s="178">
        <f t="shared" si="28"/>
        <v>615226.85750931804</v>
      </c>
      <c r="K55" s="178">
        <f t="shared" si="28"/>
        <v>760739.09257407964</v>
      </c>
      <c r="L55" s="178">
        <f t="shared" si="28"/>
        <v>421785.13060961815</v>
      </c>
      <c r="M55" s="178">
        <f t="shared" si="28"/>
        <v>267003.58222433826</v>
      </c>
      <c r="N55" s="178">
        <f t="shared" si="28"/>
        <v>311972.25318363786</v>
      </c>
      <c r="O55" s="178">
        <f t="shared" si="28"/>
        <v>537662.1291206748</v>
      </c>
      <c r="P55" s="178">
        <f t="shared" si="28"/>
        <v>580763.99330985988</v>
      </c>
      <c r="Q55" s="178">
        <f t="shared" si="28"/>
        <v>626794.70000565681</v>
      </c>
      <c r="R55" s="178">
        <f t="shared" si="28"/>
        <v>421957.75609685824</v>
      </c>
      <c r="S55" s="178">
        <f t="shared" si="28"/>
        <v>7714333.2149697179</v>
      </c>
    </row>
    <row r="56" spans="1:19" ht="16.5" customHeight="1" thickBot="1">
      <c r="A56" s="20"/>
      <c r="B56" s="18"/>
      <c r="C56" s="18"/>
      <c r="D56" s="58"/>
      <c r="E56" s="58"/>
      <c r="F56" s="58"/>
      <c r="G56" s="58"/>
      <c r="H56" s="58"/>
      <c r="I56" s="58"/>
      <c r="J56" s="58"/>
      <c r="K56" s="58"/>
      <c r="L56" s="58"/>
      <c r="M56" s="58"/>
      <c r="N56" s="58"/>
      <c r="O56" s="58"/>
      <c r="P56" s="58"/>
      <c r="Q56" s="58"/>
      <c r="R56" s="58"/>
      <c r="S56" s="58"/>
    </row>
    <row r="57" spans="1:19" ht="16.5" customHeight="1">
      <c r="A57" s="179" t="str">
        <f>'Tabell 2.1'!A24</f>
        <v xml:space="preserve">FO2B  Barnevern </v>
      </c>
      <c r="B57" s="179"/>
      <c r="C57" s="180"/>
      <c r="D57" s="181"/>
      <c r="E57" s="181"/>
      <c r="F57" s="181"/>
      <c r="G57" s="181"/>
      <c r="H57" s="181"/>
      <c r="I57" s="181"/>
      <c r="J57" s="181"/>
      <c r="K57" s="181"/>
      <c r="L57" s="181"/>
      <c r="M57" s="181"/>
      <c r="N57" s="181"/>
      <c r="O57" s="181"/>
      <c r="P57" s="181"/>
      <c r="Q57" s="181"/>
      <c r="R57" s="181"/>
      <c r="S57" s="181"/>
    </row>
    <row r="58" spans="1:19" ht="16.5" customHeight="1">
      <c r="A58" s="63" t="str">
        <f t="shared" ref="A58:A73" si="29">A25</f>
        <v>Bydelsfordelt Dok3 2022</v>
      </c>
      <c r="B58" s="63"/>
      <c r="C58" s="63"/>
      <c r="D58" s="63">
        <f>'Tabell 2.1 DOK32022'!D28</f>
        <v>233141.72794589441</v>
      </c>
      <c r="E58" s="63">
        <f>'Tabell 2.1 DOK32022'!E28</f>
        <v>168964.78313468854</v>
      </c>
      <c r="F58" s="63">
        <f>'Tabell 2.1 DOK32022'!F28</f>
        <v>138293.03572260556</v>
      </c>
      <c r="G58" s="63">
        <f>'Tabell 2.1 DOK32022'!G28</f>
        <v>77692.489104064312</v>
      </c>
      <c r="H58" s="63">
        <f>'Tabell 2.1 DOK32022'!H28</f>
        <v>89717.408785484862</v>
      </c>
      <c r="I58" s="63">
        <f>'Tabell 2.1 DOK32022'!I28</f>
        <v>50492.142855806174</v>
      </c>
      <c r="J58" s="63">
        <f>'Tabell 2.1 DOK32022'!J28</f>
        <v>70005.778084894351</v>
      </c>
      <c r="K58" s="63">
        <f>'Tabell 2.1 DOK32022'!K28</f>
        <v>80631.286964548315</v>
      </c>
      <c r="L58" s="63">
        <f>'Tabell 2.1 DOK32022'!L28</f>
        <v>130545.12340409019</v>
      </c>
      <c r="M58" s="63">
        <f>'Tabell 2.1 DOK32022'!M28</f>
        <v>145055.22249101562</v>
      </c>
      <c r="N58" s="63">
        <f>'Tabell 2.1 DOK32022'!N28</f>
        <v>195314.15719746298</v>
      </c>
      <c r="O58" s="63">
        <f>'Tabell 2.1 DOK32022'!O28</f>
        <v>257394.40765292544</v>
      </c>
      <c r="P58" s="63">
        <f>'Tabell 2.1 DOK32022'!P28</f>
        <v>147919.53695817167</v>
      </c>
      <c r="Q58" s="63">
        <f>'Tabell 2.1 DOK32022'!Q28</f>
        <v>98827.550290974905</v>
      </c>
      <c r="R58" s="63">
        <f>'Tabell 2.1 DOK32022'!R28</f>
        <v>239883.18985941174</v>
      </c>
      <c r="S58" s="63">
        <f>'Tabell 2.1 DOK32022'!S28</f>
        <v>2123877.8404520387</v>
      </c>
    </row>
    <row r="59" spans="1:19" ht="16.5" customHeight="1">
      <c r="A59" s="57" t="str">
        <f t="shared" si="29"/>
        <v>Effekt av oppdaterte kriterieandeler</v>
      </c>
      <c r="B59" s="57"/>
      <c r="C59" s="57"/>
      <c r="D59" s="57">
        <f>($S$58-'Tabell 2.3 DOK32022'!$S$32)*('Tabell 4.1 DOK32022'!X39-'Tabell 4.1 DOK32022'!D39)*'Tabell 4.1 DOK32022'!$C$41/100</f>
        <v>-2778.0660632497411</v>
      </c>
      <c r="E59" s="57">
        <f>($S$58-'Tabell 2.3 DOK32022'!$S$32)*('Tabell 4.1 DOK32022'!Y39-'Tabell 4.1 DOK32022'!E39)*'Tabell 4.1 DOK32022'!$C$41/100</f>
        <v>-601.57079497314908</v>
      </c>
      <c r="F59" s="57">
        <f>($S$58-'Tabell 2.3 DOK32022'!$S$32)*('Tabell 4.1 DOK32022'!Z39-'Tabell 4.1 DOK32022'!F39)*'Tabell 4.1 DOK32022'!$C$41/100</f>
        <v>-226.24821914287196</v>
      </c>
      <c r="G59" s="57">
        <f>($S$58-'Tabell 2.3 DOK32022'!$S$32)*('Tabell 4.1 DOK32022'!AA39-'Tabell 4.1 DOK32022'!G39)*'Tabell 4.1 DOK32022'!$C$41/100</f>
        <v>913.52592601863432</v>
      </c>
      <c r="H59" s="57">
        <f>($S$58-'Tabell 2.3 DOK32022'!$S$32)*('Tabell 4.1 DOK32022'!AB39-'Tabell 4.1 DOK32022'!H39)*'Tabell 4.1 DOK32022'!$C$41/100</f>
        <v>-363.11239792544797</v>
      </c>
      <c r="I59" s="57">
        <f>($S$58-'Tabell 2.3 DOK32022'!$S$32)*('Tabell 4.1 DOK32022'!AC39-'Tabell 4.1 DOK32022'!I39)*'Tabell 4.1 DOK32022'!$C$41/100</f>
        <v>85.808117992237726</v>
      </c>
      <c r="J59" s="57">
        <f>($S$58-'Tabell 2.3 DOK32022'!$S$32)*('Tabell 4.1 DOK32022'!AD39-'Tabell 4.1 DOK32022'!J39)*'Tabell 4.1 DOK32022'!$C$41/100</f>
        <v>1523.1918769336337</v>
      </c>
      <c r="K59" s="57">
        <f>($S$58-'Tabell 2.3 DOK32022'!$S$32)*('Tabell 4.1 DOK32022'!AE39-'Tabell 4.1 DOK32022'!K39)*'Tabell 4.1 DOK32022'!$C$41/100</f>
        <v>-1104.7347230485718</v>
      </c>
      <c r="L59" s="57">
        <f>($S$58-'Tabell 2.3 DOK32022'!$S$32)*('Tabell 4.1 DOK32022'!AF39-'Tabell 4.1 DOK32022'!L39)*'Tabell 4.1 DOK32022'!$C$41/100</f>
        <v>688.00037340178085</v>
      </c>
      <c r="M59" s="57">
        <f>($S$58-'Tabell 2.3 DOK32022'!$S$32)*('Tabell 4.1 DOK32022'!AG39-'Tabell 4.1 DOK32022'!M39)*'Tabell 4.1 DOK32022'!$C$41/100</f>
        <v>-508.04877382597448</v>
      </c>
      <c r="N59" s="57">
        <f>($S$58-'Tabell 2.3 DOK32022'!$S$32)*('Tabell 4.1 DOK32022'!AH39-'Tabell 4.1 DOK32022'!N39)*'Tabell 4.1 DOK32022'!$C$41/100</f>
        <v>3241.4043789466027</v>
      </c>
      <c r="O59" s="57">
        <f>($S$58-'Tabell 2.3 DOK32022'!$S$32)*('Tabell 4.1 DOK32022'!AI39-'Tabell 4.1 DOK32022'!O39)*'Tabell 4.1 DOK32022'!$C$41/100</f>
        <v>607.3805351902555</v>
      </c>
      <c r="P59" s="57">
        <f>($S$58-'Tabell 2.3 DOK32022'!$S$32)*('Tabell 4.1 DOK32022'!AJ39-'Tabell 4.1 DOK32022'!P39)*'Tabell 4.1 DOK32022'!$C$41/100</f>
        <v>220.09650332898877</v>
      </c>
      <c r="Q59" s="57">
        <f>($S$58-'Tabell 2.3 DOK32022'!$S$32)*('Tabell 4.1 DOK32022'!AK39-'Tabell 4.1 DOK32022'!Q39)*'Tabell 4.1 DOK32022'!$C$41/100</f>
        <v>-1718.6147636888218</v>
      </c>
      <c r="R59" s="57">
        <f>($S$58-'Tabell 2.3 DOK32022'!$S$32)*('Tabell 4.1 DOK32022'!AL39-'Tabell 4.1 DOK32022'!R39)*'Tabell 4.1 DOK32022'!$C$41/100</f>
        <v>20.98802404230069</v>
      </c>
      <c r="S59" s="57">
        <f>($S$58-'Tabell 2.3 DOK32022'!$S$32)*('Tabell 4.1 DOK32022'!AM39-'Tabell 4.1 DOK32022'!S39)*'Tabell 4.1 DOK32022'!$C$41/100</f>
        <v>2.4176093851843706E-10</v>
      </c>
    </row>
    <row r="60" spans="1:19" ht="16.5" customHeight="1">
      <c r="A60" s="57" t="str">
        <f t="shared" si="29"/>
        <v>Effekt av oppdaterte regnskapsandeler</v>
      </c>
      <c r="B60" s="57"/>
      <c r="C60" s="57"/>
      <c r="D60" s="57">
        <f>($S$58-'Tabell 2.3 DOK32022'!$S$32)*('Tabell 4.1 DOK32022'!X42-'Tabell 4.1 DOK32022'!D42)*'Tabell 4.1 DOK32022'!$C$42/100</f>
        <v>2375.5121779121059</v>
      </c>
      <c r="E60" s="57">
        <f>($S$58-'Tabell 2.3 DOK32022'!$S$32)*('Tabell 4.1 DOK32022'!Y42-'Tabell 4.1 DOK32022'!E42)*'Tabell 4.1 DOK32022'!$C$42/100</f>
        <v>2580.4426007944817</v>
      </c>
      <c r="F60" s="57">
        <f>($S$58-'Tabell 2.3 DOK32022'!$S$32)*('Tabell 4.1 DOK32022'!Z42-'Tabell 4.1 DOK32022'!F42)*'Tabell 4.1 DOK32022'!$C$42/100</f>
        <v>422.32936902534311</v>
      </c>
      <c r="G60" s="57">
        <f>($S$58-'Tabell 2.3 DOK32022'!$S$32)*('Tabell 4.1 DOK32022'!AA42-'Tabell 4.1 DOK32022'!G42)*'Tabell 4.1 DOK32022'!$C$42/100</f>
        <v>-1202.7711749428622</v>
      </c>
      <c r="H60" s="57">
        <f>($S$58-'Tabell 2.3 DOK32022'!$S$32)*('Tabell 4.1 DOK32022'!AB42-'Tabell 4.1 DOK32022'!H42)*'Tabell 4.1 DOK32022'!$C$42/100</f>
        <v>-2921.1497739661681</v>
      </c>
      <c r="I60" s="57">
        <f>($S$58-'Tabell 2.3 DOK32022'!$S$32)*('Tabell 4.1 DOK32022'!AC42-'Tabell 4.1 DOK32022'!I42)*'Tabell 4.1 DOK32022'!$C$42/100</f>
        <v>1447.3257312288374</v>
      </c>
      <c r="J60" s="57">
        <f>($S$58-'Tabell 2.3 DOK32022'!$S$32)*('Tabell 4.1 DOK32022'!AD42-'Tabell 4.1 DOK32022'!J42)*'Tabell 4.1 DOK32022'!$C$42/100</f>
        <v>366.52699647527101</v>
      </c>
      <c r="K60" s="57">
        <f>($S$58-'Tabell 2.3 DOK32022'!$S$32)*('Tabell 4.1 DOK32022'!AE42-'Tabell 4.1 DOK32022'!K42)*'Tabell 4.1 DOK32022'!$C$42/100</f>
        <v>86.9438705061647</v>
      </c>
      <c r="L60" s="57">
        <f>($S$58-'Tabell 2.3 DOK32022'!$S$32)*('Tabell 4.1 DOK32022'!AF42-'Tabell 4.1 DOK32022'!L42)*'Tabell 4.1 DOK32022'!$C$42/100</f>
        <v>-1859.7414365189686</v>
      </c>
      <c r="M60" s="57">
        <f>($S$58-'Tabell 2.3 DOK32022'!$S$32)*('Tabell 4.1 DOK32022'!AG42-'Tabell 4.1 DOK32022'!M42)*'Tabell 4.1 DOK32022'!$C$42/100</f>
        <v>2325.1961353508286</v>
      </c>
      <c r="N60" s="57">
        <f>($S$58-'Tabell 2.3 DOK32022'!$S$32)*('Tabell 4.1 DOK32022'!AH42-'Tabell 4.1 DOK32022'!N42)*'Tabell 4.1 DOK32022'!$C$42/100</f>
        <v>-1649.5175691247537</v>
      </c>
      <c r="O60" s="57">
        <f>($S$58-'Tabell 2.3 DOK32022'!$S$32)*('Tabell 4.1 DOK32022'!AI42-'Tabell 4.1 DOK32022'!O42)*'Tabell 4.1 DOK32022'!$C$42/100</f>
        <v>2665.8952756787185</v>
      </c>
      <c r="P60" s="57">
        <f>($S$58-'Tabell 2.3 DOK32022'!$S$32)*('Tabell 4.1 DOK32022'!AJ42-'Tabell 4.1 DOK32022'!P42)*'Tabell 4.1 DOK32022'!$C$42/100</f>
        <v>-2383.602947352505</v>
      </c>
      <c r="Q60" s="57">
        <f>($S$58-'Tabell 2.3 DOK32022'!$S$32)*('Tabell 4.1 DOK32022'!AK42-'Tabell 4.1 DOK32022'!Q42)*'Tabell 4.1 DOK32022'!$C$42/100</f>
        <v>-3384.3089923571215</v>
      </c>
      <c r="R60" s="57">
        <f>($S$58-'Tabell 2.3 DOK32022'!$S$32)*('Tabell 4.1 DOK32022'!AL42-'Tabell 4.1 DOK32022'!R42)*'Tabell 4.1 DOK32022'!$C$42/100</f>
        <v>1130.9197372906194</v>
      </c>
      <c r="S60" s="57">
        <f>($S$58-'Tabell 2.3 DOK32022'!$S$32)*('Tabell 4.1 DOK32022'!AM42-'Tabell 4.1 DOK32022'!S42)*'Tabell 4.1 DOK32022'!$C$42/100</f>
        <v>6.0440234629609266E-11</v>
      </c>
    </row>
    <row r="61" spans="1:19" ht="16.5" customHeight="1">
      <c r="A61" s="64" t="str">
        <f t="shared" si="29"/>
        <v>Effekt av endringer i fordelingssystemet</v>
      </c>
      <c r="B61" s="64"/>
      <c r="C61" s="64"/>
      <c r="D61" s="64">
        <f>($S$58-'Tabell 2.3 DOK32022'!$S$32)*('Tabell 4.1'!D43-'Tabell 4.1 DOK32022'!X43)/100</f>
        <v>0</v>
      </c>
      <c r="E61" s="64">
        <f>($S$58-'Tabell 2.3 DOK32022'!$S$32)*('Tabell 4.1'!E43-'Tabell 4.1 DOK32022'!Y43)/100</f>
        <v>0</v>
      </c>
      <c r="F61" s="64">
        <f>($S$58-'Tabell 2.3 DOK32022'!$S$32)*('Tabell 4.1'!F43-'Tabell 4.1 DOK32022'!Z43)/100</f>
        <v>0</v>
      </c>
      <c r="G61" s="64">
        <f>($S$58-'Tabell 2.3 DOK32022'!$S$32)*('Tabell 4.1'!G43-'Tabell 4.1 DOK32022'!AA43)/100</f>
        <v>0</v>
      </c>
      <c r="H61" s="64">
        <f>($S$58-'Tabell 2.3 DOK32022'!$S$32)*('Tabell 4.1'!H43-'Tabell 4.1 DOK32022'!AB43)/100</f>
        <v>0</v>
      </c>
      <c r="I61" s="64">
        <f>($S$58-'Tabell 2.3 DOK32022'!$S$32)*('Tabell 4.1'!I43-'Tabell 4.1 DOK32022'!AC43)/100</f>
        <v>0</v>
      </c>
      <c r="J61" s="64">
        <f>($S$58-'Tabell 2.3 DOK32022'!$S$32)*('Tabell 4.1'!J43-'Tabell 4.1 DOK32022'!AD43)/100</f>
        <v>0</v>
      </c>
      <c r="K61" s="64">
        <f>($S$58-'Tabell 2.3 DOK32022'!$S$32)*('Tabell 4.1'!K43-'Tabell 4.1 DOK32022'!AE43)/100</f>
        <v>0</v>
      </c>
      <c r="L61" s="64">
        <f>($S$58-'Tabell 2.3 DOK32022'!$S$32)*('Tabell 4.1'!L43-'Tabell 4.1 DOK32022'!AF43)/100</f>
        <v>0</v>
      </c>
      <c r="M61" s="64">
        <f>($S$58-'Tabell 2.3 DOK32022'!$S$32)*('Tabell 4.1'!M43-'Tabell 4.1 DOK32022'!AG43)/100</f>
        <v>0</v>
      </c>
      <c r="N61" s="64">
        <f>($S$58-'Tabell 2.3 DOK32022'!$S$32)*('Tabell 4.1'!N43-'Tabell 4.1 DOK32022'!AH43)/100</f>
        <v>0</v>
      </c>
      <c r="O61" s="64">
        <f>($S$58-'Tabell 2.3 DOK32022'!$S$32)*('Tabell 4.1'!O43-'Tabell 4.1 DOK32022'!AI43)/100</f>
        <v>0</v>
      </c>
      <c r="P61" s="64">
        <f>($S$58-'Tabell 2.3 DOK32022'!$S$32)*('Tabell 4.1'!P43-'Tabell 4.1 DOK32022'!AJ43)/100</f>
        <v>0</v>
      </c>
      <c r="Q61" s="64">
        <f>($S$58-'Tabell 2.3 DOK32022'!$S$32)*('Tabell 4.1'!Q43-'Tabell 4.1 DOK32022'!AK43)/100</f>
        <v>0</v>
      </c>
      <c r="R61" s="64">
        <f>($S$58-'Tabell 2.3 DOK32022'!$S$32)*('Tabell 4.1'!R43-'Tabell 4.1 DOK32022'!AL43)/100</f>
        <v>0</v>
      </c>
      <c r="S61" s="64">
        <f>($S$58-'Tabell 2.3 DOK32022'!$S$32)*('Tabell 4.1'!S43-'Tabell 4.1 DOK32022'!AM43)/100</f>
        <v>0</v>
      </c>
    </row>
    <row r="62" spans="1:19" ht="16.5" customHeight="1">
      <c r="A62" s="55" t="str">
        <f t="shared" si="29"/>
        <v>Reelle endringer</v>
      </c>
      <c r="B62" s="55"/>
      <c r="C62" s="55"/>
      <c r="D62" s="55">
        <f>SUM(D63:D68)</f>
        <v>-2539.5349978132735</v>
      </c>
      <c r="E62" s="55">
        <f t="shared" ref="E62:S62" si="30">SUM(E63:E68)</f>
        <v>-1872.3424317976226</v>
      </c>
      <c r="F62" s="55">
        <f t="shared" si="30"/>
        <v>-1516.2749804946261</v>
      </c>
      <c r="G62" s="55">
        <f t="shared" si="30"/>
        <v>-797.54935772106023</v>
      </c>
      <c r="H62" s="55">
        <f t="shared" si="30"/>
        <v>-945.88000844229055</v>
      </c>
      <c r="I62" s="55">
        <f t="shared" si="30"/>
        <v>-568.75223721444081</v>
      </c>
      <c r="J62" s="55">
        <f t="shared" si="30"/>
        <v>-787.22150852388233</v>
      </c>
      <c r="K62" s="55">
        <f t="shared" si="30"/>
        <v>-870.88977334402944</v>
      </c>
      <c r="L62" s="55">
        <f t="shared" si="30"/>
        <v>-1417.8955368592237</v>
      </c>
      <c r="M62" s="55">
        <f t="shared" si="30"/>
        <v>-1608.2473701166452</v>
      </c>
      <c r="N62" s="55">
        <f t="shared" si="30"/>
        <v>-2157.3825516162301</v>
      </c>
      <c r="O62" s="55">
        <f t="shared" si="30"/>
        <v>-2852.6975337758622</v>
      </c>
      <c r="P62" s="55">
        <f t="shared" si="30"/>
        <v>-1594.2509829676301</v>
      </c>
      <c r="Q62" s="55">
        <f t="shared" si="30"/>
        <v>-1025.4908603179942</v>
      </c>
      <c r="R62" s="55">
        <f t="shared" si="30"/>
        <v>-2638.8875917075916</v>
      </c>
      <c r="S62" s="55">
        <f t="shared" si="30"/>
        <v>-23193.297722712399</v>
      </c>
    </row>
    <row r="63" spans="1:19" ht="16.5" customHeight="1">
      <c r="A63" s="57" t="str">
        <f t="shared" si="29"/>
        <v xml:space="preserve"> - herav justering for demografiske forhold</v>
      </c>
      <c r="B63" s="57"/>
      <c r="C63" s="57"/>
      <c r="D63" s="57">
        <f>$S63*'Tabell 3.1'!D$39/100</f>
        <v>-875.95477906581402</v>
      </c>
      <c r="E63" s="57">
        <f>$S63*'Tabell 3.1'!E$39/100</f>
        <v>-645.82189361165376</v>
      </c>
      <c r="F63" s="57">
        <f>$S63*'Tabell 3.1'!F$39/100</f>
        <v>-523.00453298964555</v>
      </c>
      <c r="G63" s="57">
        <f>$S63*'Tabell 3.1'!G$39/100</f>
        <v>-275.09649287692196</v>
      </c>
      <c r="H63" s="57">
        <f>$S63*'Tabell 3.1'!H$39/100</f>
        <v>-326.25977375042197</v>
      </c>
      <c r="I63" s="57">
        <f>$S63*'Tabell 3.1'!I$39/100</f>
        <v>-196.17813525757703</v>
      </c>
      <c r="J63" s="57">
        <f>$S63*'Tabell 3.1'!J$39/100</f>
        <v>-271.5341364339003</v>
      </c>
      <c r="K63" s="57">
        <f>$S63*'Tabell 3.1'!K$39/100</f>
        <v>-300.39359948066271</v>
      </c>
      <c r="L63" s="57">
        <f>$S63*'Tabell 3.1'!L$39/100</f>
        <v>-489.07078374481512</v>
      </c>
      <c r="M63" s="57">
        <f>$S63*'Tabell 3.1'!M$39/100</f>
        <v>-554.72831482406878</v>
      </c>
      <c r="N63" s="57">
        <f>$S63*'Tabell 3.1'!N$39/100</f>
        <v>-744.13999334077596</v>
      </c>
      <c r="O63" s="57">
        <f>$S63*'Tabell 3.1'!O$39/100</f>
        <v>-983.97306597148986</v>
      </c>
      <c r="P63" s="57">
        <f>$S63*'Tabell 3.1'!P$39/100</f>
        <v>-549.90057973737294</v>
      </c>
      <c r="Q63" s="57">
        <f>$S63*'Tabell 3.1'!Q$39/100</f>
        <v>-353.71972457845573</v>
      </c>
      <c r="R63" s="57">
        <f>$S63*'Tabell 3.1'!R$39/100</f>
        <v>-910.22419433642483</v>
      </c>
      <c r="S63" s="57">
        <v>-8000</v>
      </c>
    </row>
    <row r="64" spans="1:19" ht="16.5" customHeight="1">
      <c r="A64" s="57" t="str">
        <f t="shared" si="29"/>
        <v xml:space="preserve"> - herav justering for andre aktivitetsnøytrale forhold</v>
      </c>
      <c r="B64" s="57"/>
      <c r="C64" s="57"/>
      <c r="D64" s="57">
        <f>$S64*'Tabell 3.1'!D$39/100</f>
        <v>-963.77783375681474</v>
      </c>
      <c r="E64" s="57">
        <f>$S64*'Tabell 3.1'!E$39/100</f>
        <v>-710.57187025290273</v>
      </c>
      <c r="F64" s="57">
        <f>$S64*'Tabell 3.1'!F$39/100</f>
        <v>-575.44086509502688</v>
      </c>
      <c r="G64" s="57">
        <f>$S64*'Tabell 3.1'!G$39/100</f>
        <v>-302.67761340576737</v>
      </c>
      <c r="H64" s="57">
        <f>$S64*'Tabell 3.1'!H$39/100</f>
        <v>-358.97051480501693</v>
      </c>
      <c r="I64" s="57">
        <f>$S64*'Tabell 3.1'!I$39/100</f>
        <v>-215.84691669887357</v>
      </c>
      <c r="J64" s="57">
        <f>$S64*'Tabell 3.1'!J$39/100</f>
        <v>-298.75809580305895</v>
      </c>
      <c r="K64" s="57">
        <f>$S64*'Tabell 3.1'!K$39/100</f>
        <v>-330.51100296597963</v>
      </c>
      <c r="L64" s="57">
        <f>$S64*'Tabell 3.1'!L$39/100</f>
        <v>-538.10492479305333</v>
      </c>
      <c r="M64" s="57">
        <f>$S64*'Tabell 3.1'!M$39/100</f>
        <v>-610.34526708660155</v>
      </c>
      <c r="N64" s="57">
        <f>$S64*'Tabell 3.1'!N$39/100</f>
        <v>-818.74732341622234</v>
      </c>
      <c r="O64" s="57">
        <f>$S64*'Tabell 3.1'!O$39/100</f>
        <v>-1082.6260129643083</v>
      </c>
      <c r="P64" s="57">
        <f>$S64*'Tabell 3.1'!P$39/100</f>
        <v>-605.03350422508754</v>
      </c>
      <c r="Q64" s="57">
        <f>$S64*'Tabell 3.1'!Q$39/100</f>
        <v>-389.18359492809782</v>
      </c>
      <c r="R64" s="57">
        <f>$S64*'Tabell 3.1'!R$39/100</f>
        <v>-1001.4830938946105</v>
      </c>
      <c r="S64" s="57">
        <v>-8802.0784340914215</v>
      </c>
    </row>
    <row r="65" spans="1:19" ht="16.5" customHeight="1">
      <c r="A65" s="57" t="str">
        <f t="shared" si="29"/>
        <v xml:space="preserve"> - herav justering for engangstiltak</v>
      </c>
      <c r="B65" s="57"/>
      <c r="C65" s="57"/>
      <c r="D65" s="57">
        <f>$S65*'Tabell 3.1'!D$39/100</f>
        <v>0</v>
      </c>
      <c r="E65" s="57">
        <f>$S65*'Tabell 3.1'!E$39/100</f>
        <v>0</v>
      </c>
      <c r="F65" s="57">
        <f>$S65*'Tabell 3.1'!F$39/100</f>
        <v>0</v>
      </c>
      <c r="G65" s="57">
        <f>$S65*'Tabell 3.1'!G$39/100</f>
        <v>0</v>
      </c>
      <c r="H65" s="57">
        <f>$S65*'Tabell 3.1'!H$39/100</f>
        <v>0</v>
      </c>
      <c r="I65" s="57">
        <f>$S65*'Tabell 3.1'!I$39/100</f>
        <v>0</v>
      </c>
      <c r="J65" s="57">
        <f>$S65*'Tabell 3.1'!J$39/100</f>
        <v>0</v>
      </c>
      <c r="K65" s="57">
        <f>$S65*'Tabell 3.1'!K$39/100</f>
        <v>0</v>
      </c>
      <c r="L65" s="57">
        <f>$S65*'Tabell 3.1'!L$39/100</f>
        <v>0</v>
      </c>
      <c r="M65" s="57">
        <f>$S65*'Tabell 3.1'!M$39/100</f>
        <v>0</v>
      </c>
      <c r="N65" s="57">
        <f>$S65*'Tabell 3.1'!N$39/100</f>
        <v>0</v>
      </c>
      <c r="O65" s="57">
        <f>$S65*'Tabell 3.1'!O$39/100</f>
        <v>0</v>
      </c>
      <c r="P65" s="57">
        <f>$S65*'Tabell 3.1'!P$39/100</f>
        <v>0</v>
      </c>
      <c r="Q65" s="57">
        <f>$S65*'Tabell 3.1'!Q$39/100</f>
        <v>0</v>
      </c>
      <c r="R65" s="57">
        <f>$S65*'Tabell 3.1'!R$39/100</f>
        <v>0</v>
      </c>
      <c r="S65" s="57">
        <v>0</v>
      </c>
    </row>
    <row r="66" spans="1:19" ht="16.5" customHeight="1">
      <c r="A66" s="57" t="str">
        <f t="shared" si="29"/>
        <v xml:space="preserve"> - herav justering for oppgaveendringer mellom sektorer</v>
      </c>
      <c r="B66" s="57"/>
      <c r="C66" s="57"/>
      <c r="D66" s="57">
        <f>$S66*'Tabell 3.1'!D$39/100</f>
        <v>0</v>
      </c>
      <c r="E66" s="57">
        <f>$S66*'Tabell 3.1'!E$39/100</f>
        <v>0</v>
      </c>
      <c r="F66" s="57">
        <f>$S66*'Tabell 3.1'!F$39/100</f>
        <v>0</v>
      </c>
      <c r="G66" s="57">
        <f>$S66*'Tabell 3.1'!G$39/100</f>
        <v>0</v>
      </c>
      <c r="H66" s="57">
        <f>$S66*'Tabell 3.1'!H$39/100</f>
        <v>0</v>
      </c>
      <c r="I66" s="57">
        <f>$S66*'Tabell 3.1'!I$39/100</f>
        <v>0</v>
      </c>
      <c r="J66" s="57">
        <f>$S66*'Tabell 3.1'!J$39/100</f>
        <v>0</v>
      </c>
      <c r="K66" s="57">
        <f>$S66*'Tabell 3.1'!K$39/100</f>
        <v>0</v>
      </c>
      <c r="L66" s="57">
        <f>$S66*'Tabell 3.1'!L$39/100</f>
        <v>0</v>
      </c>
      <c r="M66" s="57">
        <f>$S66*'Tabell 3.1'!M$39/100</f>
        <v>0</v>
      </c>
      <c r="N66" s="57">
        <f>$S66*'Tabell 3.1'!N$39/100</f>
        <v>0</v>
      </c>
      <c r="O66" s="57">
        <f>$S66*'Tabell 3.1'!O$39/100</f>
        <v>0</v>
      </c>
      <c r="P66" s="57">
        <f>$S66*'Tabell 3.1'!P$39/100</f>
        <v>0</v>
      </c>
      <c r="Q66" s="57">
        <f>$S66*'Tabell 3.1'!Q$39/100</f>
        <v>0</v>
      </c>
      <c r="R66" s="57">
        <f>$S66*'Tabell 3.1'!R$39/100</f>
        <v>0</v>
      </c>
      <c r="S66" s="57">
        <v>0</v>
      </c>
    </row>
    <row r="67" spans="1:19" ht="16.5" customHeight="1">
      <c r="A67" s="57" t="str">
        <f t="shared" si="29"/>
        <v xml:space="preserve"> - herav uspesifiserte rammeendringer</v>
      </c>
      <c r="B67" s="57"/>
      <c r="C67" s="57"/>
      <c r="D67" s="57">
        <f>$S67*'Tabell 3.1'!D$39/100</f>
        <v>-699.8023849906449</v>
      </c>
      <c r="E67" s="57">
        <f>$S67*'Tabell 3.1'!E$39/100</f>
        <v>-515.94866793306596</v>
      </c>
      <c r="F67" s="57">
        <f>$S67*'Tabell 3.1'!F$39/100</f>
        <v>-417.82958240995379</v>
      </c>
      <c r="G67" s="57">
        <f>$S67*'Tabell 3.1'!G$39/100</f>
        <v>-219.77525143837093</v>
      </c>
      <c r="H67" s="57">
        <f>$S67*'Tabell 3.1'!H$39/100</f>
        <v>-260.6497198868517</v>
      </c>
      <c r="I67" s="57">
        <f>$S67*'Tabell 3.1'!I$39/100</f>
        <v>-156.72718525799021</v>
      </c>
      <c r="J67" s="57">
        <f>$S67*'Tabell 3.1'!J$39/100</f>
        <v>-216.92927628692303</v>
      </c>
      <c r="K67" s="57">
        <f>$S67*'Tabell 3.1'!K$39/100</f>
        <v>-239.98517089738706</v>
      </c>
      <c r="L67" s="57">
        <f>$S67*'Tabell 3.1'!L$39/100</f>
        <v>-390.71982832135529</v>
      </c>
      <c r="M67" s="57">
        <f>$S67*'Tabell 3.1'!M$39/100</f>
        <v>-443.17378820597492</v>
      </c>
      <c r="N67" s="57">
        <f>$S67*'Tabell 3.1'!N$39/100</f>
        <v>-594.49523485923191</v>
      </c>
      <c r="O67" s="57">
        <f>$S67*'Tabell 3.1'!O$39/100</f>
        <v>-786.0984548400636</v>
      </c>
      <c r="P67" s="57">
        <f>$S67*'Tabell 3.1'!P$39/100</f>
        <v>-439.3168990051696</v>
      </c>
      <c r="Q67" s="57">
        <f>$S67*'Tabell 3.1'!Q$39/100</f>
        <v>-282.58754081144082</v>
      </c>
      <c r="R67" s="57">
        <f>$S67*'Tabell 3.1'!R$39/100</f>
        <v>-727.18030347655611</v>
      </c>
      <c r="S67" s="57">
        <v>-6391.2192886209796</v>
      </c>
    </row>
    <row r="68" spans="1:19" ht="16.5" customHeight="1">
      <c r="A68" s="64" t="str">
        <f t="shared" si="29"/>
        <v xml:space="preserve"> - herav spesifiserte rammeendringer</v>
      </c>
      <c r="B68" s="64"/>
      <c r="C68" s="64"/>
      <c r="D68" s="64">
        <f>$S68*'Tabell 3.1'!D$39/100</f>
        <v>0</v>
      </c>
      <c r="E68" s="64">
        <f>$S68*'Tabell 3.1'!E$39/100</f>
        <v>0</v>
      </c>
      <c r="F68" s="64">
        <f>$S68*'Tabell 3.1'!F$39/100</f>
        <v>0</v>
      </c>
      <c r="G68" s="64">
        <f>$S68*'Tabell 3.1'!G$39/100</f>
        <v>0</v>
      </c>
      <c r="H68" s="64">
        <f>$S68*'Tabell 3.1'!H$39/100</f>
        <v>0</v>
      </c>
      <c r="I68" s="64">
        <f>$S68*'Tabell 3.1'!I$39/100</f>
        <v>0</v>
      </c>
      <c r="J68" s="64">
        <f>$S68*'Tabell 3.1'!J$39/100</f>
        <v>0</v>
      </c>
      <c r="K68" s="64">
        <f>$S68*'Tabell 3.1'!K$39/100</f>
        <v>0</v>
      </c>
      <c r="L68" s="64">
        <f>$S68*'Tabell 3.1'!L$39/100</f>
        <v>0</v>
      </c>
      <c r="M68" s="64">
        <f>$S68*'Tabell 3.1'!M$39/100</f>
        <v>0</v>
      </c>
      <c r="N68" s="64">
        <f>$S68*'Tabell 3.1'!N$39/100</f>
        <v>0</v>
      </c>
      <c r="O68" s="64">
        <f>$S68*'Tabell 3.1'!O$39/100</f>
        <v>0</v>
      </c>
      <c r="P68" s="64">
        <f>$S68*'Tabell 3.1'!P$39/100</f>
        <v>0</v>
      </c>
      <c r="Q68" s="64">
        <f>$S68*'Tabell 3.1'!Q$39/100</f>
        <v>0</v>
      </c>
      <c r="R68" s="64">
        <f>$S68*'Tabell 3.1'!R$39/100</f>
        <v>0</v>
      </c>
      <c r="S68" s="64">
        <v>0</v>
      </c>
    </row>
    <row r="69" spans="1:19" ht="16.5" customHeight="1">
      <c r="A69" s="64" t="str">
        <f t="shared" si="29"/>
        <v>Vridningseffekter knyttet til endringer i særskilte tildelinger</v>
      </c>
      <c r="B69" s="64"/>
      <c r="C69" s="64"/>
      <c r="D69" s="64">
        <f>'Tabell 2.1'!D25+'Tabell 2.1'!D26-SUM(D58:D62)</f>
        <v>47.00455737154698</v>
      </c>
      <c r="E69" s="64">
        <f>'Tabell 2.1'!E25+'Tabell 2.1'!E26-SUM(E58:E62)</f>
        <v>53.829811613890342</v>
      </c>
      <c r="F69" s="64">
        <f>'Tabell 2.1'!F25+'Tabell 2.1'!F26-SUM(F58:F62)</f>
        <v>-10.597423337603686</v>
      </c>
      <c r="G69" s="64">
        <f>'Tabell 2.1'!G25+'Tabell 2.1'!G26-SUM(G58:G62)</f>
        <v>258.09410969562305</v>
      </c>
      <c r="H69" s="64">
        <f>'Tabell 2.1'!H25+'Tabell 2.1'!H26-SUM(H58:H62)</f>
        <v>-47.718620242201723</v>
      </c>
      <c r="I69" s="64">
        <f>'Tabell 2.1'!I25+'Tabell 2.1'!I26-SUM(I58:I62)</f>
        <v>-82.213107713694626</v>
      </c>
      <c r="J69" s="64">
        <f>'Tabell 2.1'!J25+'Tabell 2.1'!J26-SUM(J58:J62)</f>
        <v>-4.8981345549691468E-2</v>
      </c>
      <c r="K69" s="64">
        <f>'Tabell 2.1'!K25+'Tabell 2.1'!K26-SUM(K58:K62)</f>
        <v>-76.784125406731619</v>
      </c>
      <c r="L69" s="64">
        <f>'Tabell 2.1'!L25+'Tabell 2.1'!L26-SUM(L58:L62)</f>
        <v>120.32902645495778</v>
      </c>
      <c r="M69" s="64">
        <f>'Tabell 2.1'!M25+'Tabell 2.1'!M26-SUM(M58:M62)</f>
        <v>5.8135816365247592</v>
      </c>
      <c r="N69" s="64">
        <f>'Tabell 2.1'!N25+'Tabell 2.1'!N26-SUM(N58:N62)</f>
        <v>123.61451533346553</v>
      </c>
      <c r="O69" s="64">
        <f>'Tabell 2.1'!O25+'Tabell 2.1'!O26-SUM(O58:O62)</f>
        <v>-136.22578277511639</v>
      </c>
      <c r="P69" s="64">
        <f>'Tabell 2.1'!P25+'Tabell 2.1'!P26-SUM(P58:P62)</f>
        <v>-156.11058426011004</v>
      </c>
      <c r="Q69" s="64">
        <f>'Tabell 2.1'!Q25+'Tabell 2.1'!Q26-SUM(Q58:Q62)</f>
        <v>-68.490364201803459</v>
      </c>
      <c r="R69" s="64">
        <f>'Tabell 2.1'!R25+'Tabell 2.1'!R26-SUM(R58:R62)</f>
        <v>-30.496612823131727</v>
      </c>
      <c r="S69" s="64">
        <f>SUM(D69:R69)</f>
        <v>6.5483618527650833E-11</v>
      </c>
    </row>
    <row r="70" spans="1:19" ht="16.5" customHeight="1">
      <c r="A70" s="55" t="str">
        <f t="shared" si="29"/>
        <v>Kompensasjon for forventet lønns- og prisutvikling</v>
      </c>
      <c r="B70" s="55"/>
      <c r="C70" s="55"/>
      <c r="D70" s="55">
        <f>SUM(D71:D72)</f>
        <v>12302.853444803957</v>
      </c>
      <c r="E70" s="55">
        <f t="shared" ref="E70:S70" si="31">SUM(E71:E72)</f>
        <v>9070.6190529876367</v>
      </c>
      <c r="F70" s="55">
        <f t="shared" si="31"/>
        <v>7345.6396084760663</v>
      </c>
      <c r="G70" s="55">
        <f t="shared" si="31"/>
        <v>3863.7517779785262</v>
      </c>
      <c r="H70" s="55">
        <f t="shared" si="31"/>
        <v>4582.3440630886216</v>
      </c>
      <c r="I70" s="55">
        <f t="shared" si="31"/>
        <v>2755.3372672078972</v>
      </c>
      <c r="J70" s="55">
        <f t="shared" si="31"/>
        <v>3813.7182028624807</v>
      </c>
      <c r="K70" s="55">
        <f t="shared" si="31"/>
        <v>4219.051620574649</v>
      </c>
      <c r="L70" s="55">
        <f t="shared" si="31"/>
        <v>6869.0374438790423</v>
      </c>
      <c r="M70" s="55">
        <f t="shared" si="31"/>
        <v>7791.2026077898909</v>
      </c>
      <c r="N70" s="55">
        <f t="shared" si="31"/>
        <v>10451.504460370212</v>
      </c>
      <c r="O70" s="55">
        <f t="shared" si="31"/>
        <v>13819.978740446037</v>
      </c>
      <c r="P70" s="55">
        <f t="shared" si="31"/>
        <v>7723.396690565145</v>
      </c>
      <c r="Q70" s="55">
        <f t="shared" si="31"/>
        <v>4968.0212221300017</v>
      </c>
      <c r="R70" s="55">
        <f t="shared" si="31"/>
        <v>12784.170065010185</v>
      </c>
      <c r="S70" s="55">
        <f t="shared" si="31"/>
        <v>112360.62626817034</v>
      </c>
    </row>
    <row r="71" spans="1:19" ht="16.5" customHeight="1">
      <c r="A71" s="57" t="str">
        <f t="shared" si="29"/>
        <v xml:space="preserve"> - herav generell lønns- og priskompensasjon</v>
      </c>
      <c r="B71" s="57"/>
      <c r="C71" s="57"/>
      <c r="D71" s="57">
        <f>$S71*'Tabell 3.1'!D$39/100</f>
        <v>12302.853444803957</v>
      </c>
      <c r="E71" s="57">
        <f>$S71*'Tabell 3.1'!E$39/100</f>
        <v>9070.6190529876367</v>
      </c>
      <c r="F71" s="57">
        <f>$S71*'Tabell 3.1'!F$39/100</f>
        <v>7345.6396084760663</v>
      </c>
      <c r="G71" s="57">
        <f>$S71*'Tabell 3.1'!G$39/100</f>
        <v>3863.7517779785262</v>
      </c>
      <c r="H71" s="57">
        <f>$S71*'Tabell 3.1'!H$39/100</f>
        <v>4582.3440630886216</v>
      </c>
      <c r="I71" s="57">
        <f>$S71*'Tabell 3.1'!I$39/100</f>
        <v>2755.3372672078972</v>
      </c>
      <c r="J71" s="57">
        <f>$S71*'Tabell 3.1'!J$39/100</f>
        <v>3813.7182028624807</v>
      </c>
      <c r="K71" s="57">
        <f>$S71*'Tabell 3.1'!K$39/100</f>
        <v>4219.051620574649</v>
      </c>
      <c r="L71" s="57">
        <f>$S71*'Tabell 3.1'!L$39/100</f>
        <v>6869.0374438790423</v>
      </c>
      <c r="M71" s="57">
        <f>$S71*'Tabell 3.1'!M$39/100</f>
        <v>7791.2026077898909</v>
      </c>
      <c r="N71" s="57">
        <f>$S71*'Tabell 3.1'!N$39/100</f>
        <v>10451.504460370212</v>
      </c>
      <c r="O71" s="57">
        <f>$S71*'Tabell 3.1'!O$39/100</f>
        <v>13819.978740446037</v>
      </c>
      <c r="P71" s="57">
        <f>$S71*'Tabell 3.1'!P$39/100</f>
        <v>7723.396690565145</v>
      </c>
      <c r="Q71" s="57">
        <f>$S71*'Tabell 3.1'!Q$39/100</f>
        <v>4968.0212221300017</v>
      </c>
      <c r="R71" s="57">
        <f>$S71*'Tabell 3.1'!R$39/100</f>
        <v>12784.170065010185</v>
      </c>
      <c r="S71" s="57">
        <v>112360.62626817034</v>
      </c>
    </row>
    <row r="72" spans="1:19" ht="16.5" customHeight="1">
      <c r="A72" s="64" t="str">
        <f t="shared" si="29"/>
        <v xml:space="preserve"> - herav kompensasjon for endring i løpende pensjonsutgifter</v>
      </c>
      <c r="B72" s="64"/>
      <c r="C72" s="64"/>
      <c r="D72" s="64">
        <f>$S72*'Tabell 3.1'!D$39/100</f>
        <v>0</v>
      </c>
      <c r="E72" s="64">
        <f>$S72*'Tabell 3.1'!E$39/100</f>
        <v>0</v>
      </c>
      <c r="F72" s="64">
        <f>$S72*'Tabell 3.1'!F$39/100</f>
        <v>0</v>
      </c>
      <c r="G72" s="64">
        <f>$S72*'Tabell 3.1'!G$39/100</f>
        <v>0</v>
      </c>
      <c r="H72" s="64">
        <f>$S72*'Tabell 3.1'!H$39/100</f>
        <v>0</v>
      </c>
      <c r="I72" s="64">
        <f>$S72*'Tabell 3.1'!I$39/100</f>
        <v>0</v>
      </c>
      <c r="J72" s="64">
        <f>$S72*'Tabell 3.1'!J$39/100</f>
        <v>0</v>
      </c>
      <c r="K72" s="64">
        <f>$S72*'Tabell 3.1'!K$39/100</f>
        <v>0</v>
      </c>
      <c r="L72" s="64">
        <f>$S72*'Tabell 3.1'!L$39/100</f>
        <v>0</v>
      </c>
      <c r="M72" s="64">
        <f>$S72*'Tabell 3.1'!M$39/100</f>
        <v>0</v>
      </c>
      <c r="N72" s="64">
        <f>$S72*'Tabell 3.1'!N$39/100</f>
        <v>0</v>
      </c>
      <c r="O72" s="64">
        <f>$S72*'Tabell 3.1'!O$39/100</f>
        <v>0</v>
      </c>
      <c r="P72" s="64">
        <f>$S72*'Tabell 3.1'!P$39/100</f>
        <v>0</v>
      </c>
      <c r="Q72" s="64">
        <f>$S72*'Tabell 3.1'!Q$39/100</f>
        <v>0</v>
      </c>
      <c r="R72" s="64">
        <f>$S72*'Tabell 3.1'!R$39/100</f>
        <v>0</v>
      </c>
      <c r="S72" s="64">
        <v>0</v>
      </c>
    </row>
    <row r="73" spans="1:19" ht="16.5" customHeight="1" thickBot="1">
      <c r="A73" s="182" t="str">
        <f t="shared" si="29"/>
        <v>Bydelsfordelt budsjett 2023</v>
      </c>
      <c r="B73" s="182"/>
      <c r="C73" s="185"/>
      <c r="D73" s="255">
        <f t="shared" ref="D73:S73" si="32">D62+D70+SUM(D58:D61)+D69</f>
        <v>242549.49706491901</v>
      </c>
      <c r="E73" s="255">
        <f t="shared" si="32"/>
        <v>178195.76137331378</v>
      </c>
      <c r="F73" s="255">
        <f t="shared" si="32"/>
        <v>144307.88407713186</v>
      </c>
      <c r="G73" s="255">
        <f t="shared" si="32"/>
        <v>80727.540385093176</v>
      </c>
      <c r="H73" s="255">
        <f t="shared" si="32"/>
        <v>90021.892047997375</v>
      </c>
      <c r="I73" s="255">
        <f t="shared" si="32"/>
        <v>54129.648627307011</v>
      </c>
      <c r="J73" s="255">
        <f t="shared" si="32"/>
        <v>74921.944671296296</v>
      </c>
      <c r="K73" s="255">
        <f t="shared" si="32"/>
        <v>82884.873833829784</v>
      </c>
      <c r="L73" s="255">
        <f t="shared" si="32"/>
        <v>134944.85327444779</v>
      </c>
      <c r="M73" s="255">
        <f t="shared" si="32"/>
        <v>153061.13867185023</v>
      </c>
      <c r="N73" s="255">
        <f t="shared" si="32"/>
        <v>205323.78043137229</v>
      </c>
      <c r="O73" s="255">
        <f t="shared" si="32"/>
        <v>271498.73888768943</v>
      </c>
      <c r="P73" s="255">
        <f t="shared" si="32"/>
        <v>151729.06563748556</v>
      </c>
      <c r="Q73" s="255">
        <f t="shared" si="32"/>
        <v>97598.666532539166</v>
      </c>
      <c r="R73" s="255">
        <f t="shared" si="32"/>
        <v>251149.88348122413</v>
      </c>
      <c r="S73" s="255">
        <f t="shared" si="32"/>
        <v>2213045.1689974973</v>
      </c>
    </row>
    <row r="74" spans="1:19" s="18" customFormat="1" ht="16.5" customHeight="1" thickBot="1">
      <c r="A74" s="59"/>
      <c r="B74" s="59"/>
      <c r="C74" s="59"/>
      <c r="D74" s="58"/>
      <c r="E74" s="58"/>
      <c r="F74" s="58"/>
      <c r="G74" s="58"/>
      <c r="H74" s="58"/>
      <c r="I74" s="58"/>
      <c r="J74" s="58"/>
      <c r="K74" s="58"/>
      <c r="L74" s="58"/>
      <c r="M74" s="58"/>
      <c r="N74" s="58"/>
      <c r="O74" s="58"/>
      <c r="P74" s="58"/>
      <c r="Q74" s="58"/>
      <c r="R74" s="58"/>
      <c r="S74" s="19"/>
    </row>
    <row r="75" spans="1:19" ht="16.5" customHeight="1">
      <c r="A75" s="179" t="str">
        <f>'Tabell 2.1'!A30</f>
        <v>FO2C Aktivitetstilbud for barn og unge, helsestasjon og skolehelsetjeneste</v>
      </c>
      <c r="B75" s="179"/>
      <c r="C75" s="180"/>
      <c r="D75" s="181"/>
      <c r="E75" s="181"/>
      <c r="F75" s="181"/>
      <c r="G75" s="181"/>
      <c r="H75" s="181"/>
      <c r="I75" s="181"/>
      <c r="J75" s="181"/>
      <c r="K75" s="181"/>
      <c r="L75" s="181"/>
      <c r="M75" s="181"/>
      <c r="N75" s="181"/>
      <c r="O75" s="181"/>
      <c r="P75" s="181"/>
      <c r="Q75" s="181"/>
      <c r="R75" s="181"/>
      <c r="S75" s="181"/>
    </row>
    <row r="76" spans="1:19" ht="16.5" customHeight="1">
      <c r="A76" s="329" t="str">
        <f t="shared" ref="A76:A91" si="33">A58</f>
        <v>Bydelsfordelt Dok3 2022</v>
      </c>
      <c r="B76" s="329"/>
      <c r="C76" s="329"/>
      <c r="D76" s="329">
        <f>'Tabell 2.1 DOK32022'!D34</f>
        <v>94012.758104331442</v>
      </c>
      <c r="E76" s="329">
        <f>'Tabell 2.1 DOK32022'!E34</f>
        <v>82360.211446485599</v>
      </c>
      <c r="F76" s="329">
        <f>'Tabell 2.1 DOK32022'!F34</f>
        <v>55574.054736346276</v>
      </c>
      <c r="G76" s="329">
        <f>'Tabell 2.1 DOK32022'!G34</f>
        <v>41872.707682939108</v>
      </c>
      <c r="H76" s="329">
        <f>'Tabell 2.1 DOK32022'!H34</f>
        <v>58159.556685886186</v>
      </c>
      <c r="I76" s="329">
        <f>'Tabell 2.1 DOK32022'!I34</f>
        <v>47891.385215102338</v>
      </c>
      <c r="J76" s="329">
        <f>'Tabell 2.1 DOK32022'!J34</f>
        <v>75738.958895001211</v>
      </c>
      <c r="K76" s="329">
        <f>'Tabell 2.1 DOK32022'!K34</f>
        <v>76312.615302855134</v>
      </c>
      <c r="L76" s="329">
        <f>'Tabell 2.1 DOK32022'!L34</f>
        <v>59997.569417172206</v>
      </c>
      <c r="M76" s="329">
        <f>'Tabell 2.1 DOK32022'!M34</f>
        <v>44911.327300929712</v>
      </c>
      <c r="N76" s="329">
        <f>'Tabell 2.1 DOK32022'!N34</f>
        <v>66661.211741326479</v>
      </c>
      <c r="O76" s="329">
        <f>'Tabell 2.1 DOK32022'!O34</f>
        <v>84132.923049688252</v>
      </c>
      <c r="P76" s="329">
        <f>'Tabell 2.1 DOK32022'!P34</f>
        <v>74992.242381289703</v>
      </c>
      <c r="Q76" s="329">
        <f>'Tabell 2.1 DOK32022'!Q34</f>
        <v>74936.421541319476</v>
      </c>
      <c r="R76" s="329">
        <f>'Tabell 2.1 DOK32022'!R34</f>
        <v>81746.570697059389</v>
      </c>
      <c r="S76" s="329">
        <f>'Tabell 2.1 DOK32022'!S34</f>
        <v>1019300.5141977326</v>
      </c>
    </row>
    <row r="77" spans="1:19" ht="16.5" customHeight="1">
      <c r="A77" s="57" t="str">
        <f t="shared" si="33"/>
        <v>Effekt av oppdaterte kriterieandeler</v>
      </c>
      <c r="B77" s="330"/>
      <c r="C77" s="330"/>
      <c r="D77" s="330">
        <f>($S$76-'Tabell 2.3 DOK32022'!$S$51+'Tabell 2.3 DOK32022'!$S$42)*('Tabell 4.1 DOK32022'!X56-'Tabell 4.1 DOK32022'!D56)/100</f>
        <v>-813.62684002122114</v>
      </c>
      <c r="E77" s="330">
        <f>($S$76-'Tabell 2.3 DOK32022'!$S$51+'Tabell 2.3 DOK32022'!$S$42)*('Tabell 4.1 DOK32022'!Y56-'Tabell 4.1 DOK32022'!E56)/100</f>
        <v>1593.2199903365588</v>
      </c>
      <c r="F77" s="330">
        <f>($S$76-'Tabell 2.3 DOK32022'!$S$51+'Tabell 2.3 DOK32022'!$S$42)*('Tabell 4.1 DOK32022'!Z56-'Tabell 4.1 DOK32022'!F56)/100</f>
        <v>2847.7214091780811</v>
      </c>
      <c r="G77" s="330">
        <f>($S$76-'Tabell 2.3 DOK32022'!$S$51+'Tabell 2.3 DOK32022'!$S$42)*('Tabell 4.1 DOK32022'!AA56-'Tabell 4.1 DOK32022'!G56)/100</f>
        <v>-361.71589171017689</v>
      </c>
      <c r="H77" s="330">
        <f>($S$76-'Tabell 2.3 DOK32022'!$S$51+'Tabell 2.3 DOK32022'!$S$42)*('Tabell 4.1 DOK32022'!AB56-'Tabell 4.1 DOK32022'!H56)/100</f>
        <v>-1747.7442302684808</v>
      </c>
      <c r="I77" s="330">
        <f>($S$76-'Tabell 2.3 DOK32022'!$S$51+'Tabell 2.3 DOK32022'!$S$42)*('Tabell 4.1 DOK32022'!AC56-'Tabell 4.1 DOK32022'!I56)/100</f>
        <v>-1020.9441125610356</v>
      </c>
      <c r="J77" s="330">
        <f>($S$76-'Tabell 2.3 DOK32022'!$S$51+'Tabell 2.3 DOK32022'!$S$42)*('Tabell 4.1 DOK32022'!AD56-'Tabell 4.1 DOK32022'!J56)/100</f>
        <v>1376.6448385210833</v>
      </c>
      <c r="K77" s="330">
        <f>($S$76-'Tabell 2.3 DOK32022'!$S$51+'Tabell 2.3 DOK32022'!$S$42)*('Tabell 4.1 DOK32022'!AE56-'Tabell 4.1 DOK32022'!K56)/100</f>
        <v>-384.71859044709635</v>
      </c>
      <c r="L77" s="330">
        <f>($S$76-'Tabell 2.3 DOK32022'!$S$51+'Tabell 2.3 DOK32022'!$S$42)*('Tabell 4.1 DOK32022'!AF56-'Tabell 4.1 DOK32022'!L56)/100</f>
        <v>1192.8796652190433</v>
      </c>
      <c r="M77" s="330">
        <f>($S$76-'Tabell 2.3 DOK32022'!$S$51+'Tabell 2.3 DOK32022'!$S$42)*('Tabell 4.1 DOK32022'!AG56-'Tabell 4.1 DOK32022'!M56)/100</f>
        <v>670.19240517291439</v>
      </c>
      <c r="N77" s="330">
        <f>($S$76-'Tabell 2.3 DOK32022'!$S$51+'Tabell 2.3 DOK32022'!$S$42)*('Tabell 4.1 DOK32022'!AH56-'Tabell 4.1 DOK32022'!N56)/100</f>
        <v>-326.41784422132946</v>
      </c>
      <c r="O77" s="330">
        <f>($S$76-'Tabell 2.3 DOK32022'!$S$51+'Tabell 2.3 DOK32022'!$S$42)*('Tabell 4.1 DOK32022'!AI56-'Tabell 4.1 DOK32022'!O56)/100</f>
        <v>-2785.3864616885157</v>
      </c>
      <c r="P77" s="330">
        <f>($S$76-'Tabell 2.3 DOK32022'!$S$51+'Tabell 2.3 DOK32022'!$S$42)*('Tabell 4.1 DOK32022'!AJ56-'Tabell 4.1 DOK32022'!P56)/100</f>
        <v>1473.1425734247416</v>
      </c>
      <c r="Q77" s="330">
        <f>($S$76-'Tabell 2.3 DOK32022'!$S$51+'Tabell 2.3 DOK32022'!$S$42)*('Tabell 4.1 DOK32022'!AK56-'Tabell 4.1 DOK32022'!Q56)/100</f>
        <v>-546.19526146269868</v>
      </c>
      <c r="R77" s="330">
        <f>($S$76-'Tabell 2.3 DOK32022'!$S$51+'Tabell 2.3 DOK32022'!$S$42)*('Tabell 4.1 DOK32022'!AL56-'Tabell 4.1 DOK32022'!R56)/100</f>
        <v>-1167.0516494719384</v>
      </c>
      <c r="S77" s="330">
        <f>($S$76-'Tabell 2.3 DOK32022'!$S$51+'Tabell 2.3 DOK32022'!$S$42)*('Tabell 4.1 DOK32022'!AM56-'Tabell 4.1 DOK32022'!S56)/100</f>
        <v>0</v>
      </c>
    </row>
    <row r="78" spans="1:19" ht="16.5" customHeight="1">
      <c r="A78" s="57" t="str">
        <f t="shared" si="33"/>
        <v>Effekt av oppdaterte regnskapsandeler</v>
      </c>
      <c r="B78" s="330"/>
      <c r="C78" s="330"/>
      <c r="D78" s="330">
        <v>0</v>
      </c>
      <c r="E78" s="330">
        <v>0</v>
      </c>
      <c r="F78" s="330">
        <v>0</v>
      </c>
      <c r="G78" s="330">
        <v>0</v>
      </c>
      <c r="H78" s="330">
        <v>0</v>
      </c>
      <c r="I78" s="330">
        <v>0</v>
      </c>
      <c r="J78" s="330">
        <v>0</v>
      </c>
      <c r="K78" s="330">
        <v>0</v>
      </c>
      <c r="L78" s="330">
        <v>0</v>
      </c>
      <c r="M78" s="330">
        <v>0</v>
      </c>
      <c r="N78" s="330">
        <v>0</v>
      </c>
      <c r="O78" s="330">
        <v>0</v>
      </c>
      <c r="P78" s="330">
        <v>0</v>
      </c>
      <c r="Q78" s="330">
        <v>0</v>
      </c>
      <c r="R78" s="330">
        <v>0</v>
      </c>
      <c r="S78" s="330">
        <v>0</v>
      </c>
    </row>
    <row r="79" spans="1:19" ht="16.5" customHeight="1">
      <c r="A79" s="64" t="str">
        <f t="shared" si="33"/>
        <v>Effekt av endringer i fordelingssystemet</v>
      </c>
      <c r="B79" s="331"/>
      <c r="C79" s="331"/>
      <c r="D79" s="331">
        <f>($S$76-'Tabell 2.3 DOK32022'!$S$51+'Tabell 2.3 DOK32022'!$S$42)*('Tabell 4.1'!D56-'Tabell 4.1 DOK32022'!X56)/100</f>
        <v>0</v>
      </c>
      <c r="E79" s="331">
        <f>($S$76-'Tabell 2.3 DOK32022'!$S$51+'Tabell 2.3 DOK32022'!$S$42)*('Tabell 4.1'!E56-'Tabell 4.1 DOK32022'!Y56)/100</f>
        <v>0</v>
      </c>
      <c r="F79" s="331">
        <f>($S$76-'Tabell 2.3 DOK32022'!$S$51+'Tabell 2.3 DOK32022'!$S$42)*('Tabell 4.1'!F56-'Tabell 4.1 DOK32022'!Z56)/100</f>
        <v>0</v>
      </c>
      <c r="G79" s="331">
        <f>($S$76-'Tabell 2.3 DOK32022'!$S$51+'Tabell 2.3 DOK32022'!$S$42)*('Tabell 4.1'!G56-'Tabell 4.1 DOK32022'!AA56)/100</f>
        <v>0</v>
      </c>
      <c r="H79" s="331">
        <f>($S$76-'Tabell 2.3 DOK32022'!$S$51+'Tabell 2.3 DOK32022'!$S$42)*('Tabell 4.1'!H56-'Tabell 4.1 DOK32022'!AB56)/100</f>
        <v>0</v>
      </c>
      <c r="I79" s="331">
        <f>($S$76-'Tabell 2.3 DOK32022'!$S$51+'Tabell 2.3 DOK32022'!$S$42)*('Tabell 4.1'!I56-'Tabell 4.1 DOK32022'!AC56)/100</f>
        <v>0</v>
      </c>
      <c r="J79" s="331">
        <f>($S$76-'Tabell 2.3 DOK32022'!$S$51+'Tabell 2.3 DOK32022'!$S$42)*('Tabell 4.1'!J56-'Tabell 4.1 DOK32022'!AD56)/100</f>
        <v>0</v>
      </c>
      <c r="K79" s="331">
        <f>($S$76-'Tabell 2.3 DOK32022'!$S$51+'Tabell 2.3 DOK32022'!$S$42)*('Tabell 4.1'!K56-'Tabell 4.1 DOK32022'!AE56)/100</f>
        <v>0</v>
      </c>
      <c r="L79" s="331">
        <f>($S$76-'Tabell 2.3 DOK32022'!$S$51+'Tabell 2.3 DOK32022'!$S$42)*('Tabell 4.1'!L56-'Tabell 4.1 DOK32022'!AF56)/100</f>
        <v>0</v>
      </c>
      <c r="M79" s="331">
        <f>($S$76-'Tabell 2.3 DOK32022'!$S$51+'Tabell 2.3 DOK32022'!$S$42)*('Tabell 4.1'!M56-'Tabell 4.1 DOK32022'!AG56)/100</f>
        <v>0</v>
      </c>
      <c r="N79" s="331">
        <f>($S$76-'Tabell 2.3 DOK32022'!$S$51+'Tabell 2.3 DOK32022'!$S$42)*('Tabell 4.1'!N56-'Tabell 4.1 DOK32022'!AH56)/100</f>
        <v>0</v>
      </c>
      <c r="O79" s="331">
        <f>($S$76-'Tabell 2.3 DOK32022'!$S$51+'Tabell 2.3 DOK32022'!$S$42)*('Tabell 4.1'!O56-'Tabell 4.1 DOK32022'!AI56)/100</f>
        <v>0</v>
      </c>
      <c r="P79" s="331">
        <f>($S$76-'Tabell 2.3 DOK32022'!$S$51+'Tabell 2.3 DOK32022'!$S$42)*('Tabell 4.1'!P56-'Tabell 4.1 DOK32022'!AJ56)/100</f>
        <v>0</v>
      </c>
      <c r="Q79" s="331">
        <f>($S$76-'Tabell 2.3 DOK32022'!$S$51+'Tabell 2.3 DOK32022'!$S$42)*('Tabell 4.1'!Q56-'Tabell 4.1 DOK32022'!AK56)/100</f>
        <v>0</v>
      </c>
      <c r="R79" s="331">
        <f>($S$76-'Tabell 2.3 DOK32022'!$S$51+'Tabell 2.3 DOK32022'!$S$42)*('Tabell 4.1'!R56-'Tabell 4.1 DOK32022'!AL56)/100</f>
        <v>0</v>
      </c>
      <c r="S79" s="331">
        <f>($S$76-'Tabell 2.3 DOK32022'!$S$51+'Tabell 2.3 DOK32022'!$S$42)*('Tabell 4.1'!S56-'Tabell 4.1 DOK32022'!AM56)/100</f>
        <v>0</v>
      </c>
    </row>
    <row r="80" spans="1:19" ht="16.5" customHeight="1">
      <c r="A80" s="55" t="str">
        <f t="shared" si="33"/>
        <v>Reelle endringer</v>
      </c>
      <c r="B80" s="55"/>
      <c r="C80" s="55"/>
      <c r="D80" s="55">
        <f>SUM(D81:D86)</f>
        <v>-1875.9631770334468</v>
      </c>
      <c r="E80" s="55">
        <f t="shared" ref="E80:S80" si="34">SUM(E81:E86)</f>
        <v>-1797.9350664256585</v>
      </c>
      <c r="F80" s="55">
        <f t="shared" si="34"/>
        <v>-1317.9811840763309</v>
      </c>
      <c r="G80" s="55">
        <f t="shared" si="34"/>
        <v>-891.15034163901896</v>
      </c>
      <c r="H80" s="55">
        <f t="shared" si="34"/>
        <v>-1193.9187649274909</v>
      </c>
      <c r="I80" s="55">
        <f t="shared" si="34"/>
        <v>-1088.5060739109313</v>
      </c>
      <c r="J80" s="55">
        <f t="shared" si="34"/>
        <v>-1784.1870863499316</v>
      </c>
      <c r="K80" s="55">
        <f t="shared" si="34"/>
        <v>-1742.6417611608617</v>
      </c>
      <c r="L80" s="55">
        <f t="shared" si="34"/>
        <v>-1377.9249977529698</v>
      </c>
      <c r="M80" s="55">
        <f t="shared" si="34"/>
        <v>-1051.5117277167215</v>
      </c>
      <c r="N80" s="55">
        <f t="shared" si="34"/>
        <v>-1408.5633634857779</v>
      </c>
      <c r="O80" s="55">
        <f t="shared" si="34"/>
        <v>-1885.545117606915</v>
      </c>
      <c r="P80" s="55">
        <f t="shared" si="34"/>
        <v>-1806.491358405623</v>
      </c>
      <c r="Q80" s="55">
        <f t="shared" si="34"/>
        <v>-1736.8560131019115</v>
      </c>
      <c r="R80" s="55">
        <f t="shared" si="34"/>
        <v>-1724.5764936478836</v>
      </c>
      <c r="S80" s="55">
        <f t="shared" si="34"/>
        <v>-22683.752527241471</v>
      </c>
    </row>
    <row r="81" spans="1:19" ht="16.5" customHeight="1">
      <c r="A81" s="57" t="str">
        <f t="shared" si="33"/>
        <v xml:space="preserve"> - herav justering for demografiske forhold</v>
      </c>
      <c r="B81" s="57"/>
      <c r="C81" s="57"/>
      <c r="D81" s="57">
        <f>$S81*'Tabell 3.1'!D$50/100</f>
        <v>-578.90519760625568</v>
      </c>
      <c r="E81" s="57">
        <f>$S81*'Tabell 3.1'!E$50/100</f>
        <v>-554.826431379258</v>
      </c>
      <c r="F81" s="57">
        <f>$S81*'Tabell 3.1'!F$50/100</f>
        <v>-406.71702256735279</v>
      </c>
      <c r="G81" s="57">
        <f>$S81*'Tabell 3.1'!G$50/100</f>
        <v>-275.00090137122169</v>
      </c>
      <c r="H81" s="57">
        <f>$S81*'Tabell 3.1'!H$50/100</f>
        <v>-368.43248684078139</v>
      </c>
      <c r="I81" s="57">
        <f>$S81*'Tabell 3.1'!I$50/100</f>
        <v>-335.90308782579183</v>
      </c>
      <c r="J81" s="57">
        <f>$S81*'Tabell 3.1'!J$50/100</f>
        <v>-550.58392959678099</v>
      </c>
      <c r="K81" s="57">
        <f>$S81*'Tabell 3.1'!K$50/100</f>
        <v>-537.76341958750277</v>
      </c>
      <c r="L81" s="57">
        <f>$S81*'Tabell 3.1'!L$50/100</f>
        <v>-425.21513901579129</v>
      </c>
      <c r="M81" s="57">
        <f>$S81*'Tabell 3.1'!M$50/100</f>
        <v>-324.48696859911286</v>
      </c>
      <c r="N81" s="57">
        <f>$S81*'Tabell 3.1'!N$50/100</f>
        <v>-434.66986040159793</v>
      </c>
      <c r="O81" s="57">
        <f>$S81*'Tabell 3.1'!O$50/100</f>
        <v>-581.86209743725715</v>
      </c>
      <c r="P81" s="57">
        <f>$S81*'Tabell 3.1'!P$50/100</f>
        <v>-557.46682536997093</v>
      </c>
      <c r="Q81" s="57">
        <f>$S81*'Tabell 3.1'!Q$50/100</f>
        <v>-535.97799028677252</v>
      </c>
      <c r="R81" s="57">
        <f>$S81*'Tabell 3.1'!R$50/100</f>
        <v>-532.18864211455241</v>
      </c>
      <c r="S81" s="57">
        <v>-7000</v>
      </c>
    </row>
    <row r="82" spans="1:19" ht="16.5" customHeight="1">
      <c r="A82" s="57" t="str">
        <f t="shared" si="33"/>
        <v xml:space="preserve"> - herav justering for andre aktivitetsnøytrale forhold</v>
      </c>
      <c r="B82" s="57"/>
      <c r="C82" s="57"/>
      <c r="D82" s="57">
        <f>$S82*'Tabell 3.1'!D$50/100</f>
        <v>-26.170757452156927</v>
      </c>
      <c r="E82" s="57">
        <f>$S82*'Tabell 3.1'!E$50/100</f>
        <v>-25.082220756892099</v>
      </c>
      <c r="F82" s="57">
        <f>$S82*'Tabell 3.1'!F$50/100</f>
        <v>-18.38659005530857</v>
      </c>
      <c r="G82" s="57">
        <f>$S82*'Tabell 3.1'!G$50/100</f>
        <v>-12.432056092551829</v>
      </c>
      <c r="H82" s="57">
        <f>$S82*'Tabell 3.1'!H$50/100</f>
        <v>-16.655848471347177</v>
      </c>
      <c r="I82" s="57">
        <f>$S82*'Tabell 3.1'!I$50/100</f>
        <v>-15.185281243404006</v>
      </c>
      <c r="J82" s="57">
        <f>$S82*'Tabell 3.1'!J$50/100</f>
        <v>-24.890428585050064</v>
      </c>
      <c r="K82" s="57">
        <f>$S82*'Tabell 3.1'!K$50/100</f>
        <v>-24.310847577221598</v>
      </c>
      <c r="L82" s="57">
        <f>$S82*'Tabell 3.1'!L$50/100</f>
        <v>-19.222840482659386</v>
      </c>
      <c r="M82" s="57">
        <f>$S82*'Tabell 3.1'!M$50/100</f>
        <v>-14.669188991059903</v>
      </c>
      <c r="N82" s="57">
        <f>$S82*'Tabell 3.1'!N$50/100</f>
        <v>-19.650263178445858</v>
      </c>
      <c r="O82" s="57">
        <f>$S82*'Tabell 3.1'!O$50/100</f>
        <v>-26.304430994228138</v>
      </c>
      <c r="P82" s="57">
        <f>$S82*'Tabell 3.1'!P$50/100</f>
        <v>-25.201585915461777</v>
      </c>
      <c r="Q82" s="57">
        <f>$S82*'Tabell 3.1'!Q$50/100</f>
        <v>-24.230133088267966</v>
      </c>
      <c r="R82" s="57">
        <f>$S82*'Tabell 3.1'!R$50/100</f>
        <v>-24.058826780556434</v>
      </c>
      <c r="S82" s="57">
        <v>-316.45129966461172</v>
      </c>
    </row>
    <row r="83" spans="1:19" ht="16.5" customHeight="1">
      <c r="A83" s="57" t="str">
        <f t="shared" si="33"/>
        <v xml:space="preserve"> - herav justering for engangstiltak</v>
      </c>
      <c r="B83" s="57"/>
      <c r="C83" s="57"/>
      <c r="D83" s="57">
        <f>$S83*'Tabell 3.1'!D$50/100</f>
        <v>-24.810222754553816</v>
      </c>
      <c r="E83" s="57">
        <f>$S83*'Tabell 3.1'!E$50/100</f>
        <v>-23.778275630539628</v>
      </c>
      <c r="F83" s="57">
        <f>$S83*'Tabell 3.1'!F$50/100</f>
        <v>-17.430729538600833</v>
      </c>
      <c r="G83" s="57">
        <f>$S83*'Tabell 3.1'!G$50/100</f>
        <v>-11.7857529159095</v>
      </c>
      <c r="H83" s="57">
        <f>$S83*'Tabell 3.1'!H$50/100</f>
        <v>-15.789963721747775</v>
      </c>
      <c r="I83" s="57">
        <f>$S83*'Tabell 3.1'!I$50/100</f>
        <v>-14.395846621105363</v>
      </c>
      <c r="J83" s="57">
        <f>$S83*'Tabell 3.1'!J$50/100</f>
        <v>-23.596454125576329</v>
      </c>
      <c r="K83" s="57">
        <f>$S83*'Tabell 3.1'!K$50/100</f>
        <v>-23.047003696607263</v>
      </c>
      <c r="L83" s="57">
        <f>$S83*'Tabell 3.1'!L$50/100</f>
        <v>-18.223505957819626</v>
      </c>
      <c r="M83" s="57">
        <f>$S83*'Tabell 3.1'!M$50/100</f>
        <v>-13.906584368533409</v>
      </c>
      <c r="N83" s="57">
        <f>$S83*'Tabell 3.1'!N$50/100</f>
        <v>-18.628708302925624</v>
      </c>
      <c r="O83" s="57">
        <f>$S83*'Tabell 3.1'!O$50/100</f>
        <v>-24.936947033025305</v>
      </c>
      <c r="P83" s="57">
        <f>$S83*'Tabell 3.1'!P$50/100</f>
        <v>-23.891435372998757</v>
      </c>
      <c r="Q83" s="57">
        <f>$S83*'Tabell 3.1'!Q$50/100</f>
        <v>-22.970485298004533</v>
      </c>
      <c r="R83" s="57">
        <f>$S83*'Tabell 3.1'!R$50/100</f>
        <v>-22.808084662052249</v>
      </c>
      <c r="S83" s="57">
        <v>-300</v>
      </c>
    </row>
    <row r="84" spans="1:19" ht="16.5" customHeight="1">
      <c r="A84" s="57" t="str">
        <f t="shared" si="33"/>
        <v xml:space="preserve"> - herav justering for oppgaveendringer mellom sektorer</v>
      </c>
      <c r="B84" s="57"/>
      <c r="C84" s="57"/>
      <c r="D84" s="57">
        <f>$S84*'Tabell 3.1'!D$50/100</f>
        <v>0</v>
      </c>
      <c r="E84" s="57">
        <f>$S84*'Tabell 3.1'!E$50/100</f>
        <v>0</v>
      </c>
      <c r="F84" s="57">
        <f>$S84*'Tabell 3.1'!F$50/100</f>
        <v>0</v>
      </c>
      <c r="G84" s="57">
        <f>$S84*'Tabell 3.1'!G$50/100</f>
        <v>0</v>
      </c>
      <c r="H84" s="57">
        <f>$S84*'Tabell 3.1'!H$50/100</f>
        <v>0</v>
      </c>
      <c r="I84" s="57">
        <f>$S84*'Tabell 3.1'!I$50/100</f>
        <v>0</v>
      </c>
      <c r="J84" s="57">
        <f>$S84*'Tabell 3.1'!J$50/100</f>
        <v>0</v>
      </c>
      <c r="K84" s="57">
        <f>$S84*'Tabell 3.1'!K$50/100</f>
        <v>0</v>
      </c>
      <c r="L84" s="57">
        <f>$S84*'Tabell 3.1'!L$50/100</f>
        <v>0</v>
      </c>
      <c r="M84" s="57">
        <f>$S84*'Tabell 3.1'!M$50/100</f>
        <v>0</v>
      </c>
      <c r="N84" s="57">
        <f>$S84*'Tabell 3.1'!N$50/100</f>
        <v>0</v>
      </c>
      <c r="O84" s="57">
        <f>$S84*'Tabell 3.1'!O$50/100</f>
        <v>0</v>
      </c>
      <c r="P84" s="57">
        <f>$S84*'Tabell 3.1'!P$50/100</f>
        <v>0</v>
      </c>
      <c r="Q84" s="57">
        <f>$S84*'Tabell 3.1'!Q$50/100</f>
        <v>0</v>
      </c>
      <c r="R84" s="57">
        <f>$S84*'Tabell 3.1'!R$50/100</f>
        <v>0</v>
      </c>
      <c r="S84" s="57">
        <v>0</v>
      </c>
    </row>
    <row r="85" spans="1:19" ht="16.5" customHeight="1">
      <c r="A85" s="57" t="str">
        <f t="shared" si="33"/>
        <v xml:space="preserve"> - herav uspesifiserte rammeendringer</v>
      </c>
      <c r="B85" s="57"/>
      <c r="C85" s="57"/>
      <c r="D85" s="57">
        <f>$S85*'Tabell 3.1'!D$50/100</f>
        <v>-253.66808903832762</v>
      </c>
      <c r="E85" s="57">
        <f>$S85*'Tabell 3.1'!E$50/100</f>
        <v>-243.11711343738386</v>
      </c>
      <c r="F85" s="57">
        <f>$S85*'Tabell 3.1'!F$50/100</f>
        <v>-178.21766037103527</v>
      </c>
      <c r="G85" s="57">
        <f>$S85*'Tabell 3.1'!G$50/100</f>
        <v>-120.50151462295592</v>
      </c>
      <c r="H85" s="57">
        <f>$S85*'Tabell 3.1'!H$50/100</f>
        <v>-161.4419170237035</v>
      </c>
      <c r="I85" s="57">
        <f>$S85*'Tabell 3.1'!I$50/100</f>
        <v>-147.18799337641565</v>
      </c>
      <c r="J85" s="57">
        <f>$S85*'Tabell 3.1'!J$50/100</f>
        <v>-241.25810901947119</v>
      </c>
      <c r="K85" s="57">
        <f>$S85*'Tabell 3.1'!K$50/100</f>
        <v>-235.64034243523969</v>
      </c>
      <c r="L85" s="57">
        <f>$S85*'Tabell 3.1'!L$50/100</f>
        <v>-186.32327398391459</v>
      </c>
      <c r="M85" s="57">
        <f>$S85*'Tabell 3.1'!M$50/100</f>
        <v>-142.18561101667902</v>
      </c>
      <c r="N85" s="57">
        <f>$S85*'Tabell 3.1'!N$50/100</f>
        <v>-190.46619948578345</v>
      </c>
      <c r="O85" s="57">
        <f>$S85*'Tabell 3.1'!O$50/100</f>
        <v>-254.96376082139227</v>
      </c>
      <c r="P85" s="57">
        <f>$S85*'Tabell 3.1'!P$50/100</f>
        <v>-244.2740968272411</v>
      </c>
      <c r="Q85" s="57">
        <f>$S85*'Tabell 3.1'!Q$50/100</f>
        <v>-234.85799250868513</v>
      </c>
      <c r="R85" s="57">
        <f>$S85*'Tabell 3.1'!R$50/100</f>
        <v>-233.19755360863277</v>
      </c>
      <c r="S85" s="57">
        <v>-3067.301227576861</v>
      </c>
    </row>
    <row r="86" spans="1:19" ht="16.5" customHeight="1">
      <c r="A86" s="64" t="str">
        <f t="shared" si="33"/>
        <v xml:space="preserve"> - herav spesifiserte rammeendringer</v>
      </c>
      <c r="B86" s="64"/>
      <c r="C86" s="64"/>
      <c r="D86" s="64">
        <f>$S86*'Tabell 3.1'!D$50/100</f>
        <v>-992.40891018215257</v>
      </c>
      <c r="E86" s="64">
        <f>$S86*'Tabell 3.1'!E$50/100</f>
        <v>-951.13102522158511</v>
      </c>
      <c r="F86" s="64">
        <f>$S86*'Tabell 3.1'!F$50/100</f>
        <v>-697.22918154403339</v>
      </c>
      <c r="G86" s="64">
        <f>$S86*'Tabell 3.1'!G$50/100</f>
        <v>-471.43011663637998</v>
      </c>
      <c r="H86" s="64">
        <f>$S86*'Tabell 3.1'!H$50/100</f>
        <v>-631.59854886991093</v>
      </c>
      <c r="I86" s="64">
        <f>$S86*'Tabell 3.1'!I$50/100</f>
        <v>-575.83386484421453</v>
      </c>
      <c r="J86" s="64">
        <f>$S86*'Tabell 3.1'!J$50/100</f>
        <v>-943.85816502305317</v>
      </c>
      <c r="K86" s="64">
        <f>$S86*'Tabell 3.1'!K$50/100</f>
        <v>-921.88014786429051</v>
      </c>
      <c r="L86" s="64">
        <f>$S86*'Tabell 3.1'!L$50/100</f>
        <v>-728.94023831278503</v>
      </c>
      <c r="M86" s="64">
        <f>$S86*'Tabell 3.1'!M$50/100</f>
        <v>-556.26337474133641</v>
      </c>
      <c r="N86" s="64">
        <f>$S86*'Tabell 3.1'!N$50/100</f>
        <v>-745.14833211702501</v>
      </c>
      <c r="O86" s="64">
        <f>$S86*'Tabell 3.1'!O$50/100</f>
        <v>-997.47788132101221</v>
      </c>
      <c r="P86" s="64">
        <f>$S86*'Tabell 3.1'!P$50/100</f>
        <v>-955.65741491995027</v>
      </c>
      <c r="Q86" s="64">
        <f>$S86*'Tabell 3.1'!Q$50/100</f>
        <v>-918.81941192018132</v>
      </c>
      <c r="R86" s="64">
        <f>$S86*'Tabell 3.1'!R$50/100</f>
        <v>-912.32338648208986</v>
      </c>
      <c r="S86" s="64">
        <v>-12000</v>
      </c>
    </row>
    <row r="87" spans="1:19" ht="16.5" customHeight="1">
      <c r="A87" s="64" t="str">
        <f t="shared" si="33"/>
        <v>Vridningseffekter knyttet til endringer i særskilte tildelinger</v>
      </c>
      <c r="B87" s="64"/>
      <c r="C87" s="64"/>
      <c r="D87" s="64">
        <f>'Tabell 2.1'!D31+'Tabell 2.1'!D32-SUM(D76:D80)</f>
        <v>320.84855653969862</v>
      </c>
      <c r="E87" s="64">
        <f>'Tabell 2.1'!E31+'Tabell 2.1'!E32-SUM(E76:E80)</f>
        <v>1027.8256265142409</v>
      </c>
      <c r="F87" s="64">
        <f>'Tabell 2.1'!F31+'Tabell 2.1'!F32-SUM(F76:F80)</f>
        <v>-109.16376886095532</v>
      </c>
      <c r="G87" s="64">
        <f>'Tabell 2.1'!G31+'Tabell 2.1'!G32-SUM(G76:G80)</f>
        <v>135.85890913568437</v>
      </c>
      <c r="H87" s="64">
        <f>'Tabell 2.1'!H31+'Tabell 2.1'!H32-SUM(H76:H80)</f>
        <v>200.43668802110915</v>
      </c>
      <c r="I87" s="64">
        <f>'Tabell 2.1'!I31+'Tabell 2.1'!I32-SUM(I76:I80)</f>
        <v>-247.71969519686536</v>
      </c>
      <c r="J87" s="64">
        <f>'Tabell 2.1'!J31+'Tabell 2.1'!J32-SUM(J76:J80)</f>
        <v>-205.92336874270404</v>
      </c>
      <c r="K87" s="64">
        <f>'Tabell 2.1'!K31+'Tabell 2.1'!K32-SUM(K76:K80)</f>
        <v>-636.1385271367617</v>
      </c>
      <c r="L87" s="64">
        <f>'Tabell 2.1'!L31+'Tabell 2.1'!L32-SUM(L76:L80)</f>
        <v>10.408557164628292</v>
      </c>
      <c r="M87" s="64">
        <f>'Tabell 2.1'!M31+'Tabell 2.1'!M32-SUM(M76:M80)</f>
        <v>-192.43933037472743</v>
      </c>
      <c r="N87" s="64">
        <f>'Tabell 2.1'!N31+'Tabell 2.1'!N32-SUM(N76:N80)</f>
        <v>705.67489317218133</v>
      </c>
      <c r="O87" s="64">
        <f>'Tabell 2.1'!O31+'Tabell 2.1'!O32-SUM(O76:O80)</f>
        <v>-302.96894356471603</v>
      </c>
      <c r="P87" s="64">
        <f>'Tabell 2.1'!P31+'Tabell 2.1'!P32-SUM(P76:P80)</f>
        <v>-435.28771439347474</v>
      </c>
      <c r="Q87" s="64">
        <f>'Tabell 2.1'!Q31+'Tabell 2.1'!Q32-SUM(Q76:Q80)</f>
        <v>-375.68882140678761</v>
      </c>
      <c r="R87" s="64">
        <f>'Tabell 2.1'!R31+'Tabell 2.1'!R32-SUM(R76:R80)</f>
        <v>104.27693912944233</v>
      </c>
      <c r="S87" s="64">
        <f>SUM(D87:R87)</f>
        <v>-7.2759576141834259E-12</v>
      </c>
    </row>
    <row r="88" spans="1:19" ht="16.5" customHeight="1">
      <c r="A88" s="55" t="str">
        <f t="shared" si="33"/>
        <v>Kompensasjon for forventet lønns- og prisutvikling</v>
      </c>
      <c r="B88" s="55"/>
      <c r="C88" s="55"/>
      <c r="D88" s="55">
        <f>SUM(D89:D90)</f>
        <v>3984.9360178741626</v>
      </c>
      <c r="E88" s="55">
        <f t="shared" ref="E88:S88" si="35">SUM(E89:E90)</f>
        <v>3819.1880798686075</v>
      </c>
      <c r="F88" s="55">
        <f t="shared" si="35"/>
        <v>2799.6661958000514</v>
      </c>
      <c r="G88" s="55">
        <f t="shared" si="35"/>
        <v>1892.988698932696</v>
      </c>
      <c r="H88" s="55">
        <f t="shared" si="35"/>
        <v>2536.1318105928731</v>
      </c>
      <c r="I88" s="55">
        <f t="shared" si="35"/>
        <v>2312.2133273755244</v>
      </c>
      <c r="J88" s="55">
        <f t="shared" si="35"/>
        <v>3789.9845103916132</v>
      </c>
      <c r="K88" s="55">
        <f t="shared" si="35"/>
        <v>3701.7335976087616</v>
      </c>
      <c r="L88" s="55">
        <f t="shared" si="35"/>
        <v>2926.9993253055659</v>
      </c>
      <c r="M88" s="55">
        <f t="shared" si="35"/>
        <v>2233.6296406529868</v>
      </c>
      <c r="N88" s="55">
        <f t="shared" si="35"/>
        <v>2992.0815873841516</v>
      </c>
      <c r="O88" s="55">
        <f t="shared" si="35"/>
        <v>4005.2900528466002</v>
      </c>
      <c r="P88" s="55">
        <f t="shared" si="35"/>
        <v>3837.3634238773984</v>
      </c>
      <c r="Q88" s="55">
        <f t="shared" si="35"/>
        <v>3689.4434652049281</v>
      </c>
      <c r="R88" s="55">
        <f t="shared" si="35"/>
        <v>3663.3592115513347</v>
      </c>
      <c r="S88" s="55">
        <f t="shared" si="35"/>
        <v>48185.008945267255</v>
      </c>
    </row>
    <row r="89" spans="1:19" ht="16.5" customHeight="1">
      <c r="A89" s="57" t="str">
        <f t="shared" si="33"/>
        <v xml:space="preserve"> - herav generell lønns- og priskompensasjon</v>
      </c>
      <c r="B89" s="57"/>
      <c r="C89" s="57"/>
      <c r="D89" s="57">
        <f>$S89*'Tabell 3.1'!D$50/100</f>
        <v>3984.9360178741626</v>
      </c>
      <c r="E89" s="57">
        <f>$S89*'Tabell 3.1'!E$50/100</f>
        <v>3819.1880798686075</v>
      </c>
      <c r="F89" s="57">
        <f>$S89*'Tabell 3.1'!F$50/100</f>
        <v>2799.6661958000514</v>
      </c>
      <c r="G89" s="57">
        <f>$S89*'Tabell 3.1'!G$50/100</f>
        <v>1892.988698932696</v>
      </c>
      <c r="H89" s="57">
        <f>$S89*'Tabell 3.1'!H$50/100</f>
        <v>2536.1318105928731</v>
      </c>
      <c r="I89" s="57">
        <f>$S89*'Tabell 3.1'!I$50/100</f>
        <v>2312.2133273755244</v>
      </c>
      <c r="J89" s="57">
        <f>$S89*'Tabell 3.1'!J$50/100</f>
        <v>3789.9845103916132</v>
      </c>
      <c r="K89" s="57">
        <f>$S89*'Tabell 3.1'!K$50/100</f>
        <v>3701.7335976087616</v>
      </c>
      <c r="L89" s="57">
        <f>$S89*'Tabell 3.1'!L$50/100</f>
        <v>2926.9993253055659</v>
      </c>
      <c r="M89" s="57">
        <f>$S89*'Tabell 3.1'!M$50/100</f>
        <v>2233.6296406529868</v>
      </c>
      <c r="N89" s="57">
        <f>$S89*'Tabell 3.1'!N$50/100</f>
        <v>2992.0815873841516</v>
      </c>
      <c r="O89" s="57">
        <f>$S89*'Tabell 3.1'!O$50/100</f>
        <v>4005.2900528466002</v>
      </c>
      <c r="P89" s="57">
        <f>$S89*'Tabell 3.1'!P$50/100</f>
        <v>3837.3634238773984</v>
      </c>
      <c r="Q89" s="57">
        <f>$S89*'Tabell 3.1'!Q$50/100</f>
        <v>3689.4434652049281</v>
      </c>
      <c r="R89" s="57">
        <f>$S89*'Tabell 3.1'!R$50/100</f>
        <v>3663.3592115513347</v>
      </c>
      <c r="S89" s="57">
        <v>48185.008945267255</v>
      </c>
    </row>
    <row r="90" spans="1:19" ht="16.5" customHeight="1">
      <c r="A90" s="64" t="str">
        <f t="shared" si="33"/>
        <v xml:space="preserve"> - herav kompensasjon for endring i løpende pensjonsutgifter</v>
      </c>
      <c r="B90" s="64"/>
      <c r="C90" s="64"/>
      <c r="D90" s="64">
        <f>$S90*'Tabell 3.1'!D$50/100</f>
        <v>0</v>
      </c>
      <c r="E90" s="64">
        <f>$S90*'Tabell 3.1'!E$50/100</f>
        <v>0</v>
      </c>
      <c r="F90" s="64">
        <f>$S90*'Tabell 3.1'!F$50/100</f>
        <v>0</v>
      </c>
      <c r="G90" s="64">
        <f>$S90*'Tabell 3.1'!G$50/100</f>
        <v>0</v>
      </c>
      <c r="H90" s="64">
        <f>$S90*'Tabell 3.1'!H$50/100</f>
        <v>0</v>
      </c>
      <c r="I90" s="64">
        <f>$S90*'Tabell 3.1'!I$50/100</f>
        <v>0</v>
      </c>
      <c r="J90" s="64">
        <f>$S90*'Tabell 3.1'!J$50/100</f>
        <v>0</v>
      </c>
      <c r="K90" s="64">
        <f>$S90*'Tabell 3.1'!K$50/100</f>
        <v>0</v>
      </c>
      <c r="L90" s="64">
        <f>$S90*'Tabell 3.1'!L$50/100</f>
        <v>0</v>
      </c>
      <c r="M90" s="64">
        <f>$S90*'Tabell 3.1'!M$50/100</f>
        <v>0</v>
      </c>
      <c r="N90" s="64">
        <f>$S90*'Tabell 3.1'!N$50/100</f>
        <v>0</v>
      </c>
      <c r="O90" s="64">
        <f>$S90*'Tabell 3.1'!O$50/100</f>
        <v>0</v>
      </c>
      <c r="P90" s="64">
        <f>$S90*'Tabell 3.1'!P$50/100</f>
        <v>0</v>
      </c>
      <c r="Q90" s="64">
        <f>$S90*'Tabell 3.1'!Q$50/100</f>
        <v>0</v>
      </c>
      <c r="R90" s="64">
        <f>$S90*'Tabell 3.1'!R$50/100</f>
        <v>0</v>
      </c>
      <c r="S90" s="64">
        <v>0</v>
      </c>
    </row>
    <row r="91" spans="1:19" ht="16.5" customHeight="1" thickBot="1">
      <c r="A91" s="182" t="str">
        <f t="shared" si="33"/>
        <v>Bydelsfordelt budsjett 2023</v>
      </c>
      <c r="B91" s="182"/>
      <c r="C91" s="185"/>
      <c r="D91" s="255">
        <f t="shared" ref="D91:S91" si="36">D80+D88+SUM(D76:D79)+D87</f>
        <v>95628.952661690622</v>
      </c>
      <c r="E91" s="255">
        <f t="shared" si="36"/>
        <v>87002.510076779348</v>
      </c>
      <c r="F91" s="255">
        <f t="shared" si="36"/>
        <v>59794.297388387124</v>
      </c>
      <c r="G91" s="255">
        <f t="shared" si="36"/>
        <v>42648.689057658295</v>
      </c>
      <c r="H91" s="255">
        <f t="shared" si="36"/>
        <v>57954.462189304199</v>
      </c>
      <c r="I91" s="255">
        <f t="shared" si="36"/>
        <v>47846.428660809026</v>
      </c>
      <c r="J91" s="255">
        <f t="shared" si="36"/>
        <v>78915.47778882127</v>
      </c>
      <c r="K91" s="255">
        <f t="shared" si="36"/>
        <v>77250.850021719176</v>
      </c>
      <c r="L91" s="255">
        <f t="shared" si="36"/>
        <v>62749.931967108474</v>
      </c>
      <c r="M91" s="255">
        <f t="shared" si="36"/>
        <v>46571.198288664164</v>
      </c>
      <c r="N91" s="255">
        <f t="shared" si="36"/>
        <v>68623.987014175698</v>
      </c>
      <c r="O91" s="255">
        <f t="shared" si="36"/>
        <v>83164.312579674704</v>
      </c>
      <c r="P91" s="255">
        <f t="shared" si="36"/>
        <v>78060.969305792751</v>
      </c>
      <c r="Q91" s="255">
        <f t="shared" si="36"/>
        <v>75967.124910553015</v>
      </c>
      <c r="R91" s="255">
        <f t="shared" si="36"/>
        <v>82622.578704620348</v>
      </c>
      <c r="S91" s="255">
        <f t="shared" si="36"/>
        <v>1044801.7706157584</v>
      </c>
    </row>
    <row r="92" spans="1:19" ht="16.5" customHeight="1" thickBot="1">
      <c r="A92" s="57"/>
      <c r="B92" s="57"/>
      <c r="C92" s="57"/>
      <c r="D92" s="57"/>
      <c r="E92" s="57"/>
      <c r="F92" s="57"/>
      <c r="G92" s="57"/>
      <c r="H92" s="57"/>
      <c r="I92" s="57"/>
      <c r="J92" s="57"/>
      <c r="K92" s="57"/>
      <c r="L92" s="57"/>
      <c r="M92" s="57"/>
      <c r="N92" s="57"/>
      <c r="O92" s="57"/>
      <c r="P92" s="57"/>
      <c r="Q92" s="57"/>
      <c r="R92" s="57"/>
      <c r="S92" s="57"/>
    </row>
    <row r="93" spans="1:19" ht="16.5" customHeight="1">
      <c r="A93" s="187" t="str">
        <f>'Tabell 2.1'!A36</f>
        <v>FO3 Helse og omsorg</v>
      </c>
      <c r="B93" s="187"/>
      <c r="C93" s="187"/>
      <c r="D93" s="188"/>
      <c r="E93" s="188"/>
      <c r="F93" s="188"/>
      <c r="G93" s="188"/>
      <c r="H93" s="188"/>
      <c r="I93" s="188"/>
      <c r="J93" s="188"/>
      <c r="K93" s="188"/>
      <c r="L93" s="188"/>
      <c r="M93" s="188"/>
      <c r="N93" s="188"/>
      <c r="O93" s="188"/>
      <c r="P93" s="188"/>
      <c r="Q93" s="188"/>
      <c r="R93" s="188"/>
      <c r="S93" s="188"/>
    </row>
    <row r="94" spans="1:19" ht="16.5" customHeight="1">
      <c r="A94" s="63" t="str">
        <f t="shared" ref="A94:A109" si="37">A76</f>
        <v>Bydelsfordelt Dok3 2022</v>
      </c>
      <c r="B94" s="63"/>
      <c r="C94" s="63"/>
      <c r="D94" s="63">
        <f>'Tabell 2.1 DOK32022'!D40</f>
        <v>779968.03577252757</v>
      </c>
      <c r="E94" s="63">
        <f>'Tabell 2.1 DOK32022'!E40</f>
        <v>653808.17337739468</v>
      </c>
      <c r="F94" s="63">
        <f>'Tabell 2.1 DOK32022'!F40</f>
        <v>580349.51383564039</v>
      </c>
      <c r="G94" s="63">
        <f>'Tabell 2.1 DOK32022'!G40</f>
        <v>469545.02267730463</v>
      </c>
      <c r="H94" s="63">
        <f>'Tabell 2.1 DOK32022'!H40</f>
        <v>899922.32305419655</v>
      </c>
      <c r="I94" s="63">
        <f>'Tabell 2.1 DOK32022'!I40</f>
        <v>677756.46409703314</v>
      </c>
      <c r="J94" s="63">
        <f>'Tabell 2.1 DOK32022'!J40</f>
        <v>876803.65305285482</v>
      </c>
      <c r="K94" s="63">
        <f>'Tabell 2.1 DOK32022'!K40</f>
        <v>849271.79544012411</v>
      </c>
      <c r="L94" s="63">
        <f>'Tabell 2.1 DOK32022'!L40</f>
        <v>597738.3963931913</v>
      </c>
      <c r="M94" s="63">
        <f>'Tabell 2.1 DOK32022'!M40</f>
        <v>660499.91694780183</v>
      </c>
      <c r="N94" s="63">
        <f>'Tabell 2.1 DOK32022'!N40</f>
        <v>747084.74708611716</v>
      </c>
      <c r="O94" s="63">
        <f>'Tabell 2.1 DOK32022'!O40</f>
        <v>1080990.2199460373</v>
      </c>
      <c r="P94" s="63">
        <f>'Tabell 2.1 DOK32022'!P40</f>
        <v>1147108.7690358015</v>
      </c>
      <c r="Q94" s="63">
        <f>'Tabell 2.1 DOK32022'!Q40</f>
        <v>1023989.5035251416</v>
      </c>
      <c r="R94" s="63">
        <f>'Tabell 2.1 DOK32022'!R40</f>
        <v>729551.17602111155</v>
      </c>
      <c r="S94" s="63">
        <f>'Tabell 2.1 DOK32022'!S40</f>
        <v>11774387.710262278</v>
      </c>
    </row>
    <row r="95" spans="1:19" ht="16.5" customHeight="1">
      <c r="A95" s="57" t="str">
        <f t="shared" si="37"/>
        <v>Effekt av oppdaterte kriterieandeler</v>
      </c>
      <c r="B95" s="57"/>
      <c r="C95" s="57"/>
      <c r="D95" s="57">
        <f>($S$94-'Tabell 2.3 DOK32022'!$S$72+'Tabell 2.3 DOK32022'!$S$64)*('Tabell 4.1 DOK32022'!X87-'Tabell 4.1 DOK32022'!D87)/100</f>
        <v>-11501.138885838089</v>
      </c>
      <c r="E95" s="57">
        <f>($S$94-'Tabell 2.3 DOK32022'!$S$72+'Tabell 2.3 DOK32022'!$S$64)*('Tabell 4.1 DOK32022'!Y87-'Tabell 4.1 DOK32022'!E87)/100</f>
        <v>10203.941157185756</v>
      </c>
      <c r="F95" s="57">
        <f>($S$94-'Tabell 2.3 DOK32022'!$S$72+'Tabell 2.3 DOK32022'!$S$64)*('Tabell 4.1 DOK32022'!Z87-'Tabell 4.1 DOK32022'!F87)/100</f>
        <v>363.51892322031767</v>
      </c>
      <c r="G95" s="57">
        <f>($S$94-'Tabell 2.3 DOK32022'!$S$72+'Tabell 2.3 DOK32022'!$S$64)*('Tabell 4.1 DOK32022'!AA87-'Tabell 4.1 DOK32022'!G87)/100</f>
        <v>-12462.459013985401</v>
      </c>
      <c r="H95" s="57">
        <f>($S$94-'Tabell 2.3 DOK32022'!$S$72+'Tabell 2.3 DOK32022'!$S$64)*('Tabell 4.1 DOK32022'!AB87-'Tabell 4.1 DOK32022'!H87)/100</f>
        <v>6246.7720990462358</v>
      </c>
      <c r="I95" s="57">
        <f>($S$94-'Tabell 2.3 DOK32022'!$S$72+'Tabell 2.3 DOK32022'!$S$64)*('Tabell 4.1 DOK32022'!AC87-'Tabell 4.1 DOK32022'!I87)/100</f>
        <v>-11371.479044359272</v>
      </c>
      <c r="J95" s="57">
        <f>($S$94-'Tabell 2.3 DOK32022'!$S$72+'Tabell 2.3 DOK32022'!$S$64)*('Tabell 4.1 DOK32022'!AD87-'Tabell 4.1 DOK32022'!J87)/100</f>
        <v>8850.5865288094446</v>
      </c>
      <c r="K95" s="57">
        <f>($S$94-'Tabell 2.3 DOK32022'!$S$72+'Tabell 2.3 DOK32022'!$S$64)*('Tabell 4.1 DOK32022'!AE87-'Tabell 4.1 DOK32022'!K87)/100</f>
        <v>3539.2113230065938</v>
      </c>
      <c r="L95" s="57">
        <f>($S$94-'Tabell 2.3 DOK32022'!$S$72+'Tabell 2.3 DOK32022'!$S$64)*('Tabell 4.1 DOK32022'!AF87-'Tabell 4.1 DOK32022'!L87)/100</f>
        <v>154.73566283417492</v>
      </c>
      <c r="M95" s="57">
        <f>($S$94-'Tabell 2.3 DOK32022'!$S$72+'Tabell 2.3 DOK32022'!$S$64)*('Tabell 4.1 DOK32022'!AG87-'Tabell 4.1 DOK32022'!M87)/100</f>
        <v>-3731.3780993115597</v>
      </c>
      <c r="N95" s="57">
        <f>($S$94-'Tabell 2.3 DOK32022'!$S$72+'Tabell 2.3 DOK32022'!$S$64)*('Tabell 4.1 DOK32022'!AH87-'Tabell 4.1 DOK32022'!N87)/100</f>
        <v>7949.7539667936708</v>
      </c>
      <c r="O95" s="57">
        <f>($S$94-'Tabell 2.3 DOK32022'!$S$72+'Tabell 2.3 DOK32022'!$S$64)*('Tabell 4.1 DOK32022'!AI87-'Tabell 4.1 DOK32022'!O87)/100</f>
        <v>5989.6745276972661</v>
      </c>
      <c r="P95" s="57">
        <f>($S$94-'Tabell 2.3 DOK32022'!$S$72+'Tabell 2.3 DOK32022'!$S$64)*('Tabell 4.1 DOK32022'!AJ87-'Tabell 4.1 DOK32022'!P87)/100</f>
        <v>-16716.364317525666</v>
      </c>
      <c r="Q95" s="57">
        <f>($S$94-'Tabell 2.3 DOK32022'!$S$72+'Tabell 2.3 DOK32022'!$S$64)*('Tabell 4.1 DOK32022'!AK87-'Tabell 4.1 DOK32022'!Q87)/100</f>
        <v>56.390952028939672</v>
      </c>
      <c r="R95" s="57">
        <f>($S$94-'Tabell 2.3 DOK32022'!$S$72+'Tabell 2.3 DOK32022'!$S$64)*('Tabell 4.1 DOK32022'!AL87-'Tabell 4.1 DOK32022'!R87)/100</f>
        <v>12428.234220396709</v>
      </c>
      <c r="S95" s="57">
        <f>($S$94-'Tabell 2.3 DOK32022'!$S$72+'Tabell 2.3 DOK32022'!$S$64)*('Tabell 4.1 DOK32022'!AM87-'Tabell 4.1 DOK32022'!S87)/100</f>
        <v>-1.6551882842689937E-9</v>
      </c>
    </row>
    <row r="96" spans="1:19" ht="16.5" customHeight="1">
      <c r="A96" s="57" t="str">
        <f t="shared" si="37"/>
        <v>Effekt av oppdaterte regnskapsandeler</v>
      </c>
      <c r="B96" s="57"/>
      <c r="C96" s="57"/>
      <c r="D96" s="57">
        <v>0</v>
      </c>
      <c r="E96" s="57">
        <v>0</v>
      </c>
      <c r="F96" s="57">
        <v>0</v>
      </c>
      <c r="G96" s="57">
        <v>0</v>
      </c>
      <c r="H96" s="57">
        <v>0</v>
      </c>
      <c r="I96" s="57">
        <v>0</v>
      </c>
      <c r="J96" s="57">
        <v>0</v>
      </c>
      <c r="K96" s="57">
        <v>0</v>
      </c>
      <c r="L96" s="57">
        <v>0</v>
      </c>
      <c r="M96" s="57">
        <v>0</v>
      </c>
      <c r="N96" s="57">
        <v>0</v>
      </c>
      <c r="O96" s="57">
        <v>0</v>
      </c>
      <c r="P96" s="57">
        <v>0</v>
      </c>
      <c r="Q96" s="57">
        <v>0</v>
      </c>
      <c r="R96" s="57">
        <v>0</v>
      </c>
      <c r="S96" s="57">
        <f>SUM(D96:R96)</f>
        <v>0</v>
      </c>
    </row>
    <row r="97" spans="1:19" ht="16.5" customHeight="1">
      <c r="A97" s="64" t="str">
        <f t="shared" si="37"/>
        <v>Effekt av endringer i fordelingssystemet</v>
      </c>
      <c r="B97" s="64"/>
      <c r="C97" s="64"/>
      <c r="D97" s="64">
        <f>($S$94-'Tabell 2.3 DOK32022'!$S$72+'Tabell 2.3 DOK32022'!$S$64)*('Tabell 4.1'!D87-'Tabell 4.1 DOK32022'!X87)/100</f>
        <v>0</v>
      </c>
      <c r="E97" s="64">
        <f>($S$94-'Tabell 2.3 DOK32022'!$S$72+'Tabell 2.3 DOK32022'!$S$64)*('Tabell 4.1'!E87-'Tabell 4.1 DOK32022'!Y87)/100</f>
        <v>0</v>
      </c>
      <c r="F97" s="64">
        <f>($S$94-'Tabell 2.3 DOK32022'!$S$72+'Tabell 2.3 DOK32022'!$S$64)*('Tabell 4.1'!F87-'Tabell 4.1 DOK32022'!Z87)/100</f>
        <v>0</v>
      </c>
      <c r="G97" s="64">
        <f>($S$94-'Tabell 2.3 DOK32022'!$S$72+'Tabell 2.3 DOK32022'!$S$64)*('Tabell 4.1'!G87-'Tabell 4.1 DOK32022'!AA87)/100</f>
        <v>0</v>
      </c>
      <c r="H97" s="64">
        <f>($S$94-'Tabell 2.3 DOK32022'!$S$72+'Tabell 2.3 DOK32022'!$S$64)*('Tabell 4.1'!H87-'Tabell 4.1 DOK32022'!AB87)/100</f>
        <v>0</v>
      </c>
      <c r="I97" s="64">
        <f>($S$94-'Tabell 2.3 DOK32022'!$S$72+'Tabell 2.3 DOK32022'!$S$64)*('Tabell 4.1'!I87-'Tabell 4.1 DOK32022'!AC87)/100</f>
        <v>0</v>
      </c>
      <c r="J97" s="64">
        <f>($S$94-'Tabell 2.3 DOK32022'!$S$72+'Tabell 2.3 DOK32022'!$S$64)*('Tabell 4.1'!J87-'Tabell 4.1 DOK32022'!AD87)/100</f>
        <v>0</v>
      </c>
      <c r="K97" s="64">
        <f>($S$94-'Tabell 2.3 DOK32022'!$S$72+'Tabell 2.3 DOK32022'!$S$64)*('Tabell 4.1'!K87-'Tabell 4.1 DOK32022'!AE87)/100</f>
        <v>0</v>
      </c>
      <c r="L97" s="64">
        <f>($S$94-'Tabell 2.3 DOK32022'!$S$72+'Tabell 2.3 DOK32022'!$S$64)*('Tabell 4.1'!L87-'Tabell 4.1 DOK32022'!AF87)/100</f>
        <v>0</v>
      </c>
      <c r="M97" s="64">
        <f>($S$94-'Tabell 2.3 DOK32022'!$S$72+'Tabell 2.3 DOK32022'!$S$64)*('Tabell 4.1'!M87-'Tabell 4.1 DOK32022'!AG87)/100</f>
        <v>0</v>
      </c>
      <c r="N97" s="64">
        <f>($S$94-'Tabell 2.3 DOK32022'!$S$72+'Tabell 2.3 DOK32022'!$S$64)*('Tabell 4.1'!N87-'Tabell 4.1 DOK32022'!AH87)/100</f>
        <v>0</v>
      </c>
      <c r="O97" s="64">
        <f>($S$94-'Tabell 2.3 DOK32022'!$S$72+'Tabell 2.3 DOK32022'!$S$64)*('Tabell 4.1'!O87-'Tabell 4.1 DOK32022'!AI87)/100</f>
        <v>0</v>
      </c>
      <c r="P97" s="64">
        <f>($S$94-'Tabell 2.3 DOK32022'!$S$72+'Tabell 2.3 DOK32022'!$S$64)*('Tabell 4.1'!P87-'Tabell 4.1 DOK32022'!AJ87)/100</f>
        <v>0</v>
      </c>
      <c r="Q97" s="64">
        <f>($S$94-'Tabell 2.3 DOK32022'!$S$72+'Tabell 2.3 DOK32022'!$S$64)*('Tabell 4.1'!Q87-'Tabell 4.1 DOK32022'!AK87)/100</f>
        <v>0</v>
      </c>
      <c r="R97" s="64">
        <f>($S$94-'Tabell 2.3 DOK32022'!$S$72+'Tabell 2.3 DOK32022'!$S$64)*('Tabell 4.1'!R87-'Tabell 4.1 DOK32022'!AL87)/100</f>
        <v>0</v>
      </c>
      <c r="S97" s="64">
        <f>($S$94-'Tabell 2.3 DOK32022'!$S$72+'Tabell 2.3 DOK32022'!$S$64)*('Tabell 4.1'!S87-'Tabell 4.1 DOK32022'!AM87)/100</f>
        <v>0</v>
      </c>
    </row>
    <row r="98" spans="1:19" ht="16.5" customHeight="1">
      <c r="A98" s="55" t="str">
        <f t="shared" si="37"/>
        <v>Reelle endringer</v>
      </c>
      <c r="B98" s="55"/>
      <c r="C98" s="55"/>
      <c r="D98" s="55">
        <f>SUM(D99:D104)</f>
        <v>910.67638371353405</v>
      </c>
      <c r="E98" s="55">
        <f t="shared" ref="E98:S98" si="38">SUM(E99:E104)</f>
        <v>796.53874642462097</v>
      </c>
      <c r="F98" s="55">
        <f t="shared" si="38"/>
        <v>697.78708527938898</v>
      </c>
      <c r="G98" s="55">
        <f t="shared" si="38"/>
        <v>530.43367959305306</v>
      </c>
      <c r="H98" s="55">
        <f t="shared" si="38"/>
        <v>1093.1103966855139</v>
      </c>
      <c r="I98" s="55">
        <f t="shared" si="38"/>
        <v>804.80120875284092</v>
      </c>
      <c r="J98" s="55">
        <f t="shared" si="38"/>
        <v>1063.8459891966877</v>
      </c>
      <c r="K98" s="55">
        <f t="shared" si="38"/>
        <v>1028.1297690452589</v>
      </c>
      <c r="L98" s="55">
        <f t="shared" si="38"/>
        <v>717.19728263991465</v>
      </c>
      <c r="M98" s="55">
        <f t="shared" si="38"/>
        <v>790.09604109957581</v>
      </c>
      <c r="N98" s="55">
        <f t="shared" si="38"/>
        <v>908.74162843752447</v>
      </c>
      <c r="O98" s="55">
        <f t="shared" si="38"/>
        <v>1299.9253762956109</v>
      </c>
      <c r="P98" s="55">
        <f t="shared" si="38"/>
        <v>1354.687212827253</v>
      </c>
      <c r="Q98" s="55">
        <f t="shared" si="38"/>
        <v>1237.6365104065194</v>
      </c>
      <c r="R98" s="55">
        <f t="shared" si="38"/>
        <v>887.83213147289598</v>
      </c>
      <c r="S98" s="55">
        <f t="shared" si="38"/>
        <v>14121.439441870192</v>
      </c>
    </row>
    <row r="99" spans="1:19" ht="16.5" customHeight="1">
      <c r="A99" s="57" t="str">
        <f t="shared" si="37"/>
        <v xml:space="preserve"> - herav justering for demografiske forhold</v>
      </c>
      <c r="B99" s="57"/>
      <c r="C99" s="57"/>
      <c r="D99" s="57">
        <f>$S99*'Tabell 3.1'!D$68/100</f>
        <v>1934.6676111785812</v>
      </c>
      <c r="E99" s="57">
        <f>$S99*'Tabell 3.1'!E$68/100</f>
        <v>1692.190267933049</v>
      </c>
      <c r="F99" s="57">
        <f>$S99*'Tabell 3.1'!F$68/100</f>
        <v>1482.3993435338707</v>
      </c>
      <c r="G99" s="57">
        <f>$S99*'Tabell 3.1'!G$68/100</f>
        <v>1126.8688615842782</v>
      </c>
      <c r="H99" s="57">
        <f>$S99*'Tabell 3.1'!H$68/100</f>
        <v>2322.2357774189054</v>
      </c>
      <c r="I99" s="57">
        <f>$S99*'Tabell 3.1'!I$68/100</f>
        <v>1709.7432851638309</v>
      </c>
      <c r="J99" s="57">
        <f>$S99*'Tabell 3.1'!J$68/100</f>
        <v>2260.0656120983849</v>
      </c>
      <c r="K99" s="57">
        <f>$S99*'Tabell 3.1'!K$68/100</f>
        <v>2184.1890267861327</v>
      </c>
      <c r="L99" s="57">
        <f>$S99*'Tabell 3.1'!L$68/100</f>
        <v>1523.6349359260487</v>
      </c>
      <c r="M99" s="57">
        <f>$S99*'Tabell 3.1'!M$68/100</f>
        <v>1678.5031958362556</v>
      </c>
      <c r="N99" s="57">
        <f>$S99*'Tabell 3.1'!N$68/100</f>
        <v>1930.5573603419575</v>
      </c>
      <c r="O99" s="57">
        <f>$S99*'Tabell 3.1'!O$68/100</f>
        <v>2761.5995840508735</v>
      </c>
      <c r="P99" s="57">
        <f>$S99*'Tabell 3.1'!P$68/100</f>
        <v>2877.9372352309774</v>
      </c>
      <c r="Q99" s="57">
        <f>$S99*'Tabell 3.1'!Q$68/100</f>
        <v>2629.2712910064606</v>
      </c>
      <c r="R99" s="57">
        <f>$S99*'Tabell 3.1'!R$68/100</f>
        <v>1886.1366119103957</v>
      </c>
      <c r="S99" s="57">
        <v>30000</v>
      </c>
    </row>
    <row r="100" spans="1:19" ht="16.5" customHeight="1">
      <c r="A100" s="57" t="str">
        <f t="shared" si="37"/>
        <v xml:space="preserve"> - herav justering for andre aktivitetsnøytrale forhold</v>
      </c>
      <c r="B100" s="57"/>
      <c r="C100" s="57"/>
      <c r="D100" s="57">
        <f>$S100*'Tabell 3.1'!D$68/100</f>
        <v>1357.6970072754216</v>
      </c>
      <c r="E100" s="57">
        <f>$S100*'Tabell 3.1'!E$68/100</f>
        <v>1187.5330156138243</v>
      </c>
      <c r="F100" s="57">
        <f>$S100*'Tabell 3.1'!F$68/100</f>
        <v>1040.3074619504789</v>
      </c>
      <c r="G100" s="57">
        <f>$S100*'Tabell 3.1'!G$68/100</f>
        <v>790.805858393839</v>
      </c>
      <c r="H100" s="57">
        <f>$S100*'Tabell 3.1'!H$68/100</f>
        <v>1629.6817845980518</v>
      </c>
      <c r="I100" s="57">
        <f>$S100*'Tabell 3.1'!I$68/100</f>
        <v>1199.8512447634657</v>
      </c>
      <c r="J100" s="57">
        <f>$S100*'Tabell 3.1'!J$68/100</f>
        <v>1586.0524567952939</v>
      </c>
      <c r="K100" s="57">
        <f>$S100*'Tabell 3.1'!K$68/100</f>
        <v>1532.8043369604011</v>
      </c>
      <c r="L100" s="57">
        <f>$S100*'Tabell 3.1'!L$68/100</f>
        <v>1069.2454769669102</v>
      </c>
      <c r="M100" s="57">
        <f>$S100*'Tabell 3.1'!M$68/100</f>
        <v>1177.9278014071015</v>
      </c>
      <c r="N100" s="57">
        <f>$S100*'Tabell 3.1'!N$68/100</f>
        <v>1354.8125452480474</v>
      </c>
      <c r="O100" s="57">
        <f>$S100*'Tabell 3.1'!O$68/100</f>
        <v>1938.0153308478723</v>
      </c>
      <c r="P100" s="57">
        <f>$S100*'Tabell 3.1'!P$68/100</f>
        <v>2019.6579240912956</v>
      </c>
      <c r="Q100" s="57">
        <f>$S100*'Tabell 3.1'!Q$68/100</f>
        <v>1845.1509409102041</v>
      </c>
      <c r="R100" s="57">
        <f>$S100*'Tabell 3.1'!R$68/100</f>
        <v>1323.6392745228889</v>
      </c>
      <c r="S100" s="57">
        <v>21053.182460345095</v>
      </c>
    </row>
    <row r="101" spans="1:19" ht="16.5" customHeight="1">
      <c r="A101" s="57" t="str">
        <f t="shared" si="37"/>
        <v xml:space="preserve"> - herav justering for engangstiltak</v>
      </c>
      <c r="B101" s="57"/>
      <c r="C101" s="57"/>
      <c r="D101" s="57">
        <f>$S101*'Tabell 3.1'!D$68/100</f>
        <v>-3740.3573816119238</v>
      </c>
      <c r="E101" s="57">
        <f>$S101*'Tabell 3.1'!E$68/100</f>
        <v>-3271.5678513372277</v>
      </c>
      <c r="F101" s="57">
        <f>$S101*'Tabell 3.1'!F$68/100</f>
        <v>-2865.9720641654835</v>
      </c>
      <c r="G101" s="57">
        <f>$S101*'Tabell 3.1'!G$68/100</f>
        <v>-2178.6131323962709</v>
      </c>
      <c r="H101" s="57">
        <f>$S101*'Tabell 3.1'!H$68/100</f>
        <v>-4489.6558363432168</v>
      </c>
      <c r="I101" s="57">
        <f>$S101*'Tabell 3.1'!I$68/100</f>
        <v>-3305.5036846500734</v>
      </c>
      <c r="J101" s="57">
        <f>$S101*'Tabell 3.1'!J$68/100</f>
        <v>-4369.4601833902107</v>
      </c>
      <c r="K101" s="57">
        <f>$S101*'Tabell 3.1'!K$68/100</f>
        <v>-4222.765451786523</v>
      </c>
      <c r="L101" s="57">
        <f>$S101*'Tabell 3.1'!L$68/100</f>
        <v>-2945.6942094570277</v>
      </c>
      <c r="M101" s="57">
        <f>$S101*'Tabell 3.1'!M$68/100</f>
        <v>-3245.1061786167611</v>
      </c>
      <c r="N101" s="57">
        <f>$S101*'Tabell 3.1'!N$68/100</f>
        <v>-3732.4108966611179</v>
      </c>
      <c r="O101" s="57">
        <f>$S101*'Tabell 3.1'!O$68/100</f>
        <v>-5339.0925291650228</v>
      </c>
      <c r="P101" s="57">
        <f>$S101*'Tabell 3.1'!P$68/100</f>
        <v>-5564.0119881132232</v>
      </c>
      <c r="Q101" s="57">
        <f>$S101*'Tabell 3.1'!Q$68/100</f>
        <v>-5083.2578292791577</v>
      </c>
      <c r="R101" s="57">
        <f>$S101*'Tabell 3.1'!R$68/100</f>
        <v>-3646.5307830267648</v>
      </c>
      <c r="S101" s="57">
        <v>-58000</v>
      </c>
    </row>
    <row r="102" spans="1:19" ht="16.5" customHeight="1">
      <c r="A102" s="57" t="str">
        <f t="shared" si="37"/>
        <v xml:space="preserve"> - herav justering for oppgaveendringer mellom sektorer</v>
      </c>
      <c r="B102" s="57"/>
      <c r="C102" s="57"/>
      <c r="D102" s="57">
        <f>$S102*'Tabell 3.1'!D$68/100</f>
        <v>0</v>
      </c>
      <c r="E102" s="57">
        <f>$S102*'Tabell 3.1'!E$68/100</f>
        <v>0</v>
      </c>
      <c r="F102" s="57">
        <f>$S102*'Tabell 3.1'!F$68/100</f>
        <v>0</v>
      </c>
      <c r="G102" s="57">
        <f>$S102*'Tabell 3.1'!G$68/100</f>
        <v>0</v>
      </c>
      <c r="H102" s="57">
        <f>$S102*'Tabell 3.1'!H$68/100</f>
        <v>0</v>
      </c>
      <c r="I102" s="57">
        <f>$S102*'Tabell 3.1'!I$68/100</f>
        <v>0</v>
      </c>
      <c r="J102" s="57">
        <f>$S102*'Tabell 3.1'!J$68/100</f>
        <v>0</v>
      </c>
      <c r="K102" s="57">
        <f>$S102*'Tabell 3.1'!K$68/100</f>
        <v>0</v>
      </c>
      <c r="L102" s="57">
        <f>$S102*'Tabell 3.1'!L$68/100</f>
        <v>0</v>
      </c>
      <c r="M102" s="57">
        <f>$S102*'Tabell 3.1'!M$68/100</f>
        <v>0</v>
      </c>
      <c r="N102" s="57">
        <f>$S102*'Tabell 3.1'!N$68/100</f>
        <v>0</v>
      </c>
      <c r="O102" s="57">
        <f>$S102*'Tabell 3.1'!O$68/100</f>
        <v>0</v>
      </c>
      <c r="P102" s="57">
        <f>$S102*'Tabell 3.1'!P$68/100</f>
        <v>0</v>
      </c>
      <c r="Q102" s="57">
        <f>$S102*'Tabell 3.1'!Q$68/100</f>
        <v>0</v>
      </c>
      <c r="R102" s="57">
        <f>$S102*'Tabell 3.1'!R$68/100</f>
        <v>0</v>
      </c>
      <c r="S102" s="57">
        <v>0</v>
      </c>
    </row>
    <row r="103" spans="1:19" ht="16.5" customHeight="1">
      <c r="A103" s="57" t="str">
        <f t="shared" si="37"/>
        <v xml:space="preserve"> - herav uspesifiserte rammeendringer</v>
      </c>
      <c r="B103" s="57"/>
      <c r="C103" s="57"/>
      <c r="D103" s="57">
        <f>$S103*'Tabell 3.1'!D$68/100</f>
        <v>-2284.9548541815402</v>
      </c>
      <c r="E103" s="57">
        <f>$S103*'Tabell 3.1'!E$68/100</f>
        <v>-1998.5750237255995</v>
      </c>
      <c r="F103" s="57">
        <f>$S103*'Tabell 3.1'!F$68/100</f>
        <v>-1750.7997530282667</v>
      </c>
      <c r="G103" s="57">
        <f>$S103*'Tabell 3.1'!G$68/100</f>
        <v>-1330.8975973058505</v>
      </c>
      <c r="H103" s="57">
        <f>$S103*'Tabell 3.1'!H$68/100</f>
        <v>-2742.6953764604982</v>
      </c>
      <c r="I103" s="57">
        <f>$S103*'Tabell 3.1'!I$68/100</f>
        <v>-2019.3061569162639</v>
      </c>
      <c r="J103" s="57">
        <f>$S103*'Tabell 3.1'!J$68/100</f>
        <v>-2669.2687990920717</v>
      </c>
      <c r="K103" s="57">
        <f>$S103*'Tabell 3.1'!K$68/100</f>
        <v>-2579.6541433619682</v>
      </c>
      <c r="L103" s="57">
        <f>$S103*'Tabell 3.1'!L$68/100</f>
        <v>-1799.5013834567412</v>
      </c>
      <c r="M103" s="57">
        <f>$S103*'Tabell 3.1'!M$68/100</f>
        <v>-1982.4097963519685</v>
      </c>
      <c r="N103" s="57">
        <f>$S103*'Tabell 3.1'!N$68/100</f>
        <v>-2280.100409135383</v>
      </c>
      <c r="O103" s="57">
        <f>$S103*'Tabell 3.1'!O$68/100</f>
        <v>-3261.6095594005915</v>
      </c>
      <c r="P103" s="57">
        <f>$S103*'Tabell 3.1'!P$68/100</f>
        <v>-3399.0110847334713</v>
      </c>
      <c r="Q103" s="57">
        <f>$S103*'Tabell 3.1'!Q$68/100</f>
        <v>-3105.3221569598222</v>
      </c>
      <c r="R103" s="57">
        <f>$S103*'Tabell 3.1'!R$68/100</f>
        <v>-2227.6369243648687</v>
      </c>
      <c r="S103" s="57">
        <v>-35431.743018474903</v>
      </c>
    </row>
    <row r="104" spans="1:19" ht="16.5" customHeight="1">
      <c r="A104" s="64" t="str">
        <f t="shared" si="37"/>
        <v xml:space="preserve"> - herav spesifiserte rammeendringer</v>
      </c>
      <c r="B104" s="64"/>
      <c r="C104" s="64"/>
      <c r="D104" s="64">
        <f>$S104*'Tabell 3.1'!D$68/100</f>
        <v>3643.624001052995</v>
      </c>
      <c r="E104" s="64">
        <f>$S104*'Tabell 3.1'!E$68/100</f>
        <v>3186.9583379405753</v>
      </c>
      <c r="F104" s="64">
        <f>$S104*'Tabell 3.1'!F$68/100</f>
        <v>2791.85209698879</v>
      </c>
      <c r="G104" s="64">
        <f>$S104*'Tabell 3.1'!G$68/100</f>
        <v>2122.2696893170573</v>
      </c>
      <c r="H104" s="64">
        <f>$S104*'Tabell 3.1'!H$68/100</f>
        <v>4373.5440474722718</v>
      </c>
      <c r="I104" s="64">
        <f>$S104*'Tabell 3.1'!I$68/100</f>
        <v>3220.0165203918818</v>
      </c>
      <c r="J104" s="64">
        <f>$S104*'Tabell 3.1'!J$68/100</f>
        <v>4256.4569027852913</v>
      </c>
      <c r="K104" s="64">
        <f>$S104*'Tabell 3.1'!K$68/100</f>
        <v>4113.5560004472163</v>
      </c>
      <c r="L104" s="64">
        <f>$S104*'Tabell 3.1'!L$68/100</f>
        <v>2869.5124626607249</v>
      </c>
      <c r="M104" s="64">
        <f>$S104*'Tabell 3.1'!M$68/100</f>
        <v>3161.1810188249483</v>
      </c>
      <c r="N104" s="64">
        <f>$S104*'Tabell 3.1'!N$68/100</f>
        <v>3635.8830286440202</v>
      </c>
      <c r="O104" s="64">
        <f>$S104*'Tabell 3.1'!O$68/100</f>
        <v>5201.0125499624792</v>
      </c>
      <c r="P104" s="64">
        <f>$S104*'Tabell 3.1'!P$68/100</f>
        <v>5420.1151263516749</v>
      </c>
      <c r="Q104" s="64">
        <f>$S104*'Tabell 3.1'!Q$68/100</f>
        <v>4951.7942647288346</v>
      </c>
      <c r="R104" s="64">
        <f>$S104*'Tabell 3.1'!R$68/100</f>
        <v>3552.2239524312449</v>
      </c>
      <c r="S104" s="64">
        <v>56500</v>
      </c>
    </row>
    <row r="105" spans="1:19" ht="16.5" customHeight="1">
      <c r="A105" s="64" t="str">
        <f t="shared" si="37"/>
        <v>Vridningseffekter knyttet til endringer i særskilte tildelinger</v>
      </c>
      <c r="B105" s="64"/>
      <c r="C105" s="64"/>
      <c r="D105" s="64">
        <f>'Tabell 2.1'!D37+'Tabell 2.1'!D38-SUM(D94:D98)</f>
        <v>267.64454554370604</v>
      </c>
      <c r="E105" s="64">
        <f>'Tabell 2.1'!E37+'Tabell 2.1'!E38-SUM(E94:E98)</f>
        <v>-14.925505268853158</v>
      </c>
      <c r="F105" s="64">
        <f>'Tabell 2.1'!F37+'Tabell 2.1'!F38-SUM(F94:F98)</f>
        <v>288.97726508474443</v>
      </c>
      <c r="G105" s="64">
        <f>'Tabell 2.1'!G37+'Tabell 2.1'!G38-SUM(G94:G98)</f>
        <v>1309.7865037688171</v>
      </c>
      <c r="H105" s="64">
        <f>'Tabell 2.1'!H37+'Tabell 2.1'!H38-SUM(H94:H98)</f>
        <v>1157.9666612738511</v>
      </c>
      <c r="I105" s="64">
        <f>'Tabell 2.1'!I37+'Tabell 2.1'!I38-SUM(I94:I98)</f>
        <v>-514.6179470946081</v>
      </c>
      <c r="J105" s="64">
        <f>'Tabell 2.1'!J37+'Tabell 2.1'!J38-SUM(J94:J98)</f>
        <v>-1170.325104780728</v>
      </c>
      <c r="K105" s="64">
        <f>'Tabell 2.1'!K37+'Tabell 2.1'!K38-SUM(K94:K98)</f>
        <v>-1333.2446741200984</v>
      </c>
      <c r="L105" s="64">
        <f>'Tabell 2.1'!L37+'Tabell 2.1'!L38-SUM(L94:L98)</f>
        <v>1572.3549166083103</v>
      </c>
      <c r="M105" s="64">
        <f>'Tabell 2.1'!M37+'Tabell 2.1'!M38-SUM(M94:M98)</f>
        <v>574.04263542441186</v>
      </c>
      <c r="N105" s="64">
        <f>'Tabell 2.1'!N37+'Tabell 2.1'!N38-SUM(N94:N98)</f>
        <v>1224.5279310749611</v>
      </c>
      <c r="O105" s="64">
        <f>'Tabell 2.1'!O37+'Tabell 2.1'!O38-SUM(O94:O98)</f>
        <v>1004.8785968299489</v>
      </c>
      <c r="P105" s="64">
        <f>'Tabell 2.1'!P37+'Tabell 2.1'!P38-SUM(P94:P98)</f>
        <v>-2212.8305116570555</v>
      </c>
      <c r="Q105" s="64">
        <f>'Tabell 2.1'!Q37+'Tabell 2.1'!Q38-SUM(Q94:Q98)</f>
        <v>-2586.3516788061243</v>
      </c>
      <c r="R105" s="64">
        <f>'Tabell 2.1'!R37+'Tabell 2.1'!R38-SUM(R94:R98)</f>
        <v>432.11636612087023</v>
      </c>
      <c r="S105" s="64">
        <f>SUM(D105:R105)</f>
        <v>2.1536834537982941E-9</v>
      </c>
    </row>
    <row r="106" spans="1:19" ht="16.5" customHeight="1">
      <c r="A106" s="55" t="str">
        <f t="shared" si="37"/>
        <v>Kompensasjon for forventet lønns- og prisutvikling</v>
      </c>
      <c r="B106" s="55"/>
      <c r="C106" s="55"/>
      <c r="D106" s="55">
        <f>SUM(D107:D108)</f>
        <v>40198.524964087868</v>
      </c>
      <c r="E106" s="55">
        <f t="shared" ref="E106:S106" si="39">SUM(E107:E108)</f>
        <v>35160.330558309135</v>
      </c>
      <c r="F106" s="55">
        <f t="shared" si="39"/>
        <v>30801.294585942822</v>
      </c>
      <c r="G106" s="55">
        <f t="shared" si="39"/>
        <v>23414.081985924957</v>
      </c>
      <c r="H106" s="55">
        <f t="shared" si="39"/>
        <v>48251.416590472443</v>
      </c>
      <c r="I106" s="55">
        <f t="shared" si="39"/>
        <v>35525.047162479095</v>
      </c>
      <c r="J106" s="55">
        <f t="shared" si="39"/>
        <v>46959.644852413534</v>
      </c>
      <c r="K106" s="55">
        <f t="shared" si="39"/>
        <v>45383.081110279971</v>
      </c>
      <c r="L106" s="55">
        <f t="shared" si="39"/>
        <v>31658.087753207419</v>
      </c>
      <c r="M106" s="55">
        <f t="shared" si="39"/>
        <v>34875.940564808887</v>
      </c>
      <c r="N106" s="55">
        <f t="shared" si="39"/>
        <v>40113.122169359725</v>
      </c>
      <c r="O106" s="55">
        <f t="shared" si="39"/>
        <v>57380.518068763304</v>
      </c>
      <c r="P106" s="55">
        <f t="shared" si="39"/>
        <v>59797.781865502948</v>
      </c>
      <c r="Q106" s="55">
        <f t="shared" si="39"/>
        <v>54631.000704299629</v>
      </c>
      <c r="R106" s="55">
        <f t="shared" si="39"/>
        <v>39190.147827704306</v>
      </c>
      <c r="S106" s="55">
        <f t="shared" si="39"/>
        <v>623340.02076355601</v>
      </c>
    </row>
    <row r="107" spans="1:19" ht="16.5" customHeight="1">
      <c r="A107" s="57" t="str">
        <f t="shared" si="37"/>
        <v xml:space="preserve"> - herav generell lønns- og priskompensasjon</v>
      </c>
      <c r="B107" s="57"/>
      <c r="C107" s="57"/>
      <c r="D107" s="57">
        <f>$S107*'Tabell 3.1'!D$68/100</f>
        <v>40198.524964087868</v>
      </c>
      <c r="E107" s="57">
        <f>$S107*'Tabell 3.1'!E$68/100</f>
        <v>35160.330558309135</v>
      </c>
      <c r="F107" s="57">
        <f>$S107*'Tabell 3.1'!F$68/100</f>
        <v>30801.294585942822</v>
      </c>
      <c r="G107" s="57">
        <f>$S107*'Tabell 3.1'!G$68/100</f>
        <v>23414.081985924957</v>
      </c>
      <c r="H107" s="57">
        <f>$S107*'Tabell 3.1'!H$68/100</f>
        <v>48251.416590472443</v>
      </c>
      <c r="I107" s="57">
        <f>$S107*'Tabell 3.1'!I$68/100</f>
        <v>35525.047162479095</v>
      </c>
      <c r="J107" s="57">
        <f>$S107*'Tabell 3.1'!J$68/100</f>
        <v>46959.644852413534</v>
      </c>
      <c r="K107" s="57">
        <f>$S107*'Tabell 3.1'!K$68/100</f>
        <v>45383.081110279971</v>
      </c>
      <c r="L107" s="57">
        <f>$S107*'Tabell 3.1'!L$68/100</f>
        <v>31658.087753207419</v>
      </c>
      <c r="M107" s="57">
        <f>$S107*'Tabell 3.1'!M$68/100</f>
        <v>34875.940564808887</v>
      </c>
      <c r="N107" s="57">
        <f>$S107*'Tabell 3.1'!N$68/100</f>
        <v>40113.122169359725</v>
      </c>
      <c r="O107" s="57">
        <f>$S107*'Tabell 3.1'!O$68/100</f>
        <v>57380.518068763304</v>
      </c>
      <c r="P107" s="57">
        <f>$S107*'Tabell 3.1'!P$68/100</f>
        <v>59797.781865502948</v>
      </c>
      <c r="Q107" s="57">
        <f>$S107*'Tabell 3.1'!Q$68/100</f>
        <v>54631.000704299629</v>
      </c>
      <c r="R107" s="57">
        <f>$S107*'Tabell 3.1'!R$68/100</f>
        <v>39190.147827704306</v>
      </c>
      <c r="S107" s="57">
        <v>623340.02076355601</v>
      </c>
    </row>
    <row r="108" spans="1:19" ht="16.5" customHeight="1">
      <c r="A108" s="64" t="str">
        <f t="shared" si="37"/>
        <v xml:space="preserve"> - herav kompensasjon for endring i løpende pensjonsutgifter</v>
      </c>
      <c r="B108" s="64"/>
      <c r="C108" s="64"/>
      <c r="D108" s="64">
        <f>$S108*'Tabell 3.1'!D$68/100</f>
        <v>0</v>
      </c>
      <c r="E108" s="64">
        <f>$S108*'Tabell 3.1'!E$68/100</f>
        <v>0</v>
      </c>
      <c r="F108" s="64">
        <f>$S108*'Tabell 3.1'!F$68/100</f>
        <v>0</v>
      </c>
      <c r="G108" s="64">
        <f>$S108*'Tabell 3.1'!G$68/100</f>
        <v>0</v>
      </c>
      <c r="H108" s="64">
        <f>$S108*'Tabell 3.1'!H$68/100</f>
        <v>0</v>
      </c>
      <c r="I108" s="64">
        <f>$S108*'Tabell 3.1'!I$68/100</f>
        <v>0</v>
      </c>
      <c r="J108" s="64">
        <f>$S108*'Tabell 3.1'!J$68/100</f>
        <v>0</v>
      </c>
      <c r="K108" s="64">
        <f>$S108*'Tabell 3.1'!K$68/100</f>
        <v>0</v>
      </c>
      <c r="L108" s="64">
        <f>$S108*'Tabell 3.1'!L$68/100</f>
        <v>0</v>
      </c>
      <c r="M108" s="64">
        <f>$S108*'Tabell 3.1'!M$68/100</f>
        <v>0</v>
      </c>
      <c r="N108" s="64">
        <f>$S108*'Tabell 3.1'!N$68/100</f>
        <v>0</v>
      </c>
      <c r="O108" s="64">
        <f>$S108*'Tabell 3.1'!O$68/100</f>
        <v>0</v>
      </c>
      <c r="P108" s="64">
        <f>$S108*'Tabell 3.1'!P$68/100</f>
        <v>0</v>
      </c>
      <c r="Q108" s="64">
        <f>$S108*'Tabell 3.1'!Q$68/100</f>
        <v>0</v>
      </c>
      <c r="R108" s="64">
        <f>$S108*'Tabell 3.1'!R$68/100</f>
        <v>0</v>
      </c>
      <c r="S108" s="64">
        <v>0</v>
      </c>
    </row>
    <row r="109" spans="1:19" ht="16.5" customHeight="1" thickBot="1">
      <c r="A109" s="202" t="str">
        <f t="shared" si="37"/>
        <v>Bydelsfordelt budsjett 2023</v>
      </c>
      <c r="B109" s="190"/>
      <c r="C109" s="190"/>
      <c r="D109" s="203">
        <f t="shared" ref="D109:S109" si="40">D98+D106+SUM(D94:D97)+D105</f>
        <v>809843.74278003455</v>
      </c>
      <c r="E109" s="203">
        <f t="shared" si="40"/>
        <v>699954.05833404534</v>
      </c>
      <c r="F109" s="203">
        <f t="shared" si="40"/>
        <v>612501.09169516771</v>
      </c>
      <c r="G109" s="203">
        <f t="shared" si="40"/>
        <v>482336.86583260604</v>
      </c>
      <c r="H109" s="203">
        <f t="shared" si="40"/>
        <v>956671.58880167466</v>
      </c>
      <c r="I109" s="203">
        <f t="shared" si="40"/>
        <v>702200.21547681116</v>
      </c>
      <c r="J109" s="203">
        <f t="shared" si="40"/>
        <v>932507.40531849372</v>
      </c>
      <c r="K109" s="203">
        <f t="shared" si="40"/>
        <v>897888.97296833573</v>
      </c>
      <c r="L109" s="203">
        <f t="shared" si="40"/>
        <v>631840.77200848109</v>
      </c>
      <c r="M109" s="203">
        <f t="shared" si="40"/>
        <v>693008.61808982305</v>
      </c>
      <c r="N109" s="203">
        <f t="shared" si="40"/>
        <v>797280.89278178301</v>
      </c>
      <c r="O109" s="203">
        <f t="shared" si="40"/>
        <v>1146665.2165156235</v>
      </c>
      <c r="P109" s="203">
        <f t="shared" si="40"/>
        <v>1189332.0432849489</v>
      </c>
      <c r="Q109" s="203">
        <f t="shared" si="40"/>
        <v>1077328.1800130706</v>
      </c>
      <c r="R109" s="203">
        <f t="shared" si="40"/>
        <v>782489.50656680635</v>
      </c>
      <c r="S109" s="203">
        <f t="shared" si="40"/>
        <v>12411849.170467705</v>
      </c>
    </row>
    <row r="110" spans="1:19" ht="16.5" customHeight="1" thickBot="1">
      <c r="A110" s="57"/>
      <c r="B110" s="57"/>
      <c r="C110" s="57"/>
      <c r="D110" s="57"/>
      <c r="E110" s="57"/>
      <c r="F110" s="57"/>
      <c r="G110" s="57"/>
      <c r="H110" s="57"/>
      <c r="I110" s="57"/>
      <c r="J110" s="57"/>
      <c r="K110" s="57"/>
      <c r="L110" s="57"/>
      <c r="M110" s="57"/>
      <c r="N110" s="57"/>
      <c r="O110" s="57"/>
      <c r="P110" s="57"/>
      <c r="Q110" s="57"/>
      <c r="R110" s="57"/>
      <c r="S110" s="57"/>
    </row>
    <row r="111" spans="1:19" ht="16.5" customHeight="1">
      <c r="A111" s="192" t="str">
        <f>'Tabell 2.1'!A42</f>
        <v>FO4A Sosiale tjenester</v>
      </c>
      <c r="B111" s="192"/>
      <c r="C111" s="192"/>
      <c r="D111" s="193"/>
      <c r="E111" s="193"/>
      <c r="F111" s="193"/>
      <c r="G111" s="193"/>
      <c r="H111" s="193"/>
      <c r="I111" s="193"/>
      <c r="J111" s="193"/>
      <c r="K111" s="193"/>
      <c r="L111" s="193"/>
      <c r="M111" s="193"/>
      <c r="N111" s="193"/>
      <c r="O111" s="193"/>
      <c r="P111" s="193"/>
      <c r="Q111" s="193"/>
      <c r="R111" s="193"/>
      <c r="S111" s="193"/>
    </row>
    <row r="112" spans="1:19" ht="16.5" customHeight="1">
      <c r="A112" s="63" t="str">
        <f t="shared" ref="A112:A127" si="41">A94</f>
        <v>Bydelsfordelt Dok3 2022</v>
      </c>
      <c r="B112" s="63"/>
      <c r="C112" s="63"/>
      <c r="D112" s="63">
        <f>'Tabell 2.1 DOK32022'!D46</f>
        <v>160869.44610696682</v>
      </c>
      <c r="E112" s="63">
        <f>'Tabell 2.1 DOK32022'!E46</f>
        <v>142571.56795236503</v>
      </c>
      <c r="F112" s="63">
        <f>'Tabell 2.1 DOK32022'!F46</f>
        <v>85922.193790625344</v>
      </c>
      <c r="G112" s="63">
        <f>'Tabell 2.1 DOK32022'!G46</f>
        <v>68068.004904638714</v>
      </c>
      <c r="H112" s="63">
        <f>'Tabell 2.1 DOK32022'!H46</f>
        <v>87457.39305116082</v>
      </c>
      <c r="I112" s="63">
        <f>'Tabell 2.1 DOK32022'!I46</f>
        <v>32319.890131863121</v>
      </c>
      <c r="J112" s="63">
        <f>'Tabell 2.1 DOK32022'!J46</f>
        <v>46430.341887264862</v>
      </c>
      <c r="K112" s="63">
        <f>'Tabell 2.1 DOK32022'!K46</f>
        <v>57683.382750683413</v>
      </c>
      <c r="L112" s="63">
        <f>'Tabell 2.1 DOK32022'!L46</f>
        <v>84153.238592980983</v>
      </c>
      <c r="M112" s="63">
        <f>'Tabell 2.1 DOK32022'!M46</f>
        <v>76148.346326656509</v>
      </c>
      <c r="N112" s="63">
        <f>'Tabell 2.1 DOK32022'!N46</f>
        <v>111303.24650580627</v>
      </c>
      <c r="O112" s="63">
        <f>'Tabell 2.1 DOK32022'!O46</f>
        <v>132652.89209672323</v>
      </c>
      <c r="P112" s="63">
        <f>'Tabell 2.1 DOK32022'!P46</f>
        <v>72736.550985490292</v>
      </c>
      <c r="Q112" s="63">
        <f>'Tabell 2.1 DOK32022'!Q46</f>
        <v>54083.790965363842</v>
      </c>
      <c r="R112" s="63">
        <f>'Tabell 2.1 DOK32022'!R46</f>
        <v>121477.34723419581</v>
      </c>
      <c r="S112" s="63">
        <f>'Tabell 2.1 DOK32022'!S46</f>
        <v>1333877.6332827851</v>
      </c>
    </row>
    <row r="113" spans="1:19" ht="16.5" customHeight="1">
      <c r="A113" s="57" t="str">
        <f t="shared" si="41"/>
        <v>Effekt av oppdaterte kriterieandeler</v>
      </c>
      <c r="B113" s="57"/>
      <c r="C113" s="57"/>
      <c r="D113" s="57">
        <f>($S$112-'Tabell 2.3 DOK32022'!$S$85+'Tabell 2.3 DOK32022'!$S$76+'Tabell 2.3 DOK32022'!$S$77+'Tabell 2.3 DOK32022'!$S$81)*('Tabell 4.1 DOK32022'!X99-'Tabell 4.1 DOK32022'!D99)/100</f>
        <v>-1930.9436907853367</v>
      </c>
      <c r="E113" s="57">
        <f>($S$112-'Tabell 2.3 DOK32022'!$S$85+'Tabell 2.3 DOK32022'!$S$76+'Tabell 2.3 DOK32022'!$S$77+'Tabell 2.3 DOK32022'!$S$81)*('Tabell 4.1 DOK32022'!Y99-'Tabell 4.1 DOK32022'!E99)/100</f>
        <v>3569.1585901624662</v>
      </c>
      <c r="F113" s="57">
        <f>($S$112-'Tabell 2.3 DOK32022'!$S$85+'Tabell 2.3 DOK32022'!$S$76+'Tabell 2.3 DOK32022'!$S$77+'Tabell 2.3 DOK32022'!$S$81)*('Tabell 4.1 DOK32022'!Z99-'Tabell 4.1 DOK32022'!F99)/100</f>
        <v>3649.1726005660435</v>
      </c>
      <c r="G113" s="57">
        <f>($S$112-'Tabell 2.3 DOK32022'!$S$85+'Tabell 2.3 DOK32022'!$S$76+'Tabell 2.3 DOK32022'!$S$77+'Tabell 2.3 DOK32022'!$S$81)*('Tabell 4.1 DOK32022'!AA99-'Tabell 4.1 DOK32022'!G99)/100</f>
        <v>1818.7293367112663</v>
      </c>
      <c r="H113" s="57">
        <f>($S$112-'Tabell 2.3 DOK32022'!$S$85+'Tabell 2.3 DOK32022'!$S$76+'Tabell 2.3 DOK32022'!$S$77+'Tabell 2.3 DOK32022'!$S$81)*('Tabell 4.1 DOK32022'!AB99-'Tabell 4.1 DOK32022'!H99)/100</f>
        <v>-2902.8249667777391</v>
      </c>
      <c r="I113" s="57">
        <f>($S$112-'Tabell 2.3 DOK32022'!$S$85+'Tabell 2.3 DOK32022'!$S$76+'Tabell 2.3 DOK32022'!$S$77+'Tabell 2.3 DOK32022'!$S$81)*('Tabell 4.1 DOK32022'!AC99-'Tabell 4.1 DOK32022'!I99)/100</f>
        <v>1168.8251490737546</v>
      </c>
      <c r="J113" s="57">
        <f>($S$112-'Tabell 2.3 DOK32022'!$S$85+'Tabell 2.3 DOK32022'!$S$76+'Tabell 2.3 DOK32022'!$S$77+'Tabell 2.3 DOK32022'!$S$81)*('Tabell 4.1 DOK32022'!AD99-'Tabell 4.1 DOK32022'!J99)/100</f>
        <v>-782.3009577268657</v>
      </c>
      <c r="K113" s="57">
        <f>($S$112-'Tabell 2.3 DOK32022'!$S$85+'Tabell 2.3 DOK32022'!$S$76+'Tabell 2.3 DOK32022'!$S$77+'Tabell 2.3 DOK32022'!$S$81)*('Tabell 4.1 DOK32022'!AE99-'Tabell 4.1 DOK32022'!K99)/100</f>
        <v>2420.3555712417228</v>
      </c>
      <c r="L113" s="57">
        <f>($S$112-'Tabell 2.3 DOK32022'!$S$85+'Tabell 2.3 DOK32022'!$S$76+'Tabell 2.3 DOK32022'!$S$77+'Tabell 2.3 DOK32022'!$S$81)*('Tabell 4.1 DOK32022'!AF99-'Tabell 4.1 DOK32022'!L99)/100</f>
        <v>-1481.6220044831234</v>
      </c>
      <c r="M113" s="57">
        <f>($S$112-'Tabell 2.3 DOK32022'!$S$85+'Tabell 2.3 DOK32022'!$S$76+'Tabell 2.3 DOK32022'!$S$77+'Tabell 2.3 DOK32022'!$S$81)*('Tabell 4.1 DOK32022'!AG99-'Tabell 4.1 DOK32022'!M99)/100</f>
        <v>-2084.1941901154901</v>
      </c>
      <c r="N113" s="57">
        <f>($S$112-'Tabell 2.3 DOK32022'!$S$85+'Tabell 2.3 DOK32022'!$S$76+'Tabell 2.3 DOK32022'!$S$77+'Tabell 2.3 DOK32022'!$S$81)*('Tabell 4.1 DOK32022'!AH99-'Tabell 4.1 DOK32022'!N99)/100</f>
        <v>1155.509194910105</v>
      </c>
      <c r="O113" s="57">
        <f>($S$112-'Tabell 2.3 DOK32022'!$S$85+'Tabell 2.3 DOK32022'!$S$76+'Tabell 2.3 DOK32022'!$S$77+'Tabell 2.3 DOK32022'!$S$81)*('Tabell 4.1 DOK32022'!AI99-'Tabell 4.1 DOK32022'!O99)/100</f>
        <v>899.43008509554375</v>
      </c>
      <c r="P113" s="57">
        <f>($S$112-'Tabell 2.3 DOK32022'!$S$85+'Tabell 2.3 DOK32022'!$S$76+'Tabell 2.3 DOK32022'!$S$77+'Tabell 2.3 DOK32022'!$S$81)*('Tabell 4.1 DOK32022'!AJ99-'Tabell 4.1 DOK32022'!P99)/100</f>
        <v>-2751.8357837974804</v>
      </c>
      <c r="Q113" s="57">
        <f>($S$112-'Tabell 2.3 DOK32022'!$S$85+'Tabell 2.3 DOK32022'!$S$76+'Tabell 2.3 DOK32022'!$S$77+'Tabell 2.3 DOK32022'!$S$81)*('Tabell 4.1 DOK32022'!AK99-'Tabell 4.1 DOK32022'!Q99)/100</f>
        <v>-3417.4446804706836</v>
      </c>
      <c r="R113" s="57">
        <f>($S$112-'Tabell 2.3 DOK32022'!$S$85+'Tabell 2.3 DOK32022'!$S$76+'Tabell 2.3 DOK32022'!$S$77+'Tabell 2.3 DOK32022'!$S$81)*('Tabell 4.1 DOK32022'!AL99-'Tabell 4.1 DOK32022'!R99)/100</f>
        <v>669.98574639572894</v>
      </c>
      <c r="S113" s="57">
        <f>($S$112-'Tabell 2.3 DOK32022'!$S$85+'Tabell 2.3 DOK32022'!$S$76+'Tabell 2.3 DOK32022'!$S$77+'Tabell 2.3 DOK32022'!$S$81)*('Tabell 4.1 DOK32022'!AM99-'Tabell 4.1 DOK32022'!S99)/100</f>
        <v>0</v>
      </c>
    </row>
    <row r="114" spans="1:19" ht="16.5" customHeight="1">
      <c r="A114" s="57" t="str">
        <f t="shared" si="41"/>
        <v>Effekt av oppdaterte regnskapsandeler</v>
      </c>
      <c r="B114" s="57"/>
      <c r="C114" s="57"/>
      <c r="D114" s="57">
        <v>0</v>
      </c>
      <c r="E114" s="57">
        <v>0</v>
      </c>
      <c r="F114" s="57">
        <v>0</v>
      </c>
      <c r="G114" s="57">
        <v>0</v>
      </c>
      <c r="H114" s="57">
        <v>0</v>
      </c>
      <c r="I114" s="57">
        <v>0</v>
      </c>
      <c r="J114" s="57">
        <v>0</v>
      </c>
      <c r="K114" s="57">
        <v>0</v>
      </c>
      <c r="L114" s="57">
        <v>0</v>
      </c>
      <c r="M114" s="57">
        <v>0</v>
      </c>
      <c r="N114" s="57">
        <v>0</v>
      </c>
      <c r="O114" s="57">
        <v>0</v>
      </c>
      <c r="P114" s="57">
        <v>0</v>
      </c>
      <c r="Q114" s="57">
        <v>0</v>
      </c>
      <c r="R114" s="57">
        <v>0</v>
      </c>
      <c r="S114" s="57">
        <f>SUM(D114:R114)</f>
        <v>0</v>
      </c>
    </row>
    <row r="115" spans="1:19" ht="16.5" customHeight="1">
      <c r="A115" s="64" t="str">
        <f t="shared" si="41"/>
        <v>Effekt av endringer i fordelingssystemet</v>
      </c>
      <c r="B115" s="64"/>
      <c r="C115" s="64"/>
      <c r="D115" s="64">
        <f>($S$112-'Tabell 2.3 DOK32022'!$S$85+'Tabell 2.3 DOK32022'!$S$76+'Tabell 2.3 DOK32022'!$S$77+'Tabell 2.3 DOK32022'!$S$81)*('Tabell 4.1'!D98-'Tabell 4.1 DOK32022'!X99)/100</f>
        <v>2675.8282083792169</v>
      </c>
      <c r="E115" s="64">
        <f>($S$112-'Tabell 2.3 DOK32022'!$S$85+'Tabell 2.3 DOK32022'!$S$76+'Tabell 2.3 DOK32022'!$S$77+'Tabell 2.3 DOK32022'!$S$81)*('Tabell 4.1'!E98-'Tabell 4.1 DOK32022'!Y99)/100</f>
        <v>-2138.6294625373412</v>
      </c>
      <c r="F115" s="64">
        <f>($S$112-'Tabell 2.3 DOK32022'!$S$85+'Tabell 2.3 DOK32022'!$S$76+'Tabell 2.3 DOK32022'!$S$77+'Tabell 2.3 DOK32022'!$S$81)*('Tabell 4.1'!F98-'Tabell 4.1 DOK32022'!Z99)/100</f>
        <v>-1589.6026650903823</v>
      </c>
      <c r="G115" s="64">
        <f>($S$112-'Tabell 2.3 DOK32022'!$S$85+'Tabell 2.3 DOK32022'!$S$76+'Tabell 2.3 DOK32022'!$S$77+'Tabell 2.3 DOK32022'!$S$81)*('Tabell 4.1'!G98-'Tabell 4.1 DOK32022'!AA99)/100</f>
        <v>-987.05285366662577</v>
      </c>
      <c r="H115" s="64">
        <f>($S$112-'Tabell 2.3 DOK32022'!$S$85+'Tabell 2.3 DOK32022'!$S$76+'Tabell 2.3 DOK32022'!$S$77+'Tabell 2.3 DOK32022'!$S$81)*('Tabell 4.1'!H98-'Tabell 4.1 DOK32022'!AB99)/100</f>
        <v>-779.99205576829365</v>
      </c>
      <c r="I115" s="64">
        <f>($S$112-'Tabell 2.3 DOK32022'!$S$85+'Tabell 2.3 DOK32022'!$S$76+'Tabell 2.3 DOK32022'!$S$77+'Tabell 2.3 DOK32022'!$S$81)*('Tabell 4.1'!I98-'Tabell 4.1 DOK32022'!AC99)/100</f>
        <v>-4476.5407631801399</v>
      </c>
      <c r="J115" s="64">
        <f>($S$112-'Tabell 2.3 DOK32022'!$S$85+'Tabell 2.3 DOK32022'!$S$76+'Tabell 2.3 DOK32022'!$S$77+'Tabell 2.3 DOK32022'!$S$81)*('Tabell 4.1'!J98-'Tabell 4.1 DOK32022'!AD99)/100</f>
        <v>-8210.2411464629149</v>
      </c>
      <c r="K115" s="64">
        <f>($S$112-'Tabell 2.3 DOK32022'!$S$85+'Tabell 2.3 DOK32022'!$S$76+'Tabell 2.3 DOK32022'!$S$77+'Tabell 2.3 DOK32022'!$S$81)*('Tabell 4.1'!K98-'Tabell 4.1 DOK32022'!AE99)/100</f>
        <v>-7602.212808526825</v>
      </c>
      <c r="L115" s="64">
        <f>($S$112-'Tabell 2.3 DOK32022'!$S$85+'Tabell 2.3 DOK32022'!$S$76+'Tabell 2.3 DOK32022'!$S$77+'Tabell 2.3 DOK32022'!$S$81)*('Tabell 4.1'!L98-'Tabell 4.1 DOK32022'!AF99)/100</f>
        <v>2491.1965864109065</v>
      </c>
      <c r="M115" s="64">
        <f>($S$112-'Tabell 2.3 DOK32022'!$S$85+'Tabell 2.3 DOK32022'!$S$76+'Tabell 2.3 DOK32022'!$S$77+'Tabell 2.3 DOK32022'!$S$81)*('Tabell 4.1'!M98-'Tabell 4.1 DOK32022'!AG99)/100</f>
        <v>4153.0119424417016</v>
      </c>
      <c r="N115" s="64">
        <f>($S$112-'Tabell 2.3 DOK32022'!$S$85+'Tabell 2.3 DOK32022'!$S$76+'Tabell 2.3 DOK32022'!$S$77+'Tabell 2.3 DOK32022'!$S$81)*('Tabell 4.1'!N98-'Tabell 4.1 DOK32022'!AH99)/100</f>
        <v>8829.9465018703449</v>
      </c>
      <c r="O115" s="64">
        <f>($S$112-'Tabell 2.3 DOK32022'!$S$85+'Tabell 2.3 DOK32022'!$S$76+'Tabell 2.3 DOK32022'!$S$77+'Tabell 2.3 DOK32022'!$S$81)*('Tabell 4.1'!O98-'Tabell 4.1 DOK32022'!AI99)/100</f>
        <v>7652.6208738671139</v>
      </c>
      <c r="P115" s="64">
        <f>($S$112-'Tabell 2.3 DOK32022'!$S$85+'Tabell 2.3 DOK32022'!$S$76+'Tabell 2.3 DOK32022'!$S$77+'Tabell 2.3 DOK32022'!$S$81)*('Tabell 4.1'!P98-'Tabell 4.1 DOK32022'!AJ99)/100</f>
        <v>-2732.4437789587187</v>
      </c>
      <c r="Q115" s="64">
        <f>($S$112-'Tabell 2.3 DOK32022'!$S$85+'Tabell 2.3 DOK32022'!$S$76+'Tabell 2.3 DOK32022'!$S$77+'Tabell 2.3 DOK32022'!$S$81)*('Tabell 4.1'!Q98-'Tabell 4.1 DOK32022'!AK99)/100</f>
        <v>-3779.6667663968756</v>
      </c>
      <c r="R115" s="64">
        <f>($S$112-'Tabell 2.3 DOK32022'!$S$85+'Tabell 2.3 DOK32022'!$S$76+'Tabell 2.3 DOK32022'!$S$77+'Tabell 2.3 DOK32022'!$S$81)*('Tabell 4.1'!R98-'Tabell 4.1 DOK32022'!AL99)/100</f>
        <v>6493.7781876188328</v>
      </c>
      <c r="S115" s="64">
        <f>($S$112-'Tabell 2.3 DOK32022'!$S$85+'Tabell 2.3 DOK32022'!$S$76+'Tabell 2.3 DOK32022'!$S$77+'Tabell 2.3 DOK32022'!$S$81)*('Tabell 4.1'!S98-'Tabell 4.1 DOK32022'!AM99)/100</f>
        <v>0</v>
      </c>
    </row>
    <row r="116" spans="1:19" ht="16.5" customHeight="1">
      <c r="A116" s="55" t="str">
        <f t="shared" si="41"/>
        <v>Reelle endringer</v>
      </c>
      <c r="B116" s="55"/>
      <c r="C116" s="55"/>
      <c r="D116" s="55">
        <f t="shared" ref="D116:S116" si="42">SUM(D117:D122)</f>
        <v>44692.07393589514</v>
      </c>
      <c r="E116" s="55">
        <f t="shared" si="42"/>
        <v>38162.803058276972</v>
      </c>
      <c r="F116" s="55">
        <f t="shared" si="42"/>
        <v>23897.987538523521</v>
      </c>
      <c r="G116" s="55">
        <f t="shared" si="42"/>
        <v>19068.810734285136</v>
      </c>
      <c r="H116" s="55">
        <f t="shared" si="42"/>
        <v>23203.746518150325</v>
      </c>
      <c r="I116" s="55">
        <f t="shared" si="42"/>
        <v>7852.3239130628754</v>
      </c>
      <c r="J116" s="55">
        <f t="shared" si="42"/>
        <v>10077.253261505555</v>
      </c>
      <c r="K116" s="55">
        <f t="shared" si="42"/>
        <v>14485.222917679428</v>
      </c>
      <c r="L116" s="55">
        <f t="shared" si="42"/>
        <v>23623.091435055834</v>
      </c>
      <c r="M116" s="55">
        <f t="shared" si="42"/>
        <v>21666.163392092269</v>
      </c>
      <c r="N116" s="55">
        <f t="shared" si="42"/>
        <v>33228.536689504159</v>
      </c>
      <c r="O116" s="55">
        <f t="shared" si="42"/>
        <v>38974.447410812601</v>
      </c>
      <c r="P116" s="55">
        <f t="shared" si="42"/>
        <v>18363.202782310171</v>
      </c>
      <c r="Q116" s="55">
        <f t="shared" si="42"/>
        <v>12924.340957331475</v>
      </c>
      <c r="R116" s="55">
        <f t="shared" si="42"/>
        <v>35486.6327097549</v>
      </c>
      <c r="S116" s="55">
        <f t="shared" si="42"/>
        <v>365706.63725424034</v>
      </c>
    </row>
    <row r="117" spans="1:19" ht="16.5" customHeight="1">
      <c r="A117" s="57" t="str">
        <f t="shared" si="41"/>
        <v xml:space="preserve"> - herav justering for demografiske forhold</v>
      </c>
      <c r="B117" s="57"/>
      <c r="C117" s="57"/>
      <c r="D117" s="57">
        <f>$S117*'Tabell 3.1'!D$82/100</f>
        <v>0</v>
      </c>
      <c r="E117" s="57">
        <f>$S117*'Tabell 3.1'!E$82/100</f>
        <v>0</v>
      </c>
      <c r="F117" s="57">
        <f>$S117*'Tabell 3.1'!F$82/100</f>
        <v>0</v>
      </c>
      <c r="G117" s="57">
        <f>$S117*'Tabell 3.1'!G$82/100</f>
        <v>0</v>
      </c>
      <c r="H117" s="57">
        <f>$S117*'Tabell 3.1'!H$82/100</f>
        <v>0</v>
      </c>
      <c r="I117" s="57">
        <f>$S117*'Tabell 3.1'!I$82/100</f>
        <v>0</v>
      </c>
      <c r="J117" s="57">
        <f>$S117*'Tabell 3.1'!J$82/100</f>
        <v>0</v>
      </c>
      <c r="K117" s="57">
        <f>$S117*'Tabell 3.1'!K$82/100</f>
        <v>0</v>
      </c>
      <c r="L117" s="57">
        <f>$S117*'Tabell 3.1'!L$82/100</f>
        <v>0</v>
      </c>
      <c r="M117" s="57">
        <f>$S117*'Tabell 3.1'!M$82/100</f>
        <v>0</v>
      </c>
      <c r="N117" s="57">
        <f>$S117*'Tabell 3.1'!N$82/100</f>
        <v>0</v>
      </c>
      <c r="O117" s="57">
        <f>$S117*'Tabell 3.1'!O$82/100</f>
        <v>0</v>
      </c>
      <c r="P117" s="57">
        <f>$S117*'Tabell 3.1'!P$82/100</f>
        <v>0</v>
      </c>
      <c r="Q117" s="57">
        <f>$S117*'Tabell 3.1'!Q$82/100</f>
        <v>0</v>
      </c>
      <c r="R117" s="57">
        <f>$S117*'Tabell 3.1'!R$82/100</f>
        <v>0</v>
      </c>
      <c r="S117" s="57">
        <v>0</v>
      </c>
    </row>
    <row r="118" spans="1:19" ht="16.5" customHeight="1">
      <c r="A118" s="57" t="str">
        <f t="shared" si="41"/>
        <v xml:space="preserve"> - herav justering for andre aktivitetsnøytrale forhold</v>
      </c>
      <c r="B118" s="57"/>
      <c r="C118" s="57"/>
      <c r="D118" s="57">
        <f>$S118*'Tabell 3.1'!D$82/100</f>
        <v>14956.08798757787</v>
      </c>
      <c r="E118" s="57">
        <f>$S118*'Tabell 3.1'!E$82/100</f>
        <v>12771.084224260545</v>
      </c>
      <c r="F118" s="57">
        <f>$S118*'Tabell 3.1'!F$82/100</f>
        <v>7997.4002742604771</v>
      </c>
      <c r="G118" s="57">
        <f>$S118*'Tabell 3.1'!G$82/100</f>
        <v>6381.3286349054215</v>
      </c>
      <c r="H118" s="57">
        <f>$S118*'Tabell 3.1'!H$82/100</f>
        <v>7765.074296276538</v>
      </c>
      <c r="I118" s="57">
        <f>$S118*'Tabell 3.1'!I$82/100</f>
        <v>2627.7600703691292</v>
      </c>
      <c r="J118" s="57">
        <f>$S118*'Tabell 3.1'!J$82/100</f>
        <v>3372.3269738693648</v>
      </c>
      <c r="K118" s="57">
        <f>$S118*'Tabell 3.1'!K$82/100</f>
        <v>4847.4427207660492</v>
      </c>
      <c r="L118" s="57">
        <f>$S118*'Tabell 3.1'!L$82/100</f>
        <v>7905.4069978508332</v>
      </c>
      <c r="M118" s="57">
        <f>$S118*'Tabell 3.1'!M$82/100</f>
        <v>7250.5260442861645</v>
      </c>
      <c r="N118" s="57">
        <f>$S118*'Tabell 3.1'!N$82/100</f>
        <v>11119.844631500428</v>
      </c>
      <c r="O118" s="57">
        <f>$S118*'Tabell 3.1'!O$82/100</f>
        <v>13042.698926423513</v>
      </c>
      <c r="P118" s="57">
        <f>$S118*'Tabell 3.1'!P$82/100</f>
        <v>6145.1987423967566</v>
      </c>
      <c r="Q118" s="57">
        <f>$S118*'Tabell 3.1'!Q$82/100</f>
        <v>4325.0975736003147</v>
      </c>
      <c r="R118" s="57">
        <f>$S118*'Tabell 3.1'!R$82/100</f>
        <v>11875.510676708162</v>
      </c>
      <c r="S118" s="57">
        <v>122382.78877505157</v>
      </c>
    </row>
    <row r="119" spans="1:19" ht="16.5" customHeight="1">
      <c r="A119" s="57" t="str">
        <f t="shared" si="41"/>
        <v xml:space="preserve"> - herav justering for engangstiltak</v>
      </c>
      <c r="B119" s="57"/>
      <c r="C119" s="57"/>
      <c r="D119" s="57">
        <f>$S119*'Tabell 3.1'!D$82/100</f>
        <v>0</v>
      </c>
      <c r="E119" s="57">
        <f>$S119*'Tabell 3.1'!E$82/100</f>
        <v>0</v>
      </c>
      <c r="F119" s="57">
        <f>$S119*'Tabell 3.1'!F$82/100</f>
        <v>0</v>
      </c>
      <c r="G119" s="57">
        <f>$S119*'Tabell 3.1'!G$82/100</f>
        <v>0</v>
      </c>
      <c r="H119" s="57">
        <f>$S119*'Tabell 3.1'!H$82/100</f>
        <v>0</v>
      </c>
      <c r="I119" s="57">
        <f>$S119*'Tabell 3.1'!I$82/100</f>
        <v>0</v>
      </c>
      <c r="J119" s="57">
        <f>$S119*'Tabell 3.1'!J$82/100</f>
        <v>0</v>
      </c>
      <c r="K119" s="57">
        <f>$S119*'Tabell 3.1'!K$82/100</f>
        <v>0</v>
      </c>
      <c r="L119" s="57">
        <f>$S119*'Tabell 3.1'!L$82/100</f>
        <v>0</v>
      </c>
      <c r="M119" s="57">
        <f>$S119*'Tabell 3.1'!M$82/100</f>
        <v>0</v>
      </c>
      <c r="N119" s="57">
        <f>$S119*'Tabell 3.1'!N$82/100</f>
        <v>0</v>
      </c>
      <c r="O119" s="57">
        <f>$S119*'Tabell 3.1'!O$82/100</f>
        <v>0</v>
      </c>
      <c r="P119" s="57">
        <f>$S119*'Tabell 3.1'!P$82/100</f>
        <v>0</v>
      </c>
      <c r="Q119" s="57">
        <f>$S119*'Tabell 3.1'!Q$82/100</f>
        <v>0</v>
      </c>
      <c r="R119" s="57">
        <f>$S119*'Tabell 3.1'!R$82/100</f>
        <v>0</v>
      </c>
      <c r="S119" s="57">
        <v>0</v>
      </c>
    </row>
    <row r="120" spans="1:19" ht="16.5" customHeight="1">
      <c r="A120" s="57" t="str">
        <f t="shared" si="41"/>
        <v xml:space="preserve"> - herav justering for oppgaveendringer mellom sektorer</v>
      </c>
      <c r="B120" s="57"/>
      <c r="C120" s="57"/>
      <c r="D120" s="57">
        <f>$S120*'Tabell 3.1'!D$82/100</f>
        <v>0</v>
      </c>
      <c r="E120" s="57">
        <f>$S120*'Tabell 3.1'!E$82/100</f>
        <v>0</v>
      </c>
      <c r="F120" s="57">
        <f>$S120*'Tabell 3.1'!F$82/100</f>
        <v>0</v>
      </c>
      <c r="G120" s="57">
        <f>$S120*'Tabell 3.1'!G$82/100</f>
        <v>0</v>
      </c>
      <c r="H120" s="57">
        <f>$S120*'Tabell 3.1'!H$82/100</f>
        <v>0</v>
      </c>
      <c r="I120" s="57">
        <f>$S120*'Tabell 3.1'!I$82/100</f>
        <v>0</v>
      </c>
      <c r="J120" s="57">
        <f>$S120*'Tabell 3.1'!J$82/100</f>
        <v>0</v>
      </c>
      <c r="K120" s="57">
        <f>$S120*'Tabell 3.1'!K$82/100</f>
        <v>0</v>
      </c>
      <c r="L120" s="57">
        <f>$S120*'Tabell 3.1'!L$82/100</f>
        <v>0</v>
      </c>
      <c r="M120" s="57">
        <f>$S120*'Tabell 3.1'!M$82/100</f>
        <v>0</v>
      </c>
      <c r="N120" s="57">
        <f>$S120*'Tabell 3.1'!N$82/100</f>
        <v>0</v>
      </c>
      <c r="O120" s="57">
        <f>$S120*'Tabell 3.1'!O$82/100</f>
        <v>0</v>
      </c>
      <c r="P120" s="57">
        <f>$S120*'Tabell 3.1'!P$82/100</f>
        <v>0</v>
      </c>
      <c r="Q120" s="57">
        <f>$S120*'Tabell 3.1'!Q$82/100</f>
        <v>0</v>
      </c>
      <c r="R120" s="57">
        <f>$S120*'Tabell 3.1'!R$82/100</f>
        <v>0</v>
      </c>
      <c r="S120" s="57">
        <v>0</v>
      </c>
    </row>
    <row r="121" spans="1:19" ht="16.5" customHeight="1">
      <c r="A121" s="57" t="str">
        <f t="shared" si="41"/>
        <v xml:space="preserve"> - herav uspesifiserte rammeendringer</v>
      </c>
      <c r="B121" s="57"/>
      <c r="C121" s="57"/>
      <c r="D121" s="57">
        <f>$S121*'Tabell 3.1'!D$82/100</f>
        <v>-1012.3849953722985</v>
      </c>
      <c r="E121" s="57">
        <f>$S121*'Tabell 3.1'!E$82/100</f>
        <v>-864.48100960732108</v>
      </c>
      <c r="F121" s="57">
        <f>$S121*'Tabell 3.1'!F$82/100</f>
        <v>-541.3479812616979</v>
      </c>
      <c r="G121" s="57">
        <f>$S121*'Tabell 3.1'!G$82/100</f>
        <v>-431.95529244570139</v>
      </c>
      <c r="H121" s="57">
        <f>$S121*'Tabell 3.1'!H$82/100</f>
        <v>-525.62172086917485</v>
      </c>
      <c r="I121" s="57">
        <f>$S121*'Tabell 3.1'!I$82/100</f>
        <v>-177.87437924206785</v>
      </c>
      <c r="J121" s="57">
        <f>$S121*'Tabell 3.1'!J$82/100</f>
        <v>-228.27448131291206</v>
      </c>
      <c r="K121" s="57">
        <f>$S121*'Tabell 3.1'!K$82/100</f>
        <v>-328.12579603076949</v>
      </c>
      <c r="L121" s="57">
        <f>$S121*'Tabell 3.1'!L$82/100</f>
        <v>-535.12091086804855</v>
      </c>
      <c r="M121" s="57">
        <f>$S121*'Tabell 3.1'!M$82/100</f>
        <v>-490.79169512027852</v>
      </c>
      <c r="N121" s="57">
        <f>$S121*'Tabell 3.1'!N$82/100</f>
        <v>-752.70778462606472</v>
      </c>
      <c r="O121" s="57">
        <f>$S121*'Tabell 3.1'!O$82/100</f>
        <v>-882.86674317753636</v>
      </c>
      <c r="P121" s="57">
        <f>$S121*'Tabell 3.1'!P$82/100</f>
        <v>-415.97154319702094</v>
      </c>
      <c r="Q121" s="57">
        <f>$S121*'Tabell 3.1'!Q$82/100</f>
        <v>-292.76799458995532</v>
      </c>
      <c r="R121" s="57">
        <f>$S121*'Tabell 3.1'!R$82/100</f>
        <v>-803.85919309036649</v>
      </c>
      <c r="S121" s="57">
        <v>-8284.1515208112141</v>
      </c>
    </row>
    <row r="122" spans="1:19" ht="16.5" customHeight="1">
      <c r="A122" s="64" t="str">
        <f t="shared" si="41"/>
        <v xml:space="preserve"> - herav spesifiserte rammeendringer</v>
      </c>
      <c r="B122" s="64"/>
      <c r="C122" s="64"/>
      <c r="D122" s="64">
        <f>$S122*'Tabell 3.1'!D$82/100</f>
        <v>30748.370943689566</v>
      </c>
      <c r="E122" s="64">
        <f>$S122*'Tabell 3.1'!E$82/100</f>
        <v>26256.199843623748</v>
      </c>
      <c r="F122" s="64">
        <f>$S122*'Tabell 3.1'!F$82/100</f>
        <v>16441.935245524743</v>
      </c>
      <c r="G122" s="64">
        <f>$S122*'Tabell 3.1'!G$82/100</f>
        <v>13119.437391825417</v>
      </c>
      <c r="H122" s="64">
        <f>$S122*'Tabell 3.1'!H$82/100</f>
        <v>15964.293942742963</v>
      </c>
      <c r="I122" s="64">
        <f>$S122*'Tabell 3.1'!I$82/100</f>
        <v>5402.438221935814</v>
      </c>
      <c r="J122" s="64">
        <f>$S122*'Tabell 3.1'!J$82/100</f>
        <v>6933.200768949102</v>
      </c>
      <c r="K122" s="64">
        <f>$S122*'Tabell 3.1'!K$82/100</f>
        <v>9965.9059929441482</v>
      </c>
      <c r="L122" s="64">
        <f>$S122*'Tabell 3.1'!L$82/100</f>
        <v>16252.805348073049</v>
      </c>
      <c r="M122" s="64">
        <f>$S122*'Tabell 3.1'!M$82/100</f>
        <v>14906.429042926382</v>
      </c>
      <c r="N122" s="64">
        <f>$S122*'Tabell 3.1'!N$82/100</f>
        <v>22861.399842629795</v>
      </c>
      <c r="O122" s="64">
        <f>$S122*'Tabell 3.1'!O$82/100</f>
        <v>26814.615227566621</v>
      </c>
      <c r="P122" s="64">
        <f>$S122*'Tabell 3.1'!P$82/100</f>
        <v>12633.975583110434</v>
      </c>
      <c r="Q122" s="64">
        <f>$S122*'Tabell 3.1'!Q$82/100</f>
        <v>8892.0113783211145</v>
      </c>
      <c r="R122" s="64">
        <f>$S122*'Tabell 3.1'!R$82/100</f>
        <v>24414.981226137104</v>
      </c>
      <c r="S122" s="64">
        <v>251608</v>
      </c>
    </row>
    <row r="123" spans="1:19" ht="16.5" customHeight="1">
      <c r="A123" s="64" t="str">
        <f t="shared" si="41"/>
        <v>Vridningseffekter knyttet til endringer i særskilte tildelinger</v>
      </c>
      <c r="B123" s="64"/>
      <c r="C123" s="64"/>
      <c r="D123" s="64">
        <f>'Tabell 2.1'!D43+'Tabell 2.1'!D44-SUM(D112:D116)</f>
        <v>-11812.623742146388</v>
      </c>
      <c r="E123" s="64">
        <f>'Tabell 2.1'!E43+'Tabell 2.1'!E44-SUM(E112:E116)</f>
        <v>-4878.6913760339085</v>
      </c>
      <c r="F123" s="64">
        <f>'Tabell 2.1'!F43+'Tabell 2.1'!F44-SUM(F112:F116)</f>
        <v>335.9916326465609</v>
      </c>
      <c r="G123" s="64">
        <f>'Tabell 2.1'!G43+'Tabell 2.1'!G44-SUM(G112:G116)</f>
        <v>9046.0317513058399</v>
      </c>
      <c r="H123" s="64">
        <f>'Tabell 2.1'!H43+'Tabell 2.1'!H44-SUM(H112:H116)</f>
        <v>10641.643438867919</v>
      </c>
      <c r="I123" s="64">
        <f>'Tabell 2.1'!I43+'Tabell 2.1'!I44-SUM(I112:I116)</f>
        <v>16739.452014101989</v>
      </c>
      <c r="J123" s="64">
        <f>'Tabell 2.1'!J43+'Tabell 2.1'!J44-SUM(J112:J116)</f>
        <v>27464.633489178668</v>
      </c>
      <c r="K123" s="64">
        <f>'Tabell 2.1'!K43+'Tabell 2.1'!K44-SUM(K112:K116)</f>
        <v>14032.302587640326</v>
      </c>
      <c r="L123" s="64">
        <f>'Tabell 2.1'!L43+'Tabell 2.1'!L44-SUM(L112:L116)</f>
        <v>-14111.380342440956</v>
      </c>
      <c r="M123" s="64">
        <f>'Tabell 2.1'!M43+'Tabell 2.1'!M44-SUM(M112:M116)</f>
        <v>-10066.144319450425</v>
      </c>
      <c r="N123" s="64">
        <f>'Tabell 2.1'!N43+'Tabell 2.1'!N44-SUM(N112:N116)</f>
        <v>-22993.335920610698</v>
      </c>
      <c r="O123" s="64">
        <f>'Tabell 2.1'!O43+'Tabell 2.1'!O44-SUM(O112:O116)</f>
        <v>-19532.708080706303</v>
      </c>
      <c r="P123" s="64">
        <f>'Tabell 2.1'!P43+'Tabell 2.1'!P44-SUM(P112:P116)</f>
        <v>6830.3745977875951</v>
      </c>
      <c r="Q123" s="64">
        <f>'Tabell 2.1'!Q43+'Tabell 2.1'!Q44-SUM(Q112:Q116)</f>
        <v>20520.123004730689</v>
      </c>
      <c r="R123" s="64">
        <f>'Tabell 2.1'!R43+'Tabell 2.1'!R44-SUM(R112:R116)</f>
        <v>-22215.668734871026</v>
      </c>
      <c r="S123" s="64">
        <f>SUM(D123:R123)</f>
        <v>-1.1641532182693481E-10</v>
      </c>
    </row>
    <row r="124" spans="1:19" ht="16.5" customHeight="1">
      <c r="A124" s="55" t="str">
        <f t="shared" si="41"/>
        <v>Kompensasjon for forventet lønns- og prisutvikling</v>
      </c>
      <c r="B124" s="55"/>
      <c r="C124" s="55"/>
      <c r="D124" s="55">
        <f>SUM(D125:D126)</f>
        <v>10222.247449599781</v>
      </c>
      <c r="E124" s="55">
        <f t="shared" ref="E124:S124" si="43">SUM(E125:E126)</f>
        <v>8728.8322486804045</v>
      </c>
      <c r="F124" s="55">
        <f t="shared" si="43"/>
        <v>5466.0954538973219</v>
      </c>
      <c r="G124" s="55">
        <f t="shared" si="43"/>
        <v>4361.5362799015065</v>
      </c>
      <c r="H124" s="55">
        <f t="shared" si="43"/>
        <v>5307.3043557241481</v>
      </c>
      <c r="I124" s="55">
        <f t="shared" si="43"/>
        <v>1796.0320706725925</v>
      </c>
      <c r="J124" s="55">
        <f t="shared" si="43"/>
        <v>2304.9316663879495</v>
      </c>
      <c r="K124" s="55">
        <f t="shared" si="43"/>
        <v>3313.1497374572914</v>
      </c>
      <c r="L124" s="55">
        <f t="shared" si="43"/>
        <v>5403.219517627098</v>
      </c>
      <c r="M124" s="55">
        <f t="shared" si="43"/>
        <v>4955.6188373604355</v>
      </c>
      <c r="N124" s="55">
        <f t="shared" si="43"/>
        <v>7600.2363397910049</v>
      </c>
      <c r="O124" s="55">
        <f t="shared" si="43"/>
        <v>8914.4765628062196</v>
      </c>
      <c r="P124" s="55">
        <f t="shared" si="43"/>
        <v>4200.1452668588054</v>
      </c>
      <c r="Q124" s="55">
        <f t="shared" si="43"/>
        <v>2956.135165674842</v>
      </c>
      <c r="R124" s="55">
        <f t="shared" si="43"/>
        <v>8116.7220217280028</v>
      </c>
      <c r="S124" s="55">
        <f t="shared" si="43"/>
        <v>83646.682974167401</v>
      </c>
    </row>
    <row r="125" spans="1:19" ht="16.5" customHeight="1">
      <c r="A125" s="57" t="str">
        <f t="shared" si="41"/>
        <v xml:space="preserve"> - herav generell lønns- og priskompensasjon</v>
      </c>
      <c r="B125" s="57"/>
      <c r="C125" s="57"/>
      <c r="D125" s="57">
        <f>$S125*'Tabell 3.1'!D$82/100</f>
        <v>10222.247449599781</v>
      </c>
      <c r="E125" s="57">
        <f>$S125*'Tabell 3.1'!E$82/100</f>
        <v>8728.8322486804045</v>
      </c>
      <c r="F125" s="57">
        <f>$S125*'Tabell 3.1'!F$82/100</f>
        <v>5466.0954538973219</v>
      </c>
      <c r="G125" s="57">
        <f>$S125*'Tabell 3.1'!G$82/100</f>
        <v>4361.5362799015065</v>
      </c>
      <c r="H125" s="57">
        <f>$S125*'Tabell 3.1'!H$82/100</f>
        <v>5307.3043557241481</v>
      </c>
      <c r="I125" s="57">
        <f>$S125*'Tabell 3.1'!I$82/100</f>
        <v>1796.0320706725925</v>
      </c>
      <c r="J125" s="57">
        <f>$S125*'Tabell 3.1'!J$82/100</f>
        <v>2304.9316663879495</v>
      </c>
      <c r="K125" s="57">
        <f>$S125*'Tabell 3.1'!K$82/100</f>
        <v>3313.1497374572914</v>
      </c>
      <c r="L125" s="57">
        <f>$S125*'Tabell 3.1'!L$82/100</f>
        <v>5403.219517627098</v>
      </c>
      <c r="M125" s="57">
        <f>$S125*'Tabell 3.1'!M$82/100</f>
        <v>4955.6188373604355</v>
      </c>
      <c r="N125" s="57">
        <f>$S125*'Tabell 3.1'!N$82/100</f>
        <v>7600.2363397910049</v>
      </c>
      <c r="O125" s="57">
        <f>$S125*'Tabell 3.1'!O$82/100</f>
        <v>8914.4765628062196</v>
      </c>
      <c r="P125" s="57">
        <f>$S125*'Tabell 3.1'!P$82/100</f>
        <v>4200.1452668588054</v>
      </c>
      <c r="Q125" s="57">
        <f>$S125*'Tabell 3.1'!Q$82/100</f>
        <v>2956.135165674842</v>
      </c>
      <c r="R125" s="57">
        <f>$S125*'Tabell 3.1'!R$82/100</f>
        <v>8116.7220217280028</v>
      </c>
      <c r="S125" s="57">
        <v>83646.682974167401</v>
      </c>
    </row>
    <row r="126" spans="1:19" ht="16.5" customHeight="1">
      <c r="A126" s="64" t="str">
        <f t="shared" si="41"/>
        <v xml:space="preserve"> - herav kompensasjon for endring i løpende pensjonsutgifter</v>
      </c>
      <c r="B126" s="64"/>
      <c r="C126" s="64"/>
      <c r="D126" s="64">
        <f>$S126*'Tabell 3.1'!D$82/100</f>
        <v>0</v>
      </c>
      <c r="E126" s="64">
        <f>$S126*'Tabell 3.1'!E$82/100</f>
        <v>0</v>
      </c>
      <c r="F126" s="64">
        <f>$S126*'Tabell 3.1'!F$82/100</f>
        <v>0</v>
      </c>
      <c r="G126" s="64">
        <f>$S126*'Tabell 3.1'!G$82/100</f>
        <v>0</v>
      </c>
      <c r="H126" s="64">
        <f>$S126*'Tabell 3.1'!H$82/100</f>
        <v>0</v>
      </c>
      <c r="I126" s="64">
        <f>$S126*'Tabell 3.1'!I$82/100</f>
        <v>0</v>
      </c>
      <c r="J126" s="64">
        <f>$S126*'Tabell 3.1'!J$82/100</f>
        <v>0</v>
      </c>
      <c r="K126" s="64">
        <f>$S126*'Tabell 3.1'!K$82/100</f>
        <v>0</v>
      </c>
      <c r="L126" s="64">
        <f>$S126*'Tabell 3.1'!L$82/100</f>
        <v>0</v>
      </c>
      <c r="M126" s="64">
        <f>$S126*'Tabell 3.1'!M$82/100</f>
        <v>0</v>
      </c>
      <c r="N126" s="64">
        <f>$S126*'Tabell 3.1'!N$82/100</f>
        <v>0</v>
      </c>
      <c r="O126" s="64">
        <f>$S126*'Tabell 3.1'!O$82/100</f>
        <v>0</v>
      </c>
      <c r="P126" s="64">
        <f>$S126*'Tabell 3.1'!P$82/100</f>
        <v>0</v>
      </c>
      <c r="Q126" s="64">
        <f>$S126*'Tabell 3.1'!Q$82/100</f>
        <v>0</v>
      </c>
      <c r="R126" s="64">
        <f>$S126*'Tabell 3.1'!R$82/100</f>
        <v>0</v>
      </c>
      <c r="S126" s="64">
        <v>0</v>
      </c>
    </row>
    <row r="127" spans="1:19" ht="16.5" customHeight="1" thickBot="1">
      <c r="A127" s="195" t="str">
        <f t="shared" si="41"/>
        <v>Bydelsfordelt budsjett 2023</v>
      </c>
      <c r="B127" s="195"/>
      <c r="C127" s="195"/>
      <c r="D127" s="196">
        <f t="shared" ref="D127:S127" si="44">D116+D124+SUM(D112:D115)+D123</f>
        <v>204716.02826790925</v>
      </c>
      <c r="E127" s="196">
        <f t="shared" si="44"/>
        <v>186015.04101091361</v>
      </c>
      <c r="F127" s="196">
        <f t="shared" si="44"/>
        <v>117681.83835116841</v>
      </c>
      <c r="G127" s="196">
        <f t="shared" si="44"/>
        <v>101376.06015317584</v>
      </c>
      <c r="H127" s="196">
        <f t="shared" si="44"/>
        <v>122927.27034135717</v>
      </c>
      <c r="I127" s="196">
        <f t="shared" si="44"/>
        <v>55399.982515594194</v>
      </c>
      <c r="J127" s="196">
        <f t="shared" si="44"/>
        <v>77284.618200147263</v>
      </c>
      <c r="K127" s="196">
        <f t="shared" si="44"/>
        <v>84332.200756175356</v>
      </c>
      <c r="L127" s="196">
        <f t="shared" si="44"/>
        <v>100077.74378515074</v>
      </c>
      <c r="M127" s="196">
        <f t="shared" si="44"/>
        <v>94772.801988984997</v>
      </c>
      <c r="N127" s="196">
        <f t="shared" si="44"/>
        <v>139124.1393112712</v>
      </c>
      <c r="O127" s="196">
        <f t="shared" si="44"/>
        <v>169561.15894859843</v>
      </c>
      <c r="P127" s="196">
        <f t="shared" si="44"/>
        <v>96645.994069690671</v>
      </c>
      <c r="Q127" s="196">
        <f t="shared" si="44"/>
        <v>83287.278646233288</v>
      </c>
      <c r="R127" s="196">
        <f t="shared" si="44"/>
        <v>150028.79716482226</v>
      </c>
      <c r="S127" s="196">
        <f t="shared" si="44"/>
        <v>1783230.9535111929</v>
      </c>
    </row>
    <row r="128" spans="1:19" ht="16.5" customHeight="1" thickBot="1">
      <c r="A128" s="57"/>
      <c r="B128" s="57"/>
      <c r="C128" s="57"/>
      <c r="D128" s="65"/>
      <c r="E128" s="57"/>
      <c r="F128" s="57"/>
      <c r="G128" s="57"/>
      <c r="H128" s="57"/>
      <c r="I128" s="57"/>
      <c r="J128" s="57"/>
      <c r="K128" s="57"/>
      <c r="L128" s="57"/>
      <c r="M128" s="57"/>
      <c r="N128" s="57"/>
      <c r="O128" s="57"/>
      <c r="P128" s="57"/>
      <c r="Q128" s="57"/>
      <c r="R128" s="57"/>
      <c r="S128" s="57"/>
    </row>
    <row r="129" spans="1:19" ht="16.5" customHeight="1">
      <c r="A129" s="192" t="str">
        <f>'Tabell 2.1'!A48</f>
        <v>FO4B Kvalifiseringsprogram (KVP)</v>
      </c>
      <c r="B129" s="192"/>
      <c r="C129" s="192"/>
      <c r="D129" s="193"/>
      <c r="E129" s="193"/>
      <c r="F129" s="193"/>
      <c r="G129" s="193"/>
      <c r="H129" s="193"/>
      <c r="I129" s="193"/>
      <c r="J129" s="193"/>
      <c r="K129" s="193"/>
      <c r="L129" s="193"/>
      <c r="M129" s="193"/>
      <c r="N129" s="193"/>
      <c r="O129" s="193"/>
      <c r="P129" s="193"/>
      <c r="Q129" s="193"/>
      <c r="R129" s="193"/>
      <c r="S129" s="193"/>
    </row>
    <row r="130" spans="1:19" ht="16.5" customHeight="1">
      <c r="A130" s="63" t="str">
        <f t="shared" ref="A130:A145" si="45">A112</f>
        <v>Bydelsfordelt Dok3 2022</v>
      </c>
      <c r="B130" s="63"/>
      <c r="C130" s="63"/>
      <c r="D130" s="63">
        <f>'Tabell 2.1 DOK32022'!D52</f>
        <v>65097.223532746473</v>
      </c>
      <c r="E130" s="63">
        <f>'Tabell 2.1 DOK32022'!E52</f>
        <v>56860.999771603296</v>
      </c>
      <c r="F130" s="63">
        <f>'Tabell 2.1 DOK32022'!F52</f>
        <v>37036.147817328965</v>
      </c>
      <c r="G130" s="63">
        <f>'Tabell 2.1 DOK32022'!G52</f>
        <v>30693.978682310728</v>
      </c>
      <c r="H130" s="63">
        <f>'Tabell 2.1 DOK32022'!H52</f>
        <v>33704.12768617471</v>
      </c>
      <c r="I130" s="63">
        <f>'Tabell 2.1 DOK32022'!I52</f>
        <v>8158.0983346638805</v>
      </c>
      <c r="J130" s="63">
        <f>'Tabell 2.1 DOK32022'!J52</f>
        <v>11190.799279694358</v>
      </c>
      <c r="K130" s="63">
        <f>'Tabell 2.1 DOK32022'!K52</f>
        <v>16033.933952835725</v>
      </c>
      <c r="L130" s="63">
        <f>'Tabell 2.1 DOK32022'!L52</f>
        <v>30017.352698404957</v>
      </c>
      <c r="M130" s="63">
        <f>'Tabell 2.1 DOK32022'!M52</f>
        <v>27394.894147171719</v>
      </c>
      <c r="N130" s="63">
        <f>'Tabell 2.1 DOK32022'!N52</f>
        <v>39598.414734591279</v>
      </c>
      <c r="O130" s="63">
        <f>'Tabell 2.1 DOK32022'!O52</f>
        <v>46009.851937821215</v>
      </c>
      <c r="P130" s="63">
        <f>'Tabell 2.1 DOK32022'!P52</f>
        <v>22581.445189984632</v>
      </c>
      <c r="Q130" s="63">
        <f>'Tabell 2.1 DOK32022'!Q52</f>
        <v>15208.123026719921</v>
      </c>
      <c r="R130" s="63">
        <f>'Tabell 2.1 DOK32022'!R52</f>
        <v>44386.633949403054</v>
      </c>
      <c r="S130" s="63">
        <f>'Tabell 2.1 DOK32022'!S52</f>
        <v>483972.02474145492</v>
      </c>
    </row>
    <row r="131" spans="1:19" s="24" customFormat="1" ht="16.5" customHeight="1">
      <c r="A131" s="57" t="str">
        <f t="shared" si="45"/>
        <v>Effekt av oppdaterte kriterieandeler</v>
      </c>
      <c r="B131" s="57"/>
      <c r="C131" s="57"/>
      <c r="D131" s="57">
        <f>($S$130-'Tabell 2.3 DOK32022'!$S$89)*('Tabell 4.1 DOK32022'!X114-'Tabell 4.1 DOK32022'!D114)/100</f>
        <v>396.33721789267503</v>
      </c>
      <c r="E131" s="57">
        <f>($S$130-'Tabell 2.3 DOK32022'!$S$89)*('Tabell 4.1 DOK32022'!Y114-'Tabell 4.1 DOK32022'!E114)/100</f>
        <v>1735.0084684008109</v>
      </c>
      <c r="F131" s="57">
        <f>($S$130-'Tabell 2.3 DOK32022'!$S$89)*('Tabell 4.1 DOK32022'!Z114-'Tabell 4.1 DOK32022'!F114)/100</f>
        <v>1040.3783721793616</v>
      </c>
      <c r="G131" s="57">
        <f>($S$130-'Tabell 2.3 DOK32022'!$S$89)*('Tabell 4.1 DOK32022'!AA114-'Tabell 4.1 DOK32022'!G114)/100</f>
        <v>135.04151193206957</v>
      </c>
      <c r="H131" s="57">
        <f>($S$130-'Tabell 2.3 DOK32022'!$S$89)*('Tabell 4.1 DOK32022'!AB114-'Tabell 4.1 DOK32022'!H114)/100</f>
        <v>-981.18771030545952</v>
      </c>
      <c r="I131" s="57">
        <f>($S$130-'Tabell 2.3 DOK32022'!$S$89)*('Tabell 4.1 DOK32022'!AC114-'Tabell 4.1 DOK32022'!I114)/100</f>
        <v>361.55576112147537</v>
      </c>
      <c r="J131" s="57">
        <f>($S$130-'Tabell 2.3 DOK32022'!$S$89)*('Tabell 4.1 DOK32022'!AD114-'Tabell 4.1 DOK32022'!J114)/100</f>
        <v>-264.41113378138431</v>
      </c>
      <c r="K131" s="57">
        <f>($S$130-'Tabell 2.3 DOK32022'!$S$89)*('Tabell 4.1 DOK32022'!AE114-'Tabell 4.1 DOK32022'!K114)/100</f>
        <v>18.20795665953289</v>
      </c>
      <c r="L131" s="57">
        <f>($S$130-'Tabell 2.3 DOK32022'!$S$89)*('Tabell 4.1 DOK32022'!AF114-'Tabell 4.1 DOK32022'!L114)/100</f>
        <v>-531.37227674247117</v>
      </c>
      <c r="M131" s="57">
        <f>($S$130-'Tabell 2.3 DOK32022'!$S$89)*('Tabell 4.1 DOK32022'!AG114-'Tabell 4.1 DOK32022'!M114)/100</f>
        <v>-1886.5353324169898</v>
      </c>
      <c r="N131" s="57">
        <f>($S$130-'Tabell 2.3 DOK32022'!$S$89)*('Tabell 4.1 DOK32022'!AH114-'Tabell 4.1 DOK32022'!N114)/100</f>
        <v>710.63844737922705</v>
      </c>
      <c r="O131" s="57">
        <f>($S$130-'Tabell 2.3 DOK32022'!$S$89)*('Tabell 4.1 DOK32022'!AI114-'Tabell 4.1 DOK32022'!O114)/100</f>
        <v>1396.4351105311955</v>
      </c>
      <c r="P131" s="57">
        <f>($S$130-'Tabell 2.3 DOK32022'!$S$89)*('Tabell 4.1 DOK32022'!AJ114-'Tabell 4.1 DOK32022'!P114)/100</f>
        <v>-1598.6773539599278</v>
      </c>
      <c r="Q131" s="57">
        <f>($S$130-'Tabell 2.3 DOK32022'!$S$89)*('Tabell 4.1 DOK32022'!AK114-'Tabell 4.1 DOK32022'!Q114)/100</f>
        <v>-1143.7335919842217</v>
      </c>
      <c r="R131" s="57">
        <f>($S$130-'Tabell 2.3 DOK32022'!$S$89)*('Tabell 4.1 DOK32022'!AL114-'Tabell 4.1 DOK32022'!R114)/100</f>
        <v>612.31455309407579</v>
      </c>
      <c r="S131" s="57">
        <f>($S$130-'Tabell 2.3 DOK32022'!$S$89)*('Tabell 4.1 DOK32022'!AM114-'Tabell 4.1 DOK32022'!S114)/100</f>
        <v>-1.3808556751129674E-10</v>
      </c>
    </row>
    <row r="132" spans="1:19" ht="16.5" customHeight="1">
      <c r="A132" s="57" t="str">
        <f t="shared" si="45"/>
        <v>Effekt av oppdaterte regnskapsandeler</v>
      </c>
      <c r="B132" s="57"/>
      <c r="C132" s="57"/>
      <c r="D132" s="57">
        <v>0</v>
      </c>
      <c r="E132" s="57">
        <v>0</v>
      </c>
      <c r="F132" s="57">
        <v>0</v>
      </c>
      <c r="G132" s="57">
        <v>0</v>
      </c>
      <c r="H132" s="57">
        <v>0</v>
      </c>
      <c r="I132" s="57">
        <v>0</v>
      </c>
      <c r="J132" s="57">
        <v>0</v>
      </c>
      <c r="K132" s="57">
        <v>0</v>
      </c>
      <c r="L132" s="57">
        <v>0</v>
      </c>
      <c r="M132" s="57">
        <v>0</v>
      </c>
      <c r="N132" s="57">
        <v>0</v>
      </c>
      <c r="O132" s="57">
        <v>0</v>
      </c>
      <c r="P132" s="57">
        <v>0</v>
      </c>
      <c r="Q132" s="57">
        <v>0</v>
      </c>
      <c r="R132" s="57">
        <v>0</v>
      </c>
      <c r="S132" s="57">
        <f>SUM(D132:R132)</f>
        <v>0</v>
      </c>
    </row>
    <row r="133" spans="1:19" ht="16.5" customHeight="1">
      <c r="A133" s="64" t="str">
        <f t="shared" si="45"/>
        <v>Effekt av endringer i fordelingssystemet</v>
      </c>
      <c r="B133" s="64"/>
      <c r="C133" s="64"/>
      <c r="D133" s="64">
        <f>($S$130-'Tabell 2.3 DOK32022'!$S$89)*('Tabell 4.1'!D113-'Tabell 4.1 DOK32022'!X114)</f>
        <v>0</v>
      </c>
      <c r="E133" s="64">
        <f>($S$130-'Tabell 2.3 DOK32022'!$S$89)*('Tabell 4.1'!E113-'Tabell 4.1 DOK32022'!Y114)</f>
        <v>0</v>
      </c>
      <c r="F133" s="64">
        <f>($S$130-'Tabell 2.3 DOK32022'!$S$89)*('Tabell 4.1'!F113-'Tabell 4.1 DOK32022'!Z114)</f>
        <v>0</v>
      </c>
      <c r="G133" s="64">
        <f>($S$130-'Tabell 2.3 DOK32022'!$S$89)*('Tabell 4.1'!G113-'Tabell 4.1 DOK32022'!AA114)</f>
        <v>0</v>
      </c>
      <c r="H133" s="64">
        <f>($S$130-'Tabell 2.3 DOK32022'!$S$89)*('Tabell 4.1'!H113-'Tabell 4.1 DOK32022'!AB114)</f>
        <v>0</v>
      </c>
      <c r="I133" s="64">
        <f>($S$130-'Tabell 2.3 DOK32022'!$S$89)*('Tabell 4.1'!I113-'Tabell 4.1 DOK32022'!AC114)</f>
        <v>0</v>
      </c>
      <c r="J133" s="64">
        <f>($S$130-'Tabell 2.3 DOK32022'!$S$89)*('Tabell 4.1'!J113-'Tabell 4.1 DOK32022'!AD114)</f>
        <v>0</v>
      </c>
      <c r="K133" s="64">
        <f>($S$130-'Tabell 2.3 DOK32022'!$S$89)*('Tabell 4.1'!K113-'Tabell 4.1 DOK32022'!AE114)</f>
        <v>0</v>
      </c>
      <c r="L133" s="64">
        <f>($S$130-'Tabell 2.3 DOK32022'!$S$89)*('Tabell 4.1'!L113-'Tabell 4.1 DOK32022'!AF114)</f>
        <v>0</v>
      </c>
      <c r="M133" s="64">
        <f>($S$130-'Tabell 2.3 DOK32022'!$S$89)*('Tabell 4.1'!M113-'Tabell 4.1 DOK32022'!AG114)</f>
        <v>0</v>
      </c>
      <c r="N133" s="64">
        <f>($S$130-'Tabell 2.3 DOK32022'!$S$89)*('Tabell 4.1'!N113-'Tabell 4.1 DOK32022'!AH114)</f>
        <v>0</v>
      </c>
      <c r="O133" s="64">
        <f>($S$130-'Tabell 2.3 DOK32022'!$S$89)*('Tabell 4.1'!O113-'Tabell 4.1 DOK32022'!AI114)</f>
        <v>0</v>
      </c>
      <c r="P133" s="64">
        <f>($S$130-'Tabell 2.3 DOK32022'!$S$89)*('Tabell 4.1'!P113-'Tabell 4.1 DOK32022'!AJ114)</f>
        <v>0</v>
      </c>
      <c r="Q133" s="64">
        <f>($S$130-'Tabell 2.3 DOK32022'!$S$89)*('Tabell 4.1'!Q113-'Tabell 4.1 DOK32022'!AK114)</f>
        <v>0</v>
      </c>
      <c r="R133" s="64">
        <f>($S$130-'Tabell 2.3 DOK32022'!$S$89)*('Tabell 4.1'!R113-'Tabell 4.1 DOK32022'!AL114)</f>
        <v>0</v>
      </c>
      <c r="S133" s="64">
        <f>($S$130-'Tabell 2.3 DOK32022'!$S$89)*('Tabell 4.1'!S113-'Tabell 4.1 DOK32022'!AM114)</f>
        <v>0</v>
      </c>
    </row>
    <row r="134" spans="1:19" ht="16.5" customHeight="1">
      <c r="A134" s="55" t="str">
        <f t="shared" si="45"/>
        <v>Reelle endringer</v>
      </c>
      <c r="B134" s="55"/>
      <c r="C134" s="55"/>
      <c r="D134" s="55">
        <f>SUM(D135:D140)</f>
        <v>-224.11362393968267</v>
      </c>
      <c r="E134" s="55">
        <f t="shared" ref="E134:R134" si="46">SUM(E135:E140)</f>
        <v>-200.56290884789109</v>
      </c>
      <c r="F134" s="55">
        <f t="shared" si="46"/>
        <v>-130.27457428521782</v>
      </c>
      <c r="G134" s="55">
        <f t="shared" si="46"/>
        <v>-105.50253634996533</v>
      </c>
      <c r="H134" s="55">
        <f t="shared" si="46"/>
        <v>-111.91277376459649</v>
      </c>
      <c r="I134" s="55">
        <f t="shared" si="46"/>
        <v>-29.107089051234563</v>
      </c>
      <c r="J134" s="55">
        <f t="shared" si="46"/>
        <v>-37.39763598028199</v>
      </c>
      <c r="K134" s="55">
        <f t="shared" si="46"/>
        <v>-54.874961551023098</v>
      </c>
      <c r="L134" s="55">
        <f t="shared" si="46"/>
        <v>-100.99929844611478</v>
      </c>
      <c r="M134" s="55">
        <f t="shared" si="46"/>
        <v>-87.323251569924835</v>
      </c>
      <c r="N134" s="55">
        <f t="shared" si="46"/>
        <v>-138.01808283535249</v>
      </c>
      <c r="O134" s="55">
        <f t="shared" si="46"/>
        <v>-162.12952001854435</v>
      </c>
      <c r="P134" s="55">
        <f t="shared" si="46"/>
        <v>-71.73821505987965</v>
      </c>
      <c r="Q134" s="55">
        <f t="shared" si="46"/>
        <v>-48.096915685363129</v>
      </c>
      <c r="R134" s="55">
        <f t="shared" si="46"/>
        <v>-153.96136733697114</v>
      </c>
      <c r="S134" s="55">
        <f>SUM(S135:S140)</f>
        <v>-1656.0127547220434</v>
      </c>
    </row>
    <row r="135" spans="1:19" ht="16.5" customHeight="1">
      <c r="A135" s="57" t="str">
        <f t="shared" si="45"/>
        <v xml:space="preserve"> - herav justering for demografiske forhold</v>
      </c>
      <c r="B135" s="57"/>
      <c r="C135" s="57"/>
      <c r="D135" s="57">
        <f>$S135*'Tabell 3.1'!D$94/100</f>
        <v>0</v>
      </c>
      <c r="E135" s="57">
        <f>$S135*'Tabell 3.1'!E$94/100</f>
        <v>0</v>
      </c>
      <c r="F135" s="57">
        <f>$S135*'Tabell 3.1'!F$94/100</f>
        <v>0</v>
      </c>
      <c r="G135" s="57">
        <f>$S135*'Tabell 3.1'!G$94/100</f>
        <v>0</v>
      </c>
      <c r="H135" s="57">
        <f>$S135*'Tabell 3.1'!H$94/100</f>
        <v>0</v>
      </c>
      <c r="I135" s="57">
        <f>$S135*'Tabell 3.1'!I$94/100</f>
        <v>0</v>
      </c>
      <c r="J135" s="57">
        <f>$S135*'Tabell 3.1'!J$94/100</f>
        <v>0</v>
      </c>
      <c r="K135" s="57">
        <f>$S135*'Tabell 3.1'!K$94/100</f>
        <v>0</v>
      </c>
      <c r="L135" s="57">
        <f>$S135*'Tabell 3.1'!L$94/100</f>
        <v>0</v>
      </c>
      <c r="M135" s="57">
        <f>$S135*'Tabell 3.1'!M$94/100</f>
        <v>0</v>
      </c>
      <c r="N135" s="57">
        <f>$S135*'Tabell 3.1'!N$94/100</f>
        <v>0</v>
      </c>
      <c r="O135" s="57">
        <f>$S135*'Tabell 3.1'!O$94/100</f>
        <v>0</v>
      </c>
      <c r="P135" s="57">
        <f>$S135*'Tabell 3.1'!P$94/100</f>
        <v>0</v>
      </c>
      <c r="Q135" s="57">
        <f>$S135*'Tabell 3.1'!Q$94/100</f>
        <v>0</v>
      </c>
      <c r="R135" s="57">
        <f>$S135*'Tabell 3.1'!R$94/100</f>
        <v>0</v>
      </c>
      <c r="S135" s="57">
        <v>0</v>
      </c>
    </row>
    <row r="136" spans="1:19" ht="16.5" customHeight="1">
      <c r="A136" s="57" t="str">
        <f t="shared" si="45"/>
        <v xml:space="preserve"> - herav justering for andre aktivitetsnøytrale forhold</v>
      </c>
      <c r="B136" s="57"/>
      <c r="C136" s="57"/>
      <c r="D136" s="57">
        <f>$S136*'Tabell 3.1'!D$94/100</f>
        <v>-27.01707294941394</v>
      </c>
      <c r="E136" s="57">
        <f>$S136*'Tabell 3.1'!E$94/100</f>
        <v>-24.178015794115606</v>
      </c>
      <c r="F136" s="57">
        <f>$S136*'Tabell 3.1'!F$94/100</f>
        <v>-15.704701994666962</v>
      </c>
      <c r="G136" s="57">
        <f>$S136*'Tabell 3.1'!G$94/100</f>
        <v>-12.718413413734947</v>
      </c>
      <c r="H136" s="57">
        <f>$S136*'Tabell 3.1'!H$94/100</f>
        <v>-13.491172556216902</v>
      </c>
      <c r="I136" s="57">
        <f>$S136*'Tabell 3.1'!I$94/100</f>
        <v>-3.5088823892916863</v>
      </c>
      <c r="J136" s="57">
        <f>$S136*'Tabell 3.1'!J$94/100</f>
        <v>-4.5083143168789936</v>
      </c>
      <c r="K136" s="57">
        <f>$S136*'Tabell 3.1'!K$94/100</f>
        <v>-6.6152196071725156</v>
      </c>
      <c r="L136" s="57">
        <f>$S136*'Tabell 3.1'!L$94/100</f>
        <v>-12.175544556330543</v>
      </c>
      <c r="M136" s="57">
        <f>$S136*'Tabell 3.1'!M$94/100</f>
        <v>-10.52688639080522</v>
      </c>
      <c r="N136" s="57">
        <f>$S136*'Tabell 3.1'!N$94/100</f>
        <v>-16.63818801709505</v>
      </c>
      <c r="O136" s="57">
        <f>$S136*'Tabell 3.1'!O$94/100</f>
        <v>-19.54484065981358</v>
      </c>
      <c r="P136" s="57">
        <f>$S136*'Tabell 3.1'!P$94/100</f>
        <v>-8.6480980293065315</v>
      </c>
      <c r="Q136" s="57">
        <f>$S136*'Tabell 3.1'!Q$94/100</f>
        <v>-5.7981208677567713</v>
      </c>
      <c r="R136" s="57">
        <f>$S136*'Tabell 3.1'!R$94/100</f>
        <v>-18.560163454649977</v>
      </c>
      <c r="S136" s="57">
        <v>-199.63363499724923</v>
      </c>
    </row>
    <row r="137" spans="1:19" ht="16.5" customHeight="1">
      <c r="A137" s="57" t="str">
        <f t="shared" si="45"/>
        <v xml:space="preserve"> - herav justering for engangstiltak</v>
      </c>
      <c r="B137" s="57"/>
      <c r="C137" s="57"/>
      <c r="D137" s="57">
        <f>$S137*'Tabell 3.1'!D$94/100</f>
        <v>0</v>
      </c>
      <c r="E137" s="57">
        <f>$S137*'Tabell 3.1'!E$94/100</f>
        <v>0</v>
      </c>
      <c r="F137" s="57">
        <f>$S137*'Tabell 3.1'!F$94/100</f>
        <v>0</v>
      </c>
      <c r="G137" s="57">
        <f>$S137*'Tabell 3.1'!G$94/100</f>
        <v>0</v>
      </c>
      <c r="H137" s="57">
        <f>$S137*'Tabell 3.1'!H$94/100</f>
        <v>0</v>
      </c>
      <c r="I137" s="57">
        <f>$S137*'Tabell 3.1'!I$94/100</f>
        <v>0</v>
      </c>
      <c r="J137" s="57">
        <f>$S137*'Tabell 3.1'!J$94/100</f>
        <v>0</v>
      </c>
      <c r="K137" s="57">
        <f>$S137*'Tabell 3.1'!K$94/100</f>
        <v>0</v>
      </c>
      <c r="L137" s="57">
        <f>$S137*'Tabell 3.1'!L$94/100</f>
        <v>0</v>
      </c>
      <c r="M137" s="57">
        <f>$S137*'Tabell 3.1'!M$94/100</f>
        <v>0</v>
      </c>
      <c r="N137" s="57">
        <f>$S137*'Tabell 3.1'!N$94/100</f>
        <v>0</v>
      </c>
      <c r="O137" s="57">
        <f>$S137*'Tabell 3.1'!O$94/100</f>
        <v>0</v>
      </c>
      <c r="P137" s="57">
        <f>$S137*'Tabell 3.1'!P$94/100</f>
        <v>0</v>
      </c>
      <c r="Q137" s="57">
        <f>$S137*'Tabell 3.1'!Q$94/100</f>
        <v>0</v>
      </c>
      <c r="R137" s="57">
        <f>$S137*'Tabell 3.1'!R$94/100</f>
        <v>0</v>
      </c>
      <c r="S137" s="57">
        <v>0</v>
      </c>
    </row>
    <row r="138" spans="1:19" ht="16.5" customHeight="1">
      <c r="A138" s="57" t="str">
        <f t="shared" si="45"/>
        <v xml:space="preserve"> - herav justering for oppgaveendringer mellom sektorer</v>
      </c>
      <c r="B138" s="57"/>
      <c r="C138" s="57"/>
      <c r="D138" s="57">
        <f>$S138*'Tabell 3.1'!D$94/100</f>
        <v>0</v>
      </c>
      <c r="E138" s="57">
        <f>$S138*'Tabell 3.1'!E$94/100</f>
        <v>0</v>
      </c>
      <c r="F138" s="57">
        <f>$S138*'Tabell 3.1'!F$94/100</f>
        <v>0</v>
      </c>
      <c r="G138" s="57">
        <f>$S138*'Tabell 3.1'!G$94/100</f>
        <v>0</v>
      </c>
      <c r="H138" s="57">
        <f>$S138*'Tabell 3.1'!H$94/100</f>
        <v>0</v>
      </c>
      <c r="I138" s="57">
        <f>$S138*'Tabell 3.1'!I$94/100</f>
        <v>0</v>
      </c>
      <c r="J138" s="57">
        <f>$S138*'Tabell 3.1'!J$94/100</f>
        <v>0</v>
      </c>
      <c r="K138" s="57">
        <f>$S138*'Tabell 3.1'!K$94/100</f>
        <v>0</v>
      </c>
      <c r="L138" s="57">
        <f>$S138*'Tabell 3.1'!L$94/100</f>
        <v>0</v>
      </c>
      <c r="M138" s="57">
        <f>$S138*'Tabell 3.1'!M$94/100</f>
        <v>0</v>
      </c>
      <c r="N138" s="57">
        <f>$S138*'Tabell 3.1'!N$94/100</f>
        <v>0</v>
      </c>
      <c r="O138" s="57">
        <f>$S138*'Tabell 3.1'!O$94/100</f>
        <v>0</v>
      </c>
      <c r="P138" s="57">
        <f>$S138*'Tabell 3.1'!P$94/100</f>
        <v>0</v>
      </c>
      <c r="Q138" s="57">
        <f>$S138*'Tabell 3.1'!Q$94/100</f>
        <v>0</v>
      </c>
      <c r="R138" s="57">
        <f>$S138*'Tabell 3.1'!R$94/100</f>
        <v>0</v>
      </c>
      <c r="S138" s="57">
        <v>0</v>
      </c>
    </row>
    <row r="139" spans="1:19" ht="16.5" customHeight="1">
      <c r="A139" s="57" t="str">
        <f t="shared" si="45"/>
        <v xml:space="preserve"> - herav uspesifiserte rammeendringer</v>
      </c>
      <c r="B139" s="57"/>
      <c r="C139" s="57"/>
      <c r="D139" s="57">
        <f>$S139*'Tabell 3.1'!D$94/100</f>
        <v>-197.09655099026872</v>
      </c>
      <c r="E139" s="57">
        <f>$S139*'Tabell 3.1'!E$94/100</f>
        <v>-176.3848930537755</v>
      </c>
      <c r="F139" s="57">
        <f>$S139*'Tabell 3.1'!F$94/100</f>
        <v>-114.56987229055086</v>
      </c>
      <c r="G139" s="57">
        <f>$S139*'Tabell 3.1'!G$94/100</f>
        <v>-92.784122936230375</v>
      </c>
      <c r="H139" s="57">
        <f>$S139*'Tabell 3.1'!H$94/100</f>
        <v>-98.421601208379585</v>
      </c>
      <c r="I139" s="57">
        <f>$S139*'Tabell 3.1'!I$94/100</f>
        <v>-25.598206661942879</v>
      </c>
      <c r="J139" s="57">
        <f>$S139*'Tabell 3.1'!J$94/100</f>
        <v>-32.889321663402995</v>
      </c>
      <c r="K139" s="57">
        <f>$S139*'Tabell 3.1'!K$94/100</f>
        <v>-48.259741943850585</v>
      </c>
      <c r="L139" s="57">
        <f>$S139*'Tabell 3.1'!L$94/100</f>
        <v>-88.823753889784243</v>
      </c>
      <c r="M139" s="57">
        <f>$S139*'Tabell 3.1'!M$94/100</f>
        <v>-76.796365179119618</v>
      </c>
      <c r="N139" s="57">
        <f>$S139*'Tabell 3.1'!N$94/100</f>
        <v>-121.37989481825744</v>
      </c>
      <c r="O139" s="57">
        <f>$S139*'Tabell 3.1'!O$94/100</f>
        <v>-142.58467935873077</v>
      </c>
      <c r="P139" s="57">
        <f>$S139*'Tabell 3.1'!P$94/100</f>
        <v>-63.090117030573126</v>
      </c>
      <c r="Q139" s="57">
        <f>$S139*'Tabell 3.1'!Q$94/100</f>
        <v>-42.298794817606357</v>
      </c>
      <c r="R139" s="57">
        <f>$S139*'Tabell 3.1'!R$94/100</f>
        <v>-135.40120388232117</v>
      </c>
      <c r="S139" s="57">
        <v>-1456.3791197247942</v>
      </c>
    </row>
    <row r="140" spans="1:19" ht="16.5" customHeight="1">
      <c r="A140" s="64" t="str">
        <f t="shared" si="45"/>
        <v xml:space="preserve"> - herav spesifiserte rammeendringer</v>
      </c>
      <c r="B140" s="64"/>
      <c r="C140" s="64"/>
      <c r="D140" s="64">
        <f>$S140*'Tabell 3.1'!D$94/100</f>
        <v>0</v>
      </c>
      <c r="E140" s="64">
        <f>$S140*'Tabell 3.1'!E$94/100</f>
        <v>0</v>
      </c>
      <c r="F140" s="64">
        <f>$S140*'Tabell 3.1'!F$94/100</f>
        <v>0</v>
      </c>
      <c r="G140" s="64">
        <f>$S140*'Tabell 3.1'!G$94/100</f>
        <v>0</v>
      </c>
      <c r="H140" s="64">
        <f>$S140*'Tabell 3.1'!H$94/100</f>
        <v>0</v>
      </c>
      <c r="I140" s="64">
        <f>$S140*'Tabell 3.1'!I$94/100</f>
        <v>0</v>
      </c>
      <c r="J140" s="64">
        <f>$S140*'Tabell 3.1'!J$94/100</f>
        <v>0</v>
      </c>
      <c r="K140" s="64">
        <f>$S140*'Tabell 3.1'!K$94/100</f>
        <v>0</v>
      </c>
      <c r="L140" s="64">
        <f>$S140*'Tabell 3.1'!L$94/100</f>
        <v>0</v>
      </c>
      <c r="M140" s="64">
        <f>$S140*'Tabell 3.1'!M$94/100</f>
        <v>0</v>
      </c>
      <c r="N140" s="64">
        <f>$S140*'Tabell 3.1'!N$94/100</f>
        <v>0</v>
      </c>
      <c r="O140" s="64">
        <f>$S140*'Tabell 3.1'!O$94/100</f>
        <v>0</v>
      </c>
      <c r="P140" s="64">
        <f>$S140*'Tabell 3.1'!P$94/100</f>
        <v>0</v>
      </c>
      <c r="Q140" s="64">
        <f>$S140*'Tabell 3.1'!Q$94/100</f>
        <v>0</v>
      </c>
      <c r="R140" s="64">
        <f>$S140*'Tabell 3.1'!R$94/100</f>
        <v>0</v>
      </c>
      <c r="S140" s="64">
        <v>0</v>
      </c>
    </row>
    <row r="141" spans="1:19" ht="16.5" customHeight="1">
      <c r="A141" s="64" t="str">
        <f t="shared" si="45"/>
        <v>Vridningseffekter knyttet til endringer i særskilte tildelinger</v>
      </c>
      <c r="B141" s="64"/>
      <c r="C141" s="64"/>
      <c r="D141" s="64">
        <f>'Tabell 2.1'!D49+'Tabell 2.1'!D50-SUM(D130:D134)</f>
        <v>3.9567297975663678</v>
      </c>
      <c r="E141" s="64">
        <f>'Tabell 2.1'!E49+'Tabell 2.1'!E50-SUM(E130:E134)</f>
        <v>18.780085972321103</v>
      </c>
      <c r="F141" s="64">
        <f>'Tabell 2.1'!F49+'Tabell 2.1'!F50-SUM(F130:F134)</f>
        <v>-3.6011414578533731</v>
      </c>
      <c r="G141" s="64">
        <f>'Tabell 2.1'!G49+'Tabell 2.1'!G50-SUM(G130:G134)</f>
        <v>4.2424041615086026</v>
      </c>
      <c r="H141" s="64">
        <f>'Tabell 2.1'!H49+'Tabell 2.1'!H50-SUM(H130:H134)</f>
        <v>-16.276600939407217</v>
      </c>
      <c r="I141" s="64">
        <f>'Tabell 2.1'!I49+'Tabell 2.1'!I50-SUM(I130:I134)</f>
        <v>-13.066944033444088</v>
      </c>
      <c r="J141" s="64">
        <f>'Tabell 2.1'!J49+'Tabell 2.1'!J50-SUM(J130:J134)</f>
        <v>3.1228462646722619</v>
      </c>
      <c r="K141" s="64">
        <f>'Tabell 2.1'!K49+'Tabell 2.1'!K50-SUM(K130:K134)</f>
        <v>-14.858275218055496</v>
      </c>
      <c r="L141" s="64">
        <f>'Tabell 2.1'!L49+'Tabell 2.1'!L50-SUM(L130:L134)</f>
        <v>31.204652577562229</v>
      </c>
      <c r="M141" s="64">
        <f>'Tabell 2.1'!M49+'Tabell 2.1'!M50-SUM(M130:M134)</f>
        <v>11.982588894356013</v>
      </c>
      <c r="N141" s="64">
        <f>'Tabell 2.1'!N49+'Tabell 2.1'!N50-SUM(N130:N134)</f>
        <v>26.922981432311644</v>
      </c>
      <c r="O141" s="64">
        <f>'Tabell 2.1'!O49+'Tabell 2.1'!O50-SUM(O130:O134)</f>
        <v>-23.709921459791076</v>
      </c>
      <c r="P141" s="64">
        <f>'Tabell 2.1'!P49+'Tabell 2.1'!P50-SUM(P130:P134)</f>
        <v>-17.17497155705496</v>
      </c>
      <c r="Q141" s="64">
        <f>'Tabell 2.1'!Q49+'Tabell 2.1'!Q50-SUM(Q130:Q134)</f>
        <v>-7.9991070106552797</v>
      </c>
      <c r="R141" s="64">
        <f>'Tabell 2.1'!R49+'Tabell 2.1'!R50-SUM(R130:R134)</f>
        <v>-3.5253274240676546</v>
      </c>
      <c r="S141" s="64">
        <f>SUM(D141:R141)</f>
        <v>-3.092281986027956E-11</v>
      </c>
    </row>
    <row r="142" spans="1:19" ht="16.5" customHeight="1">
      <c r="A142" s="55" t="str">
        <f t="shared" si="45"/>
        <v>Kompensasjon for forventet lønns- og prisutvikling</v>
      </c>
      <c r="B142" s="55"/>
      <c r="C142" s="55"/>
      <c r="D142" s="55">
        <f>SUM(D143:D144)</f>
        <v>3499.784368657658</v>
      </c>
      <c r="E142" s="55">
        <f t="shared" ref="E142:S142" si="47">SUM(E143:E144)</f>
        <v>3132.0136677959154</v>
      </c>
      <c r="F142" s="55">
        <f t="shared" si="47"/>
        <v>2034.3828755347993</v>
      </c>
      <c r="G142" s="55">
        <f t="shared" si="47"/>
        <v>1647.5398553669377</v>
      </c>
      <c r="H142" s="55">
        <f t="shared" si="47"/>
        <v>1747.6428669944171</v>
      </c>
      <c r="I142" s="55">
        <f t="shared" si="47"/>
        <v>454.53968164850971</v>
      </c>
      <c r="J142" s="55">
        <f t="shared" si="47"/>
        <v>584.00582493711215</v>
      </c>
      <c r="K142" s="55">
        <f t="shared" si="47"/>
        <v>856.93376998200063</v>
      </c>
      <c r="L142" s="55">
        <f t="shared" si="47"/>
        <v>1577.2167694822324</v>
      </c>
      <c r="M142" s="55">
        <f t="shared" si="47"/>
        <v>1363.6500338196083</v>
      </c>
      <c r="N142" s="55">
        <f t="shared" si="47"/>
        <v>2155.3064039929441</v>
      </c>
      <c r="O142" s="55">
        <f t="shared" si="47"/>
        <v>2531.8334061278833</v>
      </c>
      <c r="P142" s="55">
        <f t="shared" si="47"/>
        <v>1120.2722944212444</v>
      </c>
      <c r="Q142" s="55">
        <f t="shared" si="47"/>
        <v>751.08701888459404</v>
      </c>
      <c r="R142" s="55">
        <f t="shared" si="47"/>
        <v>2404.2785856165133</v>
      </c>
      <c r="S142" s="55">
        <f t="shared" si="47"/>
        <v>25860.48742326237</v>
      </c>
    </row>
    <row r="143" spans="1:19" ht="16.5" customHeight="1">
      <c r="A143" s="57" t="str">
        <f t="shared" si="45"/>
        <v xml:space="preserve"> - herav generell lønns- og priskompensasjon</v>
      </c>
      <c r="B143" s="57"/>
      <c r="C143" s="57"/>
      <c r="D143" s="57">
        <f>$S143*'Tabell 3.1'!D$94/100</f>
        <v>3499.784368657658</v>
      </c>
      <c r="E143" s="57">
        <f>$S143*'Tabell 3.1'!E$94/100</f>
        <v>3132.0136677959154</v>
      </c>
      <c r="F143" s="57">
        <f>$S143*'Tabell 3.1'!F$94/100</f>
        <v>2034.3828755347993</v>
      </c>
      <c r="G143" s="57">
        <f>$S143*'Tabell 3.1'!G$94/100</f>
        <v>1647.5398553669377</v>
      </c>
      <c r="H143" s="57">
        <f>$S143*'Tabell 3.1'!H$94/100</f>
        <v>1747.6428669944171</v>
      </c>
      <c r="I143" s="57">
        <f>$S143*'Tabell 3.1'!I$94/100</f>
        <v>454.53968164850971</v>
      </c>
      <c r="J143" s="57">
        <f>$S143*'Tabell 3.1'!J$94/100</f>
        <v>584.00582493711215</v>
      </c>
      <c r="K143" s="57">
        <f>$S143*'Tabell 3.1'!K$94/100</f>
        <v>856.93376998200063</v>
      </c>
      <c r="L143" s="57">
        <f>$S143*'Tabell 3.1'!L$94/100</f>
        <v>1577.2167694822324</v>
      </c>
      <c r="M143" s="57">
        <f>$S143*'Tabell 3.1'!M$94/100</f>
        <v>1363.6500338196083</v>
      </c>
      <c r="N143" s="57">
        <f>$S143*'Tabell 3.1'!N$94/100</f>
        <v>2155.3064039929441</v>
      </c>
      <c r="O143" s="57">
        <f>$S143*'Tabell 3.1'!O$94/100</f>
        <v>2531.8334061278833</v>
      </c>
      <c r="P143" s="57">
        <f>$S143*'Tabell 3.1'!P$94/100</f>
        <v>1120.2722944212444</v>
      </c>
      <c r="Q143" s="57">
        <f>$S143*'Tabell 3.1'!Q$94/100</f>
        <v>751.08701888459404</v>
      </c>
      <c r="R143" s="57">
        <f>$S143*'Tabell 3.1'!R$94/100</f>
        <v>2404.2785856165133</v>
      </c>
      <c r="S143" s="57">
        <v>25860.48742326237</v>
      </c>
    </row>
    <row r="144" spans="1:19" ht="16.5" customHeight="1">
      <c r="A144" s="64" t="str">
        <f t="shared" si="45"/>
        <v xml:space="preserve"> - herav kompensasjon for endring i løpende pensjonsutgifter</v>
      </c>
      <c r="B144" s="64"/>
      <c r="C144" s="64"/>
      <c r="D144" s="64">
        <f>$S144*'Tabell 3.1'!D$94/100</f>
        <v>0</v>
      </c>
      <c r="E144" s="64">
        <f>$S144*'Tabell 3.1'!E$94/100</f>
        <v>0</v>
      </c>
      <c r="F144" s="64">
        <f>$S144*'Tabell 3.1'!F$94/100</f>
        <v>0</v>
      </c>
      <c r="G144" s="64">
        <f>$S144*'Tabell 3.1'!G$94/100</f>
        <v>0</v>
      </c>
      <c r="H144" s="64">
        <f>$S144*'Tabell 3.1'!H$94/100</f>
        <v>0</v>
      </c>
      <c r="I144" s="64">
        <f>$S144*'Tabell 3.1'!I$94/100</f>
        <v>0</v>
      </c>
      <c r="J144" s="64">
        <f>$S144*'Tabell 3.1'!J$94/100</f>
        <v>0</v>
      </c>
      <c r="K144" s="64">
        <f>$S144*'Tabell 3.1'!K$94/100</f>
        <v>0</v>
      </c>
      <c r="L144" s="64">
        <f>$S144*'Tabell 3.1'!L$94/100</f>
        <v>0</v>
      </c>
      <c r="M144" s="64">
        <f>$S144*'Tabell 3.1'!M$94/100</f>
        <v>0</v>
      </c>
      <c r="N144" s="64">
        <f>$S144*'Tabell 3.1'!N$94/100</f>
        <v>0</v>
      </c>
      <c r="O144" s="64">
        <f>$S144*'Tabell 3.1'!O$94/100</f>
        <v>0</v>
      </c>
      <c r="P144" s="64">
        <f>$S144*'Tabell 3.1'!P$94/100</f>
        <v>0</v>
      </c>
      <c r="Q144" s="64">
        <f>$S144*'Tabell 3.1'!Q$94/100</f>
        <v>0</v>
      </c>
      <c r="R144" s="64">
        <f>$S144*'Tabell 3.1'!R$94/100</f>
        <v>0</v>
      </c>
      <c r="S144" s="64">
        <v>0</v>
      </c>
    </row>
    <row r="145" spans="1:19" ht="16.5" customHeight="1" thickBot="1">
      <c r="A145" s="195" t="str">
        <f t="shared" si="45"/>
        <v>Bydelsfordelt budsjett 2023</v>
      </c>
      <c r="B145" s="195"/>
      <c r="C145" s="195"/>
      <c r="D145" s="196">
        <f>D134+D142+SUM(D130:D133)+D141</f>
        <v>68773.188225154678</v>
      </c>
      <c r="E145" s="196">
        <f t="shared" ref="E145:S145" si="48">E134+E142+SUM(E130:E133)+E141</f>
        <v>61546.239084924455</v>
      </c>
      <c r="F145" s="196">
        <f t="shared" si="48"/>
        <v>39977.033349300051</v>
      </c>
      <c r="G145" s="196">
        <f t="shared" si="48"/>
        <v>32375.299917421278</v>
      </c>
      <c r="H145" s="196">
        <f t="shared" si="48"/>
        <v>34342.393468159658</v>
      </c>
      <c r="I145" s="196">
        <f t="shared" si="48"/>
        <v>8932.019744349187</v>
      </c>
      <c r="J145" s="196">
        <f t="shared" si="48"/>
        <v>11476.119181134476</v>
      </c>
      <c r="K145" s="196">
        <f t="shared" si="48"/>
        <v>16839.342442708181</v>
      </c>
      <c r="L145" s="196">
        <f t="shared" si="48"/>
        <v>30993.402545276167</v>
      </c>
      <c r="M145" s="196">
        <f t="shared" si="48"/>
        <v>26796.668185898769</v>
      </c>
      <c r="N145" s="196">
        <f t="shared" si="48"/>
        <v>42353.264484560408</v>
      </c>
      <c r="O145" s="196">
        <f t="shared" si="48"/>
        <v>49752.281013001957</v>
      </c>
      <c r="P145" s="196">
        <f t="shared" si="48"/>
        <v>22014.126943829015</v>
      </c>
      <c r="Q145" s="196">
        <f t="shared" si="48"/>
        <v>14759.380430924273</v>
      </c>
      <c r="R145" s="196">
        <f t="shared" si="48"/>
        <v>47245.7403933526</v>
      </c>
      <c r="S145" s="196">
        <f t="shared" si="48"/>
        <v>508176.4994099951</v>
      </c>
    </row>
    <row r="146" spans="1:19" ht="16.5" customHeight="1" thickBot="1">
      <c r="A146" s="57"/>
      <c r="B146" s="57"/>
      <c r="C146" s="57"/>
      <c r="D146" s="58"/>
      <c r="E146" s="58"/>
      <c r="F146" s="58"/>
      <c r="G146" s="58"/>
      <c r="H146" s="58"/>
      <c r="I146" s="58"/>
      <c r="J146" s="58"/>
      <c r="K146" s="58"/>
      <c r="L146" s="58"/>
      <c r="M146" s="58"/>
      <c r="N146" s="58"/>
      <c r="O146" s="58"/>
      <c r="P146" s="58"/>
      <c r="Q146" s="58"/>
      <c r="R146" s="58"/>
      <c r="S146" s="58"/>
    </row>
    <row r="147" spans="1:19" ht="16.5" customHeight="1">
      <c r="A147" s="192" t="str">
        <f>'Tabell 2.1'!A54</f>
        <v>FO4C Økonomisk sosialhjelp</v>
      </c>
      <c r="B147" s="192"/>
      <c r="C147" s="192"/>
      <c r="D147" s="193"/>
      <c r="E147" s="193"/>
      <c r="F147" s="193"/>
      <c r="G147" s="193"/>
      <c r="H147" s="193"/>
      <c r="I147" s="193"/>
      <c r="J147" s="193"/>
      <c r="K147" s="193"/>
      <c r="L147" s="193"/>
      <c r="M147" s="193"/>
      <c r="N147" s="193"/>
      <c r="O147" s="193"/>
      <c r="P147" s="193"/>
      <c r="Q147" s="193"/>
      <c r="R147" s="193"/>
      <c r="S147" s="193"/>
    </row>
    <row r="148" spans="1:19" ht="16.5" customHeight="1">
      <c r="A148" s="63" t="str">
        <f t="shared" ref="A148:A163" si="49">A130</f>
        <v>Bydelsfordelt Dok3 2022</v>
      </c>
      <c r="B148" s="63"/>
      <c r="C148" s="63"/>
      <c r="D148" s="63">
        <f>'Tabell 2.1 DOK32022'!D58</f>
        <v>191225.15427328515</v>
      </c>
      <c r="E148" s="63">
        <f>'Tabell 2.1 DOK32022'!E58</f>
        <v>170508.58138849371</v>
      </c>
      <c r="F148" s="63">
        <f>'Tabell 2.1 DOK32022'!F58</f>
        <v>113200.14709260581</v>
      </c>
      <c r="G148" s="63">
        <f>'Tabell 2.1 DOK32022'!G58</f>
        <v>88872.213875561123</v>
      </c>
      <c r="H148" s="63">
        <f>'Tabell 2.1 DOK32022'!H58</f>
        <v>96250.107447851478</v>
      </c>
      <c r="I148" s="63">
        <f>'Tabell 2.1 DOK32022'!I58</f>
        <v>26276.039505601362</v>
      </c>
      <c r="J148" s="63">
        <f>'Tabell 2.1 DOK32022'!J58</f>
        <v>33438.973467589902</v>
      </c>
      <c r="K148" s="63">
        <f>'Tabell 2.1 DOK32022'!K58</f>
        <v>47687.881696638746</v>
      </c>
      <c r="L148" s="63">
        <f>'Tabell 2.1 DOK32022'!L58</f>
        <v>88660.464244933188</v>
      </c>
      <c r="M148" s="63">
        <f>'Tabell 2.1 DOK32022'!M58</f>
        <v>81442.648892121142</v>
      </c>
      <c r="N148" s="63">
        <f>'Tabell 2.1 DOK32022'!N58</f>
        <v>108790.86605975963</v>
      </c>
      <c r="O148" s="63">
        <f>'Tabell 2.1 DOK32022'!O58</f>
        <v>133147.89029281677</v>
      </c>
      <c r="P148" s="63">
        <f>'Tabell 2.1 DOK32022'!P58</f>
        <v>68388.748663593695</v>
      </c>
      <c r="Q148" s="63">
        <f>'Tabell 2.1 DOK32022'!Q58</f>
        <v>43495.147966258213</v>
      </c>
      <c r="R148" s="63">
        <f>'Tabell 2.1 DOK32022'!R58</f>
        <v>127659.1350232221</v>
      </c>
      <c r="S148" s="63">
        <f>'Tabell 2.1 DOK32022'!S58</f>
        <v>1419043.9998903321</v>
      </c>
    </row>
    <row r="149" spans="1:19" ht="16.5" customHeight="1">
      <c r="A149" s="57" t="str">
        <f t="shared" si="49"/>
        <v>Effekt av oppdaterte kriterieandeler</v>
      </c>
      <c r="B149" s="57"/>
      <c r="C149" s="57"/>
      <c r="D149" s="57">
        <f>($S$148-'Tabell 2.3 DOK32022'!$S$93)*('Tabell 4.1 DOK32022'!X116-'Tabell 4.1 DOK32022'!D116)*'Tabell 4.1 DOK32022'!$W$116/100</f>
        <v>924.13091207025718</v>
      </c>
      <c r="E149" s="57">
        <f>($S$148-'Tabell 2.3 DOK32022'!$S$93)*('Tabell 4.1 DOK32022'!Y116-'Tabell 4.1 DOK32022'!E116)*'Tabell 4.1 DOK32022'!$W$116/100</f>
        <v>4045.4816907632489</v>
      </c>
      <c r="F149" s="57">
        <f>($S$148-'Tabell 2.3 DOK32022'!$S$93)*('Tabell 4.1 DOK32022'!Z116-'Tabell 4.1 DOK32022'!F116)*'Tabell 4.1 DOK32022'!$W$116/100</f>
        <v>2425.8277309718478</v>
      </c>
      <c r="G149" s="57">
        <f>($S$148-'Tabell 2.3 DOK32022'!$S$93)*('Tabell 4.1 DOK32022'!AA116-'Tabell 4.1 DOK32022'!G116)*'Tabell 4.1 DOK32022'!$W$116/100</f>
        <v>314.873370340213</v>
      </c>
      <c r="H149" s="57">
        <f>($S$148-'Tabell 2.3 DOK32022'!$S$93)*('Tabell 4.1 DOK32022'!AB116-'Tabell 4.1 DOK32022'!H116)*'Tabell 4.1 DOK32022'!$W$116/100</f>
        <v>-2287.8141458878863</v>
      </c>
      <c r="I149" s="57">
        <f>($S$148-'Tabell 2.3 DOK32022'!$S$93)*('Tabell 4.1 DOK32022'!AC116-'Tabell 4.1 DOK32022'!I116)*'Tabell 4.1 DOK32022'!$W$116/100</f>
        <v>843.03174217649018</v>
      </c>
      <c r="J149" s="57">
        <f>($S$148-'Tabell 2.3 DOK32022'!$S$93)*('Tabell 4.1 DOK32022'!AD116-'Tabell 4.1 DOK32022'!J116)*'Tabell 4.1 DOK32022'!$W$116/100</f>
        <v>-616.52171734497472</v>
      </c>
      <c r="K149" s="57">
        <f>($S$148-'Tabell 2.3 DOK32022'!$S$93)*('Tabell 4.1 DOK32022'!AE116-'Tabell 4.1 DOK32022'!K116)*'Tabell 4.1 DOK32022'!$W$116/100</f>
        <v>42.45509842395456</v>
      </c>
      <c r="L149" s="57">
        <f>($S$148-'Tabell 2.3 DOK32022'!$S$93)*('Tabell 4.1 DOK32022'!AF116-'Tabell 4.1 DOK32022'!L116)*'Tabell 4.1 DOK32022'!$W$116/100</f>
        <v>-1238.9892358982131</v>
      </c>
      <c r="M149" s="57">
        <f>($S$148-'Tabell 2.3 DOK32022'!$S$93)*('Tabell 4.1 DOK32022'!AG116-'Tabell 4.1 DOK32022'!M116)*'Tabell 4.1 DOK32022'!$W$116/100</f>
        <v>-4398.7935997254208</v>
      </c>
      <c r="N149" s="57">
        <f>($S$148-'Tabell 2.3 DOK32022'!$S$93)*('Tabell 4.1 DOK32022'!AH116-'Tabell 4.1 DOK32022'!N116)*'Tabell 4.1 DOK32022'!$W$116/100</f>
        <v>1656.9802856783231</v>
      </c>
      <c r="O149" s="57">
        <f>($S$148-'Tabell 2.3 DOK32022'!$S$93)*('Tabell 4.1 DOK32022'!AI116-'Tabell 4.1 DOK32022'!O116)*'Tabell 4.1 DOK32022'!$W$116/100</f>
        <v>3256.0375207850861</v>
      </c>
      <c r="P149" s="57">
        <f>($S$148-'Tabell 2.3 DOK32022'!$S$93)*('Tabell 4.1 DOK32022'!AJ116-'Tabell 4.1 DOK32022'!P116)*'Tabell 4.1 DOK32022'!$W$116/100</f>
        <v>-3727.6013821672382</v>
      </c>
      <c r="Q149" s="57">
        <f>($S$148-'Tabell 2.3 DOK32022'!$S$93)*('Tabell 4.1 DOK32022'!AK116-'Tabell 4.1 DOK32022'!Q116)*'Tabell 4.1 DOK32022'!$W$116/100</f>
        <v>-2666.818859822512</v>
      </c>
      <c r="R149" s="57">
        <f>($S$148-'Tabell 2.3 DOK32022'!$S$93)*('Tabell 4.1 DOK32022'!AL116-'Tabell 4.1 DOK32022'!R116)*'Tabell 4.1 DOK32022'!$W$116/100</f>
        <v>1427.7205896367525</v>
      </c>
      <c r="S149" s="57">
        <f>($S$148-'Tabell 2.3 DOK32022'!$S$93)*('Tabell 4.1 DOK32022'!AM116-'Tabell 4.1 DOK32022'!S116)*'Tabell 4.1 DOK32022'!$W$116/100</f>
        <v>-3.219711288444005E-10</v>
      </c>
    </row>
    <row r="150" spans="1:19" ht="16.5" customHeight="1">
      <c r="A150" s="57" t="str">
        <f t="shared" si="49"/>
        <v>Effekt av oppdaterte regnskapsandeler</v>
      </c>
      <c r="B150" s="57"/>
      <c r="C150" s="57"/>
      <c r="D150" s="57">
        <f>($S$148-'Tabell 2.3 DOK32022'!$S$93)*('Tabell 4.1 DOK32022'!X117-'Tabell 4.1 DOK32022'!D117)*'Tabell 4.1 DOK32022'!$C$117/100</f>
        <v>479.32282424254305</v>
      </c>
      <c r="E150" s="57">
        <f>($S$148-'Tabell 2.3 DOK32022'!$S$93)*('Tabell 4.1 DOK32022'!Y117-'Tabell 4.1 DOK32022'!E117)*'Tabell 4.1 DOK32022'!$C$117/100</f>
        <v>1209.7611857902918</v>
      </c>
      <c r="F150" s="57">
        <f>($S$148-'Tabell 2.3 DOK32022'!$S$93)*('Tabell 4.1 DOK32022'!Z117-'Tabell 4.1 DOK32022'!F117)*'Tabell 4.1 DOK32022'!$C$117/100</f>
        <v>-667.83298798739202</v>
      </c>
      <c r="G150" s="57">
        <f>($S$148-'Tabell 2.3 DOK32022'!$S$93)*('Tabell 4.1 DOK32022'!AA117-'Tabell 4.1 DOK32022'!G117)*'Tabell 4.1 DOK32022'!$C$117/100</f>
        <v>616.71218417585237</v>
      </c>
      <c r="H150" s="57">
        <f>($S$148-'Tabell 2.3 DOK32022'!$S$93)*('Tabell 4.1 DOK32022'!AB117-'Tabell 4.1 DOK32022'!H117)*'Tabell 4.1 DOK32022'!$C$117/100</f>
        <v>-2212.3273140909128</v>
      </c>
      <c r="I150" s="57">
        <f>($S$148-'Tabell 2.3 DOK32022'!$S$93)*('Tabell 4.1 DOK32022'!AC117-'Tabell 4.1 DOK32022'!I117)*'Tabell 4.1 DOK32022'!$C$117/100</f>
        <v>-81.586537754545674</v>
      </c>
      <c r="J150" s="57">
        <f>($S$148-'Tabell 2.3 DOK32022'!$S$93)*('Tabell 4.1 DOK32022'!AD117-'Tabell 4.1 DOK32022'!J117)*'Tabell 4.1 DOK32022'!$C$117/100</f>
        <v>-481.0961349489105</v>
      </c>
      <c r="K150" s="57">
        <f>($S$148-'Tabell 2.3 DOK32022'!$S$93)*('Tabell 4.1 DOK32022'!AE117-'Tabell 4.1 DOK32022'!K117)*'Tabell 4.1 DOK32022'!$C$117/100</f>
        <v>143.66888026745556</v>
      </c>
      <c r="L150" s="57">
        <f>($S$148-'Tabell 2.3 DOK32022'!$S$93)*('Tabell 4.1 DOK32022'!AF117-'Tabell 4.1 DOK32022'!L117)*'Tabell 4.1 DOK32022'!$C$117/100</f>
        <v>360.5784982011603</v>
      </c>
      <c r="M150" s="57">
        <f>($S$148-'Tabell 2.3 DOK32022'!$S$93)*('Tabell 4.1 DOK32022'!AG117-'Tabell 4.1 DOK32022'!M117)*'Tabell 4.1 DOK32022'!$C$117/100</f>
        <v>-185.86105081203885</v>
      </c>
      <c r="N150" s="57">
        <f>($S$148-'Tabell 2.3 DOK32022'!$S$93)*('Tabell 4.1 DOK32022'!AH117-'Tabell 4.1 DOK32022'!N117)*'Tabell 4.1 DOK32022'!$C$117/100</f>
        <v>1139.3777792936023</v>
      </c>
      <c r="O150" s="57">
        <f>($S$148-'Tabell 2.3 DOK32022'!$S$93)*('Tabell 4.1 DOK32022'!AI117-'Tabell 4.1 DOK32022'!O117)*'Tabell 4.1 DOK32022'!$C$117/100</f>
        <v>152.35227117886106</v>
      </c>
      <c r="P150" s="57">
        <f>($S$148-'Tabell 2.3 DOK32022'!$S$93)*('Tabell 4.1 DOK32022'!AJ117-'Tabell 4.1 DOK32022'!P117)*'Tabell 4.1 DOK32022'!$C$117/100</f>
        <v>-986.7141393115985</v>
      </c>
      <c r="Q150" s="57">
        <f>($S$148-'Tabell 2.3 DOK32022'!$S$93)*('Tabell 4.1 DOK32022'!AK117-'Tabell 4.1 DOK32022'!Q117)*'Tabell 4.1 DOK32022'!$C$117/100</f>
        <v>-170.34396914087117</v>
      </c>
      <c r="R150" s="57">
        <f>($S$148-'Tabell 2.3 DOK32022'!$S$93)*('Tabell 4.1 DOK32022'!AL117-'Tabell 4.1 DOK32022'!R117)*'Tabell 4.1 DOK32022'!$C$117/100</f>
        <v>683.98851089650793</v>
      </c>
      <c r="S150" s="57">
        <f>($S$148-'Tabell 2.3 DOK32022'!$S$93)*('Tabell 4.1 DOK32022'!AM117-'Tabell 4.1 DOK32022'!S117)*'Tabell 4.1 DOK32022'!$C$117/100</f>
        <v>8.0492782211100126E-11</v>
      </c>
    </row>
    <row r="151" spans="1:19" ht="16.5" customHeight="1">
      <c r="A151" s="64" t="str">
        <f t="shared" si="49"/>
        <v>Effekt av endringer i fordelingssystemet</v>
      </c>
      <c r="B151" s="64"/>
      <c r="C151" s="64"/>
      <c r="D151" s="64">
        <f>($S$148-'Tabell 2.3 DOK32022'!$S$93)*('Tabell 4.1'!D117-'Tabell 4.1 DOK32022'!X118)/100</f>
        <v>0</v>
      </c>
      <c r="E151" s="64">
        <f>($S$148-'Tabell 2.3 DOK32022'!$S$93)*('Tabell 4.1'!E117-'Tabell 4.1 DOK32022'!Y118)/100</f>
        <v>0</v>
      </c>
      <c r="F151" s="64">
        <f>($S$148-'Tabell 2.3 DOK32022'!$S$93)*('Tabell 4.1'!F117-'Tabell 4.1 DOK32022'!Z118)/100</f>
        <v>0</v>
      </c>
      <c r="G151" s="64">
        <f>($S$148-'Tabell 2.3 DOK32022'!$S$93)*('Tabell 4.1'!G117-'Tabell 4.1 DOK32022'!AA118)/100</f>
        <v>0</v>
      </c>
      <c r="H151" s="64">
        <f>($S$148-'Tabell 2.3 DOK32022'!$S$93)*('Tabell 4.1'!H117-'Tabell 4.1 DOK32022'!AB118)/100</f>
        <v>0</v>
      </c>
      <c r="I151" s="64">
        <f>($S$148-'Tabell 2.3 DOK32022'!$S$93)*('Tabell 4.1'!I117-'Tabell 4.1 DOK32022'!AC118)/100</f>
        <v>0</v>
      </c>
      <c r="J151" s="64">
        <f>($S$148-'Tabell 2.3 DOK32022'!$S$93)*('Tabell 4.1'!J117-'Tabell 4.1 DOK32022'!AD118)/100</f>
        <v>0</v>
      </c>
      <c r="K151" s="64">
        <f>($S$148-'Tabell 2.3 DOK32022'!$S$93)*('Tabell 4.1'!K117-'Tabell 4.1 DOK32022'!AE118)/100</f>
        <v>0</v>
      </c>
      <c r="L151" s="64">
        <f>($S$148-'Tabell 2.3 DOK32022'!$S$93)*('Tabell 4.1'!L117-'Tabell 4.1 DOK32022'!AF118)/100</f>
        <v>0</v>
      </c>
      <c r="M151" s="64">
        <f>($S$148-'Tabell 2.3 DOK32022'!$S$93)*('Tabell 4.1'!M117-'Tabell 4.1 DOK32022'!AG118)/100</f>
        <v>0</v>
      </c>
      <c r="N151" s="64">
        <f>($S$148-'Tabell 2.3 DOK32022'!$S$93)*('Tabell 4.1'!N117-'Tabell 4.1 DOK32022'!AH118)/100</f>
        <v>0</v>
      </c>
      <c r="O151" s="64">
        <f>($S$148-'Tabell 2.3 DOK32022'!$S$93)*('Tabell 4.1'!O117-'Tabell 4.1 DOK32022'!AI118)/100</f>
        <v>0</v>
      </c>
      <c r="P151" s="64">
        <f>($S$148-'Tabell 2.3 DOK32022'!$S$93)*('Tabell 4.1'!P117-'Tabell 4.1 DOK32022'!AJ118)/100</f>
        <v>0</v>
      </c>
      <c r="Q151" s="64">
        <f>($S$148-'Tabell 2.3 DOK32022'!$S$93)*('Tabell 4.1'!Q117-'Tabell 4.1 DOK32022'!AK118)/100</f>
        <v>0</v>
      </c>
      <c r="R151" s="64">
        <f>($S$148-'Tabell 2.3 DOK32022'!$S$93)*('Tabell 4.1'!R117-'Tabell 4.1 DOK32022'!AL118)/100</f>
        <v>0</v>
      </c>
      <c r="S151" s="64">
        <f>($S$148-'Tabell 2.3 DOK32022'!$S$93)*('Tabell 4.1'!S117-'Tabell 4.1 DOK32022'!AM118)/100</f>
        <v>0</v>
      </c>
    </row>
    <row r="152" spans="1:19" ht="16.5" customHeight="1">
      <c r="A152" s="55" t="str">
        <f t="shared" si="49"/>
        <v>Reelle endringer</v>
      </c>
      <c r="B152" s="55"/>
      <c r="C152" s="55"/>
      <c r="D152" s="55">
        <f>SUM(D153:D158)</f>
        <v>1754.6887066420513</v>
      </c>
      <c r="E152" s="55">
        <f t="shared" ref="E152:S152" si="50">SUM(E153:E158)</f>
        <v>1573.7368114037654</v>
      </c>
      <c r="F152" s="55">
        <f t="shared" si="50"/>
        <v>1047.1744321872202</v>
      </c>
      <c r="G152" s="55">
        <f t="shared" si="50"/>
        <v>818.03899380123676</v>
      </c>
      <c r="H152" s="55">
        <f t="shared" si="50"/>
        <v>835.76697572196008</v>
      </c>
      <c r="I152" s="55">
        <f t="shared" si="50"/>
        <v>246.28932102505337</v>
      </c>
      <c r="J152" s="55">
        <f t="shared" si="50"/>
        <v>294.60323698558227</v>
      </c>
      <c r="K152" s="55">
        <f t="shared" si="50"/>
        <v>436.09294573749776</v>
      </c>
      <c r="L152" s="55">
        <f t="shared" si="50"/>
        <v>799.62254582310425</v>
      </c>
      <c r="M152" s="55">
        <f t="shared" si="50"/>
        <v>700.11332119550525</v>
      </c>
      <c r="N152" s="55">
        <f t="shared" si="50"/>
        <v>1016.4681352390089</v>
      </c>
      <c r="O152" s="55">
        <f t="shared" si="50"/>
        <v>1243.915766000212</v>
      </c>
      <c r="P152" s="55">
        <f t="shared" si="50"/>
        <v>580.02188714739714</v>
      </c>
      <c r="Q152" s="55">
        <f t="shared" si="50"/>
        <v>370.3609141570339</v>
      </c>
      <c r="R152" s="55">
        <f t="shared" si="50"/>
        <v>1182.1060069333716</v>
      </c>
      <c r="S152" s="55">
        <f t="shared" si="50"/>
        <v>12899</v>
      </c>
    </row>
    <row r="153" spans="1:19" ht="16.5" customHeight="1">
      <c r="A153" s="57" t="str">
        <f t="shared" si="49"/>
        <v xml:space="preserve"> - herav justering for demografiske forhold</v>
      </c>
      <c r="B153" s="57"/>
      <c r="C153" s="57"/>
      <c r="D153" s="57">
        <f>$S153*'Tabell 3.1'!D$98/100</f>
        <v>0</v>
      </c>
      <c r="E153" s="57">
        <f>$S153*'Tabell 3.1'!E$98/100</f>
        <v>0</v>
      </c>
      <c r="F153" s="57">
        <f>$S153*'Tabell 3.1'!F$98/100</f>
        <v>0</v>
      </c>
      <c r="G153" s="57">
        <f>$S153*'Tabell 3.1'!G$98/100</f>
        <v>0</v>
      </c>
      <c r="H153" s="57">
        <f>$S153*'Tabell 3.1'!H$98/100</f>
        <v>0</v>
      </c>
      <c r="I153" s="57">
        <f>$S153*'Tabell 3.1'!I$98/100</f>
        <v>0</v>
      </c>
      <c r="J153" s="57">
        <f>$S153*'Tabell 3.1'!J$98/100</f>
        <v>0</v>
      </c>
      <c r="K153" s="57">
        <f>$S153*'Tabell 3.1'!K$98/100</f>
        <v>0</v>
      </c>
      <c r="L153" s="57">
        <f>$S153*'Tabell 3.1'!L$98/100</f>
        <v>0</v>
      </c>
      <c r="M153" s="57">
        <f>$S153*'Tabell 3.1'!M$98/100</f>
        <v>0</v>
      </c>
      <c r="N153" s="57">
        <f>$S153*'Tabell 3.1'!N$98/100</f>
        <v>0</v>
      </c>
      <c r="O153" s="57">
        <f>$S153*'Tabell 3.1'!O$98/100</f>
        <v>0</v>
      </c>
      <c r="P153" s="57">
        <f>$S153*'Tabell 3.1'!P$98/100</f>
        <v>0</v>
      </c>
      <c r="Q153" s="57">
        <f>$S153*'Tabell 3.1'!Q$98/100</f>
        <v>0</v>
      </c>
      <c r="R153" s="57">
        <f>$S153*'Tabell 3.1'!R$98/100</f>
        <v>0</v>
      </c>
      <c r="S153" s="57">
        <v>0</v>
      </c>
    </row>
    <row r="154" spans="1:19" ht="16.5" customHeight="1">
      <c r="A154" s="57" t="str">
        <f t="shared" si="49"/>
        <v xml:space="preserve"> - herav justering for andre aktivitetsnøytrale forhold</v>
      </c>
      <c r="B154" s="57"/>
      <c r="C154" s="57"/>
      <c r="D154" s="57">
        <f>$S154*'Tabell 3.1'!D$98/100</f>
        <v>-7549.963400832663</v>
      </c>
      <c r="E154" s="57">
        <f>$S154*'Tabell 3.1'!E$98/100</f>
        <v>-6771.3750499821981</v>
      </c>
      <c r="F154" s="57">
        <f>$S154*'Tabell 3.1'!F$98/100</f>
        <v>-4505.7158043897125</v>
      </c>
      <c r="G154" s="57">
        <f>$S154*'Tabell 3.1'!G$98/100</f>
        <v>-3519.8063566914061</v>
      </c>
      <c r="H154" s="57">
        <f>$S154*'Tabell 3.1'!H$98/100</f>
        <v>-3596.0851941657875</v>
      </c>
      <c r="I154" s="57">
        <f>$S154*'Tabell 3.1'!I$98/100</f>
        <v>-1059.7180871549335</v>
      </c>
      <c r="J154" s="57">
        <f>$S154*'Tabell 3.1'!J$98/100</f>
        <v>-1267.6001438822234</v>
      </c>
      <c r="K154" s="57">
        <f>$S154*'Tabell 3.1'!K$98/100</f>
        <v>-1876.3930987965628</v>
      </c>
      <c r="L154" s="57">
        <f>$S154*'Tabell 3.1'!L$98/100</f>
        <v>-3440.5652310821083</v>
      </c>
      <c r="M154" s="57">
        <f>$S154*'Tabell 3.1'!M$98/100</f>
        <v>-3012.4032436368511</v>
      </c>
      <c r="N154" s="57">
        <f>$S154*'Tabell 3.1'!N$98/100</f>
        <v>-4373.5946952399581</v>
      </c>
      <c r="O154" s="57">
        <f>$S154*'Tabell 3.1'!O$98/100</f>
        <v>-5352.241951219301</v>
      </c>
      <c r="P154" s="57">
        <f>$S154*'Tabell 3.1'!P$98/100</f>
        <v>-2495.6814294571454</v>
      </c>
      <c r="Q154" s="57">
        <f>$S154*'Tabell 3.1'!Q$98/100</f>
        <v>-1593.5654776827296</v>
      </c>
      <c r="R154" s="57">
        <f>$S154*'Tabell 3.1'!R$98/100</f>
        <v>-5086.2908357864244</v>
      </c>
      <c r="S154" s="57">
        <v>-55501</v>
      </c>
    </row>
    <row r="155" spans="1:19" ht="16.5" customHeight="1">
      <c r="A155" s="57" t="str">
        <f t="shared" si="49"/>
        <v xml:space="preserve"> - herav justering for engangstiltak</v>
      </c>
      <c r="B155" s="57"/>
      <c r="C155" s="57"/>
      <c r="D155" s="57">
        <f>$S155*'Tabell 3.1'!D$98/100</f>
        <v>0</v>
      </c>
      <c r="E155" s="57">
        <f>$S155*'Tabell 3.1'!E$98/100</f>
        <v>0</v>
      </c>
      <c r="F155" s="57">
        <f>$S155*'Tabell 3.1'!F$98/100</f>
        <v>0</v>
      </c>
      <c r="G155" s="57">
        <f>$S155*'Tabell 3.1'!G$98/100</f>
        <v>0</v>
      </c>
      <c r="H155" s="57">
        <f>$S155*'Tabell 3.1'!H$98/100</f>
        <v>0</v>
      </c>
      <c r="I155" s="57">
        <f>$S155*'Tabell 3.1'!I$98/100</f>
        <v>0</v>
      </c>
      <c r="J155" s="57">
        <f>$S155*'Tabell 3.1'!J$98/100</f>
        <v>0</v>
      </c>
      <c r="K155" s="57">
        <f>$S155*'Tabell 3.1'!K$98/100</f>
        <v>0</v>
      </c>
      <c r="L155" s="57">
        <f>$S155*'Tabell 3.1'!L$98/100</f>
        <v>0</v>
      </c>
      <c r="M155" s="57">
        <f>$S155*'Tabell 3.1'!M$98/100</f>
        <v>0</v>
      </c>
      <c r="N155" s="57">
        <f>$S155*'Tabell 3.1'!N$98/100</f>
        <v>0</v>
      </c>
      <c r="O155" s="57">
        <f>$S155*'Tabell 3.1'!O$98/100</f>
        <v>0</v>
      </c>
      <c r="P155" s="57">
        <f>$S155*'Tabell 3.1'!P$98/100</f>
        <v>0</v>
      </c>
      <c r="Q155" s="57">
        <f>$S155*'Tabell 3.1'!Q$98/100</f>
        <v>0</v>
      </c>
      <c r="R155" s="57">
        <f>$S155*'Tabell 3.1'!R$98/100</f>
        <v>0</v>
      </c>
      <c r="S155" s="57">
        <v>0</v>
      </c>
    </row>
    <row r="156" spans="1:19" ht="16.5" customHeight="1">
      <c r="A156" s="57" t="str">
        <f t="shared" si="49"/>
        <v xml:space="preserve"> - herav justering for oppgaveendringer mellom sektorer</v>
      </c>
      <c r="B156" s="57"/>
      <c r="C156" s="57"/>
      <c r="D156" s="57">
        <f>$S156*'Tabell 3.1'!D$98/100</f>
        <v>0</v>
      </c>
      <c r="E156" s="57">
        <f>$S156*'Tabell 3.1'!E$98/100</f>
        <v>0</v>
      </c>
      <c r="F156" s="57">
        <f>$S156*'Tabell 3.1'!F$98/100</f>
        <v>0</v>
      </c>
      <c r="G156" s="57">
        <f>$S156*'Tabell 3.1'!G$98/100</f>
        <v>0</v>
      </c>
      <c r="H156" s="57">
        <f>$S156*'Tabell 3.1'!H$98/100</f>
        <v>0</v>
      </c>
      <c r="I156" s="57">
        <f>$S156*'Tabell 3.1'!I$98/100</f>
        <v>0</v>
      </c>
      <c r="J156" s="57">
        <f>$S156*'Tabell 3.1'!J$98/100</f>
        <v>0</v>
      </c>
      <c r="K156" s="57">
        <f>$S156*'Tabell 3.1'!K$98/100</f>
        <v>0</v>
      </c>
      <c r="L156" s="57">
        <f>$S156*'Tabell 3.1'!L$98/100</f>
        <v>0</v>
      </c>
      <c r="M156" s="57">
        <f>$S156*'Tabell 3.1'!M$98/100</f>
        <v>0</v>
      </c>
      <c r="N156" s="57">
        <f>$S156*'Tabell 3.1'!N$98/100</f>
        <v>0</v>
      </c>
      <c r="O156" s="57">
        <f>$S156*'Tabell 3.1'!O$98/100</f>
        <v>0</v>
      </c>
      <c r="P156" s="57">
        <f>$S156*'Tabell 3.1'!P$98/100</f>
        <v>0</v>
      </c>
      <c r="Q156" s="57">
        <f>$S156*'Tabell 3.1'!Q$98/100</f>
        <v>0</v>
      </c>
      <c r="R156" s="57">
        <f>$S156*'Tabell 3.1'!R$98/100</f>
        <v>0</v>
      </c>
      <c r="S156" s="57">
        <v>0</v>
      </c>
    </row>
    <row r="157" spans="1:19" ht="16.5" customHeight="1">
      <c r="A157" s="57" t="str">
        <f t="shared" si="49"/>
        <v xml:space="preserve"> - herav uspesifiserte rammeendringer</v>
      </c>
      <c r="B157" s="57"/>
      <c r="C157" s="57"/>
      <c r="D157" s="57">
        <f>$S157*'Tabell 3.1'!D$98/100</f>
        <v>0</v>
      </c>
      <c r="E157" s="57">
        <f>$S157*'Tabell 3.1'!E$98/100</f>
        <v>0</v>
      </c>
      <c r="F157" s="57">
        <f>$S157*'Tabell 3.1'!F$98/100</f>
        <v>0</v>
      </c>
      <c r="G157" s="57">
        <f>$S157*'Tabell 3.1'!G$98/100</f>
        <v>0</v>
      </c>
      <c r="H157" s="57">
        <f>$S157*'Tabell 3.1'!H$98/100</f>
        <v>0</v>
      </c>
      <c r="I157" s="57">
        <f>$S157*'Tabell 3.1'!I$98/100</f>
        <v>0</v>
      </c>
      <c r="J157" s="57">
        <f>$S157*'Tabell 3.1'!J$98/100</f>
        <v>0</v>
      </c>
      <c r="K157" s="57">
        <f>$S157*'Tabell 3.1'!K$98/100</f>
        <v>0</v>
      </c>
      <c r="L157" s="57">
        <f>$S157*'Tabell 3.1'!L$98/100</f>
        <v>0</v>
      </c>
      <c r="M157" s="57">
        <f>$S157*'Tabell 3.1'!M$98/100</f>
        <v>0</v>
      </c>
      <c r="N157" s="57">
        <f>$S157*'Tabell 3.1'!N$98/100</f>
        <v>0</v>
      </c>
      <c r="O157" s="57">
        <f>$S157*'Tabell 3.1'!O$98/100</f>
        <v>0</v>
      </c>
      <c r="P157" s="57">
        <f>$S157*'Tabell 3.1'!P$98/100</f>
        <v>0</v>
      </c>
      <c r="Q157" s="57">
        <f>$S157*'Tabell 3.1'!Q$98/100</f>
        <v>0</v>
      </c>
      <c r="R157" s="57">
        <f>$S157*'Tabell 3.1'!R$98/100</f>
        <v>0</v>
      </c>
      <c r="S157" s="57">
        <v>0</v>
      </c>
    </row>
    <row r="158" spans="1:19" ht="16.5" customHeight="1">
      <c r="A158" s="64" t="str">
        <f t="shared" si="49"/>
        <v xml:space="preserve"> - herav spesifiserte rammeendringer</v>
      </c>
      <c r="B158" s="64"/>
      <c r="C158" s="64"/>
      <c r="D158" s="64">
        <f>$S158*'Tabell 3.1'!D$98/100</f>
        <v>9304.6521074747143</v>
      </c>
      <c r="E158" s="64">
        <f>$S158*'Tabell 3.1'!E$98/100</f>
        <v>8345.1118613859635</v>
      </c>
      <c r="F158" s="64">
        <f>$S158*'Tabell 3.1'!F$98/100</f>
        <v>5552.8902365769327</v>
      </c>
      <c r="G158" s="64">
        <f>$S158*'Tabell 3.1'!G$98/100</f>
        <v>4337.8453504926429</v>
      </c>
      <c r="H158" s="64">
        <f>$S158*'Tabell 3.1'!H$98/100</f>
        <v>4431.8521698877476</v>
      </c>
      <c r="I158" s="64">
        <f>$S158*'Tabell 3.1'!I$98/100</f>
        <v>1306.0074081799869</v>
      </c>
      <c r="J158" s="64">
        <f>$S158*'Tabell 3.1'!J$98/100</f>
        <v>1562.2033808678057</v>
      </c>
      <c r="K158" s="64">
        <f>$S158*'Tabell 3.1'!K$98/100</f>
        <v>2312.4860445340605</v>
      </c>
      <c r="L158" s="64">
        <f>$S158*'Tabell 3.1'!L$98/100</f>
        <v>4240.1877769052126</v>
      </c>
      <c r="M158" s="64">
        <f>$S158*'Tabell 3.1'!M$98/100</f>
        <v>3712.5165648323564</v>
      </c>
      <c r="N158" s="64">
        <f>$S158*'Tabell 3.1'!N$98/100</f>
        <v>5390.062830478967</v>
      </c>
      <c r="O158" s="64">
        <f>$S158*'Tabell 3.1'!O$98/100</f>
        <v>6596.157717219513</v>
      </c>
      <c r="P158" s="64">
        <f>$S158*'Tabell 3.1'!P$98/100</f>
        <v>3075.7033166045426</v>
      </c>
      <c r="Q158" s="64">
        <f>$S158*'Tabell 3.1'!Q$98/100</f>
        <v>1963.9263918397635</v>
      </c>
      <c r="R158" s="64">
        <f>$S158*'Tabell 3.1'!R$98/100</f>
        <v>6268.396842719796</v>
      </c>
      <c r="S158" s="64">
        <v>68400</v>
      </c>
    </row>
    <row r="159" spans="1:19" ht="16.5" customHeight="1">
      <c r="A159" s="64" t="str">
        <f t="shared" si="49"/>
        <v>Vridningseffekter knyttet til endringer i særskilte tildelinger</v>
      </c>
      <c r="B159" s="64"/>
      <c r="C159" s="64"/>
      <c r="D159" s="64">
        <f>'Tabell 2.1'!D55+'Tabell 2.1'!D56-SUM(D148:D152)</f>
        <v>387.2517815217725</v>
      </c>
      <c r="E159" s="64">
        <f>'Tabell 2.1'!E55+'Tabell 2.1'!E56-SUM(E148:E152)</f>
        <v>-41.561080216139089</v>
      </c>
      <c r="F159" s="64">
        <f>'Tabell 2.1'!F55+'Tabell 2.1'!F56-SUM(F148:F152)</f>
        <v>1709.8365675706009</v>
      </c>
      <c r="G159" s="64">
        <f>'Tabell 2.1'!G55+'Tabell 2.1'!G56-SUM(G148:G152)</f>
        <v>-317.14382682509313</v>
      </c>
      <c r="H159" s="64">
        <f>'Tabell 2.1'!H55+'Tabell 2.1'!H56-SUM(H148:H152)</f>
        <v>-312.2578273024119</v>
      </c>
      <c r="I159" s="64">
        <f>'Tabell 2.1'!I55+'Tabell 2.1'!I56-SUM(I148:I152)</f>
        <v>-31.38983245475174</v>
      </c>
      <c r="J159" s="64">
        <f>'Tabell 2.1'!J55+'Tabell 2.1'!J56-SUM(J148:J152)</f>
        <v>243.94673139490988</v>
      </c>
      <c r="K159" s="64">
        <f>'Tabell 2.1'!K55+'Tabell 2.1'!K56-SUM(K148:K152)</f>
        <v>-58.297202957466652</v>
      </c>
      <c r="L159" s="64">
        <f>'Tabell 2.1'!L55+'Tabell 2.1'!L56-SUM(L148:L152)</f>
        <v>-387.53320059696853</v>
      </c>
      <c r="M159" s="64">
        <f>'Tabell 2.1'!M55+'Tabell 2.1'!M56-SUM(M148:M152)</f>
        <v>-81.404404842891381</v>
      </c>
      <c r="N159" s="64">
        <f>'Tabell 2.1'!N55+'Tabell 2.1'!N56-SUM(N148:N152)</f>
        <v>-393.18399163355934</v>
      </c>
      <c r="O159" s="64">
        <f>'Tabell 2.1'!O55+'Tabell 2.1'!O56-SUM(O148:O152)</f>
        <v>-429.8648155197443</v>
      </c>
      <c r="P159" s="64">
        <f>'Tabell 2.1'!P55+'Tabell 2.1'!P56-SUM(P148:P152)</f>
        <v>299.66210814633814</v>
      </c>
      <c r="Q159" s="64">
        <f>'Tabell 2.1'!Q55+'Tabell 2.1'!Q56-SUM(Q148:Q152)</f>
        <v>111.64692770683178</v>
      </c>
      <c r="R159" s="64">
        <f>'Tabell 2.1'!R55+'Tabell 2.1'!R56-SUM(R148:R152)</f>
        <v>-699.70793399120157</v>
      </c>
      <c r="S159" s="64">
        <f>SUM(D159:R159)</f>
        <v>2.255546860396862E-10</v>
      </c>
    </row>
    <row r="160" spans="1:19" ht="16.5" customHeight="1">
      <c r="A160" s="55" t="str">
        <f t="shared" si="49"/>
        <v>Kompensasjon for forventet lønns- og prisutvikling</v>
      </c>
      <c r="B160" s="55"/>
      <c r="C160" s="55"/>
      <c r="D160" s="55">
        <f>SUM(D161:D162)</f>
        <v>10029.163468942701</v>
      </c>
      <c r="E160" s="55">
        <f t="shared" ref="E160:S160" si="51">SUM(E161:E162)</f>
        <v>8994.9081446277996</v>
      </c>
      <c r="F160" s="55">
        <f t="shared" si="51"/>
        <v>5985.2687950565924</v>
      </c>
      <c r="G160" s="55">
        <f t="shared" si="51"/>
        <v>4675.6138349476696</v>
      </c>
      <c r="H160" s="55">
        <f t="shared" si="51"/>
        <v>4776.9405420635094</v>
      </c>
      <c r="I160" s="55">
        <f t="shared" si="51"/>
        <v>1407.7003242028907</v>
      </c>
      <c r="J160" s="55">
        <f t="shared" si="51"/>
        <v>1683.8451236529218</v>
      </c>
      <c r="K160" s="55">
        <f t="shared" si="51"/>
        <v>2492.548919873072</v>
      </c>
      <c r="L160" s="55">
        <f t="shared" si="51"/>
        <v>4570.3521058496153</v>
      </c>
      <c r="M160" s="55">
        <f t="shared" si="51"/>
        <v>4001.5935125559986</v>
      </c>
      <c r="N160" s="55">
        <f t="shared" si="51"/>
        <v>5809.7627520452088</v>
      </c>
      <c r="O160" s="55">
        <f t="shared" si="51"/>
        <v>7109.770816662658</v>
      </c>
      <c r="P160" s="55">
        <f t="shared" si="51"/>
        <v>3315.1944842103294</v>
      </c>
      <c r="Q160" s="55">
        <f t="shared" si="51"/>
        <v>2116.8484965610878</v>
      </c>
      <c r="R160" s="55">
        <f t="shared" si="51"/>
        <v>6756.4886787479491</v>
      </c>
      <c r="S160" s="55">
        <f t="shared" si="51"/>
        <v>73726</v>
      </c>
    </row>
    <row r="161" spans="1:19" ht="16.5" customHeight="1">
      <c r="A161" s="57" t="str">
        <f t="shared" si="49"/>
        <v xml:space="preserve"> - herav generell lønns- og priskompensasjon</v>
      </c>
      <c r="B161" s="57"/>
      <c r="C161" s="57"/>
      <c r="D161" s="57">
        <f>$S161*'Tabell 3.1'!D$98/100</f>
        <v>10029.163468942701</v>
      </c>
      <c r="E161" s="57">
        <f>$S161*'Tabell 3.1'!E$98/100</f>
        <v>8994.9081446277996</v>
      </c>
      <c r="F161" s="57">
        <f>$S161*'Tabell 3.1'!F$98/100</f>
        <v>5985.2687950565924</v>
      </c>
      <c r="G161" s="57">
        <f>$S161*'Tabell 3.1'!G$98/100</f>
        <v>4675.6138349476696</v>
      </c>
      <c r="H161" s="57">
        <f>$S161*'Tabell 3.1'!H$98/100</f>
        <v>4776.9405420635094</v>
      </c>
      <c r="I161" s="57">
        <f>$S161*'Tabell 3.1'!I$98/100</f>
        <v>1407.7003242028907</v>
      </c>
      <c r="J161" s="57">
        <f>$S161*'Tabell 3.1'!J$98/100</f>
        <v>1683.8451236529218</v>
      </c>
      <c r="K161" s="57">
        <f>$S161*'Tabell 3.1'!K$98/100</f>
        <v>2492.548919873072</v>
      </c>
      <c r="L161" s="57">
        <f>$S161*'Tabell 3.1'!L$98/100</f>
        <v>4570.3521058496153</v>
      </c>
      <c r="M161" s="57">
        <f>$S161*'Tabell 3.1'!M$98/100</f>
        <v>4001.5935125559986</v>
      </c>
      <c r="N161" s="57">
        <f>$S161*'Tabell 3.1'!N$98/100</f>
        <v>5809.7627520452088</v>
      </c>
      <c r="O161" s="57">
        <f>$S161*'Tabell 3.1'!O$98/100</f>
        <v>7109.770816662658</v>
      </c>
      <c r="P161" s="57">
        <f>$S161*'Tabell 3.1'!P$98/100</f>
        <v>3315.1944842103294</v>
      </c>
      <c r="Q161" s="57">
        <f>$S161*'Tabell 3.1'!Q$98/100</f>
        <v>2116.8484965610878</v>
      </c>
      <c r="R161" s="57">
        <f>$S161*'Tabell 3.1'!R$98/100</f>
        <v>6756.4886787479491</v>
      </c>
      <c r="S161" s="57">
        <v>73726</v>
      </c>
    </row>
    <row r="162" spans="1:19" ht="16.5" customHeight="1">
      <c r="A162" s="64" t="str">
        <f t="shared" si="49"/>
        <v xml:space="preserve"> - herav kompensasjon for endring i løpende pensjonsutgifter</v>
      </c>
      <c r="B162" s="64"/>
      <c r="C162" s="64"/>
      <c r="D162" s="64">
        <f>$S162*'Tabell 3.1'!D$98/100</f>
        <v>0</v>
      </c>
      <c r="E162" s="64">
        <f>$S162*'Tabell 3.1'!E$98/100</f>
        <v>0</v>
      </c>
      <c r="F162" s="64">
        <f>$S162*'Tabell 3.1'!F$98/100</f>
        <v>0</v>
      </c>
      <c r="G162" s="64">
        <f>$S162*'Tabell 3.1'!G$98/100</f>
        <v>0</v>
      </c>
      <c r="H162" s="64">
        <f>$S162*'Tabell 3.1'!H$98/100</f>
        <v>0</v>
      </c>
      <c r="I162" s="64">
        <f>$S162*'Tabell 3.1'!I$98/100</f>
        <v>0</v>
      </c>
      <c r="J162" s="64">
        <f>$S162*'Tabell 3.1'!J$98/100</f>
        <v>0</v>
      </c>
      <c r="K162" s="64">
        <f>$S162*'Tabell 3.1'!K$98/100</f>
        <v>0</v>
      </c>
      <c r="L162" s="64">
        <f>$S162*'Tabell 3.1'!L$98/100</f>
        <v>0</v>
      </c>
      <c r="M162" s="64">
        <f>$S162*'Tabell 3.1'!M$98/100</f>
        <v>0</v>
      </c>
      <c r="N162" s="64">
        <f>$S162*'Tabell 3.1'!N$98/100</f>
        <v>0</v>
      </c>
      <c r="O162" s="64">
        <f>$S162*'Tabell 3.1'!O$98/100</f>
        <v>0</v>
      </c>
      <c r="P162" s="64">
        <f>$S162*'Tabell 3.1'!P$98/100</f>
        <v>0</v>
      </c>
      <c r="Q162" s="64">
        <f>$S162*'Tabell 3.1'!Q$98/100</f>
        <v>0</v>
      </c>
      <c r="R162" s="64">
        <f>$S162*'Tabell 3.1'!R$98/100</f>
        <v>0</v>
      </c>
      <c r="S162" s="64">
        <v>0</v>
      </c>
    </row>
    <row r="163" spans="1:19" ht="16.5" customHeight="1" thickBot="1">
      <c r="A163" s="195" t="str">
        <f t="shared" si="49"/>
        <v>Bydelsfordelt budsjett 2023</v>
      </c>
      <c r="B163" s="195"/>
      <c r="C163" s="195"/>
      <c r="D163" s="196">
        <f>D152+D160+SUM(D148:D151)+D159</f>
        <v>204799.71196670449</v>
      </c>
      <c r="E163" s="196">
        <f t="shared" ref="E163:S163" si="52">E152+E160+SUM(E148:E151)+E159</f>
        <v>186290.90814086268</v>
      </c>
      <c r="F163" s="196">
        <f t="shared" si="52"/>
        <v>123700.42163040469</v>
      </c>
      <c r="G163" s="196">
        <f t="shared" si="52"/>
        <v>94980.308432000995</v>
      </c>
      <c r="H163" s="196">
        <f t="shared" si="52"/>
        <v>97050.415678355741</v>
      </c>
      <c r="I163" s="196">
        <f t="shared" si="52"/>
        <v>28660.084522796496</v>
      </c>
      <c r="J163" s="196">
        <f t="shared" si="52"/>
        <v>34563.750707329425</v>
      </c>
      <c r="K163" s="196">
        <f t="shared" si="52"/>
        <v>50744.350337983255</v>
      </c>
      <c r="L163" s="196">
        <f t="shared" si="52"/>
        <v>92764.494958311872</v>
      </c>
      <c r="M163" s="196">
        <f t="shared" si="52"/>
        <v>81478.296670492302</v>
      </c>
      <c r="N163" s="196">
        <f t="shared" si="52"/>
        <v>118020.27102038221</v>
      </c>
      <c r="O163" s="196">
        <f t="shared" si="52"/>
        <v>144480.10185192383</v>
      </c>
      <c r="P163" s="196">
        <f t="shared" si="52"/>
        <v>67869.311621618923</v>
      </c>
      <c r="Q163" s="196">
        <f t="shared" si="52"/>
        <v>43256.841475719782</v>
      </c>
      <c r="R163" s="196">
        <f t="shared" si="52"/>
        <v>137009.73087544547</v>
      </c>
      <c r="S163" s="196">
        <f t="shared" si="52"/>
        <v>1505668.9998903321</v>
      </c>
    </row>
    <row r="164" spans="1:19" ht="16.5" customHeight="1">
      <c r="A164" s="38"/>
      <c r="B164" s="38"/>
      <c r="C164" s="38"/>
      <c r="D164" s="62"/>
      <c r="E164" s="62"/>
      <c r="F164" s="62"/>
      <c r="G164" s="62"/>
      <c r="H164" s="62"/>
      <c r="I164" s="62"/>
      <c r="J164" s="62"/>
      <c r="K164" s="62"/>
      <c r="L164" s="62"/>
      <c r="M164" s="62"/>
      <c r="N164" s="62"/>
      <c r="O164" s="62"/>
      <c r="P164" s="62"/>
      <c r="Q164" s="62"/>
      <c r="R164" s="62"/>
      <c r="S164" s="62"/>
    </row>
    <row r="165" spans="1:19" ht="16.5" customHeight="1" thickBot="1">
      <c r="A165" s="195" t="str">
        <f>'Tabell 2.1'!A60</f>
        <v>Avrundet til hele tusen (innmeldt budsjett ) FO4C</v>
      </c>
      <c r="B165" s="195"/>
      <c r="C165" s="195"/>
      <c r="D165" s="196">
        <f>'Tabell 2.1'!D60</f>
        <v>204800</v>
      </c>
      <c r="E165" s="196">
        <f>'Tabell 2.1'!E60</f>
        <v>186291</v>
      </c>
      <c r="F165" s="196">
        <f>'Tabell 2.1'!F60</f>
        <v>123700</v>
      </c>
      <c r="G165" s="196">
        <f>'Tabell 2.1'!G60</f>
        <v>94980</v>
      </c>
      <c r="H165" s="196">
        <f>'Tabell 2.1'!H60</f>
        <v>97050</v>
      </c>
      <c r="I165" s="196">
        <f>'Tabell 2.1'!I60</f>
        <v>28661</v>
      </c>
      <c r="J165" s="196">
        <f>'Tabell 2.1'!J60</f>
        <v>34564</v>
      </c>
      <c r="K165" s="196">
        <f>'Tabell 2.1'!K60</f>
        <v>50744</v>
      </c>
      <c r="L165" s="196">
        <f>'Tabell 2.1'!L60</f>
        <v>92764</v>
      </c>
      <c r="M165" s="196">
        <f>'Tabell 2.1'!M60</f>
        <v>81478</v>
      </c>
      <c r="N165" s="196">
        <f>'Tabell 2.1'!N60</f>
        <v>118020</v>
      </c>
      <c r="O165" s="196">
        <f>'Tabell 2.1'!O60</f>
        <v>144480</v>
      </c>
      <c r="P165" s="196">
        <f>'Tabell 2.1'!P60</f>
        <v>67870</v>
      </c>
      <c r="Q165" s="196">
        <f>'Tabell 2.1'!Q60</f>
        <v>43257</v>
      </c>
      <c r="R165" s="196">
        <f>'Tabell 2.1'!R60</f>
        <v>137010</v>
      </c>
      <c r="S165" s="196">
        <f>'Tabell 2.1'!S60</f>
        <v>1505669</v>
      </c>
    </row>
    <row r="166" spans="1:19" ht="16.5" customHeight="1" thickBot="1">
      <c r="A166" s="18"/>
      <c r="B166" s="18"/>
      <c r="C166" s="18"/>
      <c r="D166" s="18"/>
      <c r="E166" s="18"/>
      <c r="F166" s="18"/>
      <c r="G166" s="18"/>
      <c r="H166" s="18"/>
      <c r="I166" s="18"/>
      <c r="J166" s="18"/>
      <c r="K166" s="18"/>
      <c r="L166" s="18"/>
      <c r="M166" s="18"/>
      <c r="N166" s="18"/>
      <c r="O166" s="18"/>
      <c r="P166" s="18"/>
      <c r="Q166" s="18"/>
      <c r="R166" s="18"/>
      <c r="S166" s="18"/>
    </row>
    <row r="167" spans="1:19" ht="16.5" customHeight="1">
      <c r="A167" s="198" t="str">
        <f>'Tabell 2.1'!A62</f>
        <v>Inndekking av merforbruk</v>
      </c>
      <c r="B167" s="198"/>
      <c r="C167" s="198"/>
      <c r="D167" s="199"/>
      <c r="E167" s="199"/>
      <c r="F167" s="199"/>
      <c r="G167" s="199"/>
      <c r="H167" s="199"/>
      <c r="I167" s="199"/>
      <c r="J167" s="199"/>
      <c r="K167" s="199"/>
      <c r="L167" s="199"/>
      <c r="M167" s="199"/>
      <c r="N167" s="199"/>
      <c r="O167" s="199"/>
      <c r="P167" s="199"/>
      <c r="Q167" s="199"/>
      <c r="R167" s="199"/>
      <c r="S167" s="199"/>
    </row>
    <row r="168" spans="1:19" ht="16.5" customHeight="1">
      <c r="A168" s="66" t="str">
        <f>A148</f>
        <v>Bydelsfordelt Dok3 2022</v>
      </c>
      <c r="B168" s="67"/>
      <c r="C168" s="67"/>
      <c r="D168" s="68">
        <f>'Tabell 2.1 DOK32022'!D64</f>
        <v>0</v>
      </c>
      <c r="E168" s="68">
        <f>'Tabell 2.1 DOK32022'!E64</f>
        <v>0</v>
      </c>
      <c r="F168" s="68">
        <f>'Tabell 2.1 DOK32022'!F64</f>
        <v>0</v>
      </c>
      <c r="G168" s="68">
        <f>'Tabell 2.1 DOK32022'!G64</f>
        <v>0</v>
      </c>
      <c r="H168" s="68">
        <f>'Tabell 2.1 DOK32022'!H64</f>
        <v>0</v>
      </c>
      <c r="I168" s="68">
        <f>'Tabell 2.1 DOK32022'!I64</f>
        <v>0</v>
      </c>
      <c r="J168" s="68">
        <f>'Tabell 2.1 DOK32022'!J64</f>
        <v>-23009</v>
      </c>
      <c r="K168" s="68">
        <f>'Tabell 2.1 DOK32022'!K64</f>
        <v>0</v>
      </c>
      <c r="L168" s="68">
        <f>'Tabell 2.1 DOK32022'!L64</f>
        <v>0</v>
      </c>
      <c r="M168" s="68">
        <f>'Tabell 2.1 DOK32022'!M64</f>
        <v>0</v>
      </c>
      <c r="N168" s="68">
        <f>'Tabell 2.1 DOK32022'!N64</f>
        <v>0</v>
      </c>
      <c r="O168" s="68">
        <f>'Tabell 2.1 DOK32022'!O64</f>
        <v>0</v>
      </c>
      <c r="P168" s="68">
        <f>'Tabell 2.1 DOK32022'!P64</f>
        <v>0</v>
      </c>
      <c r="Q168" s="68">
        <f>'Tabell 2.1 DOK32022'!Q64</f>
        <v>0</v>
      </c>
      <c r="R168" s="68">
        <f>'Tabell 2.1 DOK32022'!R64</f>
        <v>0</v>
      </c>
      <c r="S168" s="68">
        <f>'Tabell 2.1 DOK32022'!S64</f>
        <v>-23009</v>
      </c>
    </row>
    <row r="169" spans="1:19" ht="16.5" customHeight="1">
      <c r="A169" s="51" t="s">
        <v>143</v>
      </c>
      <c r="B169" s="52"/>
      <c r="C169" s="52"/>
      <c r="D169" s="53">
        <f>'Tabell 2.3'!D97-'Tabell 2.3 DOK32022'!D96</f>
        <v>0</v>
      </c>
      <c r="E169" s="53">
        <f>'Tabell 2.3'!E97-'Tabell 2.3 DOK32022'!E96</f>
        <v>0</v>
      </c>
      <c r="F169" s="53">
        <f>'Tabell 2.3'!F97-'Tabell 2.3 DOK32022'!F96</f>
        <v>0</v>
      </c>
      <c r="G169" s="53">
        <f>'Tabell 2.3'!G97-'Tabell 2.3 DOK32022'!G96</f>
        <v>0</v>
      </c>
      <c r="H169" s="53">
        <f>'Tabell 2.3'!H97-'Tabell 2.3 DOK32022'!H96</f>
        <v>0</v>
      </c>
      <c r="I169" s="53">
        <f>'Tabell 2.3'!I97-'Tabell 2.3 DOK32022'!I96</f>
        <v>0</v>
      </c>
      <c r="J169" s="53">
        <f>'Tabell 2.3'!J97-'Tabell 2.3 DOK32022'!J96</f>
        <v>11829</v>
      </c>
      <c r="K169" s="53">
        <f>'Tabell 2.3'!K97-'Tabell 2.3 DOK32022'!K96</f>
        <v>0</v>
      </c>
      <c r="L169" s="53">
        <f>'Tabell 2.3'!L97-'Tabell 2.3 DOK32022'!L96</f>
        <v>0</v>
      </c>
      <c r="M169" s="53">
        <f>'Tabell 2.3'!M97-'Tabell 2.3 DOK32022'!M96</f>
        <v>0</v>
      </c>
      <c r="N169" s="53">
        <f>'Tabell 2.3'!N97-'Tabell 2.3 DOK32022'!N96</f>
        <v>0</v>
      </c>
      <c r="O169" s="53">
        <f>'Tabell 2.3'!O97-'Tabell 2.3 DOK32022'!O96</f>
        <v>0</v>
      </c>
      <c r="P169" s="53">
        <f>'Tabell 2.3'!P97-'Tabell 2.3 DOK32022'!P96</f>
        <v>0</v>
      </c>
      <c r="Q169" s="53">
        <f>'Tabell 2.3'!Q97-'Tabell 2.3 DOK32022'!Q96</f>
        <v>0</v>
      </c>
      <c r="R169" s="53">
        <f>'Tabell 2.3'!R97-'Tabell 2.3 DOK32022'!R96</f>
        <v>0</v>
      </c>
      <c r="S169" s="53">
        <v>11829</v>
      </c>
    </row>
    <row r="170" spans="1:19" ht="16.5" customHeight="1" thickBot="1">
      <c r="A170" s="200" t="str">
        <f>A163</f>
        <v>Bydelsfordelt budsjett 2023</v>
      </c>
      <c r="B170" s="200"/>
      <c r="C170" s="200"/>
      <c r="D170" s="201">
        <f>D169+D168</f>
        <v>0</v>
      </c>
      <c r="E170" s="201">
        <f t="shared" ref="E170:S170" si="53">E169+E168</f>
        <v>0</v>
      </c>
      <c r="F170" s="201">
        <f t="shared" si="53"/>
        <v>0</v>
      </c>
      <c r="G170" s="201">
        <f t="shared" si="53"/>
        <v>0</v>
      </c>
      <c r="H170" s="201">
        <f t="shared" si="53"/>
        <v>0</v>
      </c>
      <c r="I170" s="201">
        <f t="shared" si="53"/>
        <v>0</v>
      </c>
      <c r="J170" s="201">
        <f>J169+J168</f>
        <v>-11180</v>
      </c>
      <c r="K170" s="201">
        <f t="shared" si="53"/>
        <v>0</v>
      </c>
      <c r="L170" s="201">
        <f t="shared" si="53"/>
        <v>0</v>
      </c>
      <c r="M170" s="201">
        <f t="shared" si="53"/>
        <v>0</v>
      </c>
      <c r="N170" s="201">
        <f t="shared" si="53"/>
        <v>0</v>
      </c>
      <c r="O170" s="201">
        <f t="shared" si="53"/>
        <v>0</v>
      </c>
      <c r="P170" s="201">
        <f t="shared" si="53"/>
        <v>0</v>
      </c>
      <c r="Q170" s="201">
        <f t="shared" si="53"/>
        <v>0</v>
      </c>
      <c r="R170" s="201">
        <f t="shared" si="53"/>
        <v>0</v>
      </c>
      <c r="S170" s="201">
        <f t="shared" si="53"/>
        <v>-11180</v>
      </c>
    </row>
    <row r="171" spans="1:19" ht="15" customHeight="1">
      <c r="D171" s="30"/>
      <c r="E171" s="30"/>
      <c r="F171" s="30"/>
      <c r="G171" s="30"/>
      <c r="H171" s="30"/>
      <c r="I171" s="30"/>
      <c r="J171" s="30"/>
      <c r="K171" s="30"/>
      <c r="L171" s="30"/>
      <c r="M171" s="30"/>
      <c r="N171" s="30"/>
      <c r="O171" s="30"/>
      <c r="P171" s="30"/>
      <c r="Q171" s="30"/>
      <c r="R171" s="30"/>
      <c r="S171" s="30"/>
    </row>
    <row r="172" spans="1:19" ht="15" customHeight="1"/>
    <row r="173" spans="1:19" ht="15" customHeight="1"/>
    <row r="174" spans="1:19" ht="15" customHeight="1"/>
    <row r="175" spans="1:19" ht="15" customHeight="1"/>
    <row r="176" spans="1:19" ht="15" customHeight="1">
      <c r="D176" s="30"/>
      <c r="E176" s="30"/>
      <c r="F176" s="30"/>
      <c r="G176" s="30"/>
      <c r="H176" s="30"/>
      <c r="I176" s="30"/>
      <c r="J176" s="30"/>
      <c r="K176" s="30"/>
      <c r="L176" s="30"/>
      <c r="M176" s="30"/>
      <c r="N176" s="30"/>
      <c r="O176" s="30"/>
      <c r="P176" s="30"/>
      <c r="Q176" s="30"/>
      <c r="R176" s="30"/>
      <c r="S176" s="30"/>
    </row>
    <row r="177" spans="1:19" ht="15" customHeight="1"/>
    <row r="178" spans="1:19" ht="15" customHeight="1">
      <c r="D178" s="30"/>
      <c r="E178" s="30"/>
      <c r="F178" s="30"/>
      <c r="G178" s="30"/>
      <c r="H178" s="30"/>
      <c r="I178" s="30"/>
      <c r="J178" s="30"/>
      <c r="K178" s="30"/>
      <c r="L178" s="30"/>
      <c r="M178" s="30"/>
      <c r="N178" s="30"/>
      <c r="O178" s="30"/>
      <c r="P178" s="30"/>
      <c r="Q178" s="30"/>
      <c r="R178" s="30"/>
      <c r="S178" s="30"/>
    </row>
    <row r="179" spans="1:19" ht="15" customHeight="1">
      <c r="D179" s="31"/>
      <c r="E179" s="31"/>
      <c r="F179" s="31"/>
      <c r="G179" s="31"/>
      <c r="H179" s="31"/>
      <c r="I179" s="31"/>
      <c r="J179" s="31"/>
      <c r="K179" s="31"/>
      <c r="L179" s="31"/>
      <c r="M179" s="31"/>
      <c r="N179" s="31"/>
      <c r="O179" s="31"/>
      <c r="P179" s="31"/>
      <c r="Q179" s="31"/>
      <c r="R179" s="31"/>
      <c r="S179" s="31"/>
    </row>
    <row r="180" spans="1:19">
      <c r="A180" s="24"/>
      <c r="B180" s="24"/>
      <c r="C180" s="24"/>
      <c r="D180" s="30"/>
      <c r="E180" s="30"/>
      <c r="F180" s="30"/>
      <c r="G180" s="30"/>
      <c r="H180" s="30"/>
      <c r="I180" s="30"/>
      <c r="J180" s="30"/>
      <c r="K180" s="30"/>
      <c r="L180" s="30"/>
      <c r="M180" s="30"/>
      <c r="N180" s="30"/>
      <c r="O180" s="30"/>
      <c r="P180" s="30"/>
      <c r="Q180" s="30"/>
      <c r="R180" s="30"/>
      <c r="S180" s="69"/>
    </row>
    <row r="181" spans="1:19">
      <c r="A181" s="24"/>
      <c r="B181" s="24"/>
      <c r="C181" s="24"/>
      <c r="D181" s="30"/>
      <c r="E181" s="30"/>
      <c r="F181" s="30"/>
      <c r="G181" s="30"/>
      <c r="H181" s="30"/>
      <c r="I181" s="30"/>
      <c r="J181" s="30"/>
      <c r="K181" s="30"/>
      <c r="L181" s="30"/>
      <c r="M181" s="30"/>
      <c r="N181" s="30"/>
      <c r="O181" s="30"/>
      <c r="P181" s="30"/>
      <c r="Q181" s="30"/>
      <c r="R181" s="30"/>
      <c r="S181" s="69"/>
    </row>
    <row r="182" spans="1:19">
      <c r="A182" s="24"/>
      <c r="B182" s="24"/>
      <c r="C182" s="24"/>
      <c r="D182" s="69"/>
      <c r="E182" s="69"/>
      <c r="F182" s="69"/>
      <c r="G182" s="69"/>
      <c r="H182" s="69"/>
      <c r="I182" s="69"/>
      <c r="J182" s="69"/>
      <c r="K182" s="69"/>
      <c r="L182" s="69"/>
      <c r="M182" s="69"/>
      <c r="N182" s="69"/>
      <c r="O182" s="69"/>
      <c r="P182" s="69"/>
      <c r="Q182" s="69"/>
      <c r="R182" s="69"/>
      <c r="S182" s="69"/>
    </row>
    <row r="183" spans="1:19">
      <c r="A183" s="24"/>
      <c r="B183" s="24"/>
      <c r="C183" s="24"/>
      <c r="D183" s="30"/>
      <c r="E183" s="30"/>
      <c r="F183" s="30"/>
      <c r="G183" s="30"/>
      <c r="H183" s="30"/>
      <c r="I183" s="30"/>
      <c r="J183" s="30"/>
      <c r="K183" s="30"/>
      <c r="L183" s="30"/>
      <c r="M183" s="30"/>
      <c r="N183" s="30"/>
      <c r="O183" s="30"/>
      <c r="P183" s="30"/>
      <c r="Q183" s="30"/>
      <c r="R183" s="30"/>
      <c r="S183" s="30"/>
    </row>
    <row r="184" spans="1:19">
      <c r="A184" s="24"/>
      <c r="B184" s="24"/>
      <c r="C184" s="24"/>
      <c r="D184" s="69"/>
      <c r="E184" s="69"/>
      <c r="F184" s="69"/>
      <c r="G184" s="69"/>
      <c r="H184" s="69"/>
      <c r="I184" s="69"/>
      <c r="J184" s="69"/>
      <c r="K184" s="69"/>
      <c r="L184" s="69"/>
      <c r="M184" s="69"/>
      <c r="N184" s="69"/>
      <c r="O184" s="69"/>
      <c r="P184" s="69"/>
      <c r="Q184" s="69"/>
      <c r="R184" s="69"/>
      <c r="S184" s="69"/>
    </row>
    <row r="185" spans="1:19">
      <c r="A185" s="24"/>
      <c r="B185" s="24"/>
      <c r="C185" s="24"/>
      <c r="D185" s="69"/>
      <c r="E185" s="69"/>
      <c r="F185" s="69"/>
      <c r="G185" s="69"/>
      <c r="H185" s="69"/>
      <c r="I185" s="69"/>
      <c r="J185" s="69"/>
      <c r="K185" s="69"/>
      <c r="L185" s="69"/>
      <c r="M185" s="69"/>
      <c r="N185" s="69"/>
      <c r="O185" s="69"/>
      <c r="P185" s="69"/>
      <c r="Q185" s="69"/>
      <c r="R185" s="69"/>
      <c r="S185" s="69"/>
    </row>
    <row r="186" spans="1:19">
      <c r="A186" s="24"/>
      <c r="B186" s="24"/>
      <c r="C186" s="24"/>
      <c r="D186" s="69"/>
      <c r="E186" s="69"/>
      <c r="F186" s="69"/>
      <c r="G186" s="69"/>
      <c r="H186" s="69"/>
      <c r="I186" s="69"/>
      <c r="J186" s="69"/>
      <c r="K186" s="69"/>
      <c r="L186" s="69"/>
      <c r="M186" s="69"/>
      <c r="N186" s="69"/>
      <c r="O186" s="69"/>
      <c r="P186" s="69"/>
      <c r="Q186" s="69"/>
      <c r="R186" s="69"/>
      <c r="S186" s="69"/>
    </row>
    <row r="187" spans="1:19">
      <c r="A187" s="24"/>
      <c r="B187" s="24"/>
      <c r="C187" s="24"/>
      <c r="D187" s="69"/>
      <c r="E187" s="69"/>
      <c r="F187" s="69"/>
      <c r="G187" s="69"/>
      <c r="H187" s="69"/>
      <c r="I187" s="69"/>
      <c r="J187" s="69"/>
      <c r="K187" s="69"/>
      <c r="L187" s="69"/>
      <c r="M187" s="69"/>
      <c r="N187" s="69"/>
      <c r="O187" s="69"/>
      <c r="P187" s="69"/>
      <c r="Q187" s="69"/>
      <c r="R187" s="69"/>
      <c r="S187" s="69"/>
    </row>
    <row r="188" spans="1:19">
      <c r="A188" s="24"/>
      <c r="B188" s="24"/>
      <c r="C188" s="24"/>
      <c r="D188" s="69"/>
      <c r="E188" s="69"/>
      <c r="F188" s="69"/>
      <c r="G188" s="69"/>
      <c r="H188" s="69"/>
      <c r="I188" s="69"/>
      <c r="J188" s="24"/>
      <c r="K188" s="24"/>
      <c r="L188" s="24"/>
      <c r="M188" s="69"/>
      <c r="N188" s="69"/>
      <c r="O188" s="69"/>
      <c r="P188" s="69"/>
      <c r="Q188" s="69"/>
      <c r="R188" s="69"/>
      <c r="S188" s="24"/>
    </row>
    <row r="189" spans="1:19">
      <c r="A189" s="24"/>
      <c r="B189" s="24"/>
      <c r="C189" s="24"/>
      <c r="D189" s="69"/>
      <c r="E189" s="69"/>
      <c r="F189" s="69"/>
      <c r="G189" s="69"/>
      <c r="H189" s="69"/>
      <c r="I189" s="69"/>
      <c r="J189" s="24"/>
      <c r="K189" s="24"/>
      <c r="L189" s="24"/>
      <c r="M189" s="69"/>
      <c r="N189" s="69"/>
      <c r="O189" s="69"/>
      <c r="P189" s="69"/>
      <c r="Q189" s="69"/>
      <c r="R189" s="69"/>
      <c r="S189" s="24"/>
    </row>
    <row r="190" spans="1:19">
      <c r="A190" s="24"/>
      <c r="B190" s="24"/>
      <c r="C190" s="24"/>
      <c r="D190" s="69"/>
      <c r="E190" s="69"/>
      <c r="F190" s="69"/>
      <c r="G190" s="69"/>
      <c r="H190" s="69"/>
      <c r="I190" s="69"/>
      <c r="J190" s="24"/>
      <c r="K190" s="24"/>
      <c r="L190" s="24"/>
      <c r="M190" s="69"/>
      <c r="N190" s="69"/>
      <c r="O190" s="69"/>
      <c r="P190" s="69"/>
      <c r="Q190" s="69"/>
      <c r="R190" s="69"/>
      <c r="S190" s="24"/>
    </row>
    <row r="191" spans="1:19">
      <c r="A191" s="24"/>
      <c r="B191" s="24"/>
      <c r="C191" s="24"/>
      <c r="D191" s="69"/>
      <c r="E191" s="69"/>
      <c r="F191" s="69"/>
      <c r="G191" s="69"/>
      <c r="H191" s="69"/>
      <c r="I191" s="69"/>
      <c r="J191" s="24"/>
      <c r="K191" s="24"/>
      <c r="L191" s="24"/>
      <c r="M191" s="69"/>
      <c r="N191" s="69"/>
      <c r="O191" s="69"/>
      <c r="P191" s="69"/>
      <c r="Q191" s="69"/>
      <c r="R191" s="69"/>
      <c r="S191" s="24"/>
    </row>
    <row r="192" spans="1:19">
      <c r="A192" s="24"/>
      <c r="B192" s="24"/>
      <c r="C192" s="24"/>
      <c r="D192" s="69"/>
      <c r="E192" s="69"/>
      <c r="F192" s="69"/>
      <c r="G192" s="69"/>
      <c r="H192" s="69"/>
      <c r="I192" s="69"/>
      <c r="J192" s="24"/>
      <c r="K192" s="24"/>
      <c r="L192" s="24"/>
      <c r="M192" s="69"/>
      <c r="N192" s="69"/>
      <c r="O192" s="69"/>
      <c r="P192" s="69"/>
      <c r="Q192" s="69"/>
      <c r="R192" s="69"/>
      <c r="S192" s="24"/>
    </row>
    <row r="193" spans="1:19">
      <c r="A193" s="24"/>
      <c r="B193" s="24"/>
      <c r="C193" s="24"/>
      <c r="D193" s="69"/>
      <c r="E193" s="69"/>
      <c r="F193" s="69"/>
      <c r="G193" s="69"/>
      <c r="H193" s="69"/>
      <c r="I193" s="69"/>
      <c r="J193" s="24"/>
      <c r="K193" s="24"/>
      <c r="L193" s="24"/>
      <c r="M193" s="69"/>
      <c r="N193" s="69"/>
      <c r="O193" s="69"/>
      <c r="P193" s="69"/>
      <c r="Q193" s="69"/>
      <c r="R193" s="69"/>
      <c r="S193" s="24"/>
    </row>
    <row r="194" spans="1:19">
      <c r="A194" s="24"/>
      <c r="B194" s="24"/>
      <c r="C194" s="24"/>
      <c r="D194" s="69"/>
      <c r="E194" s="69"/>
      <c r="F194" s="69"/>
      <c r="G194" s="69"/>
      <c r="H194" s="69"/>
      <c r="I194" s="69"/>
      <c r="J194" s="24"/>
      <c r="K194" s="24"/>
      <c r="L194" s="24"/>
      <c r="M194" s="69"/>
      <c r="N194" s="69"/>
      <c r="O194" s="69"/>
      <c r="P194" s="69"/>
      <c r="Q194" s="69"/>
      <c r="R194" s="69"/>
      <c r="S194" s="24"/>
    </row>
    <row r="195" spans="1:19">
      <c r="A195" s="24"/>
      <c r="B195" s="24"/>
      <c r="C195" s="24"/>
      <c r="D195" s="69"/>
      <c r="E195" s="69"/>
      <c r="F195" s="69"/>
      <c r="G195" s="69"/>
      <c r="H195" s="69"/>
      <c r="I195" s="69"/>
      <c r="J195" s="24"/>
      <c r="K195" s="24"/>
      <c r="L195" s="24"/>
      <c r="M195" s="69"/>
      <c r="N195" s="69"/>
      <c r="O195" s="69"/>
      <c r="P195" s="69"/>
      <c r="Q195" s="69"/>
      <c r="R195" s="69"/>
      <c r="S195" s="24"/>
    </row>
    <row r="196" spans="1:19">
      <c r="A196" s="24"/>
      <c r="B196" s="24"/>
      <c r="C196" s="24"/>
      <c r="D196" s="69"/>
      <c r="E196" s="69"/>
      <c r="F196" s="69"/>
      <c r="G196" s="69"/>
      <c r="H196" s="69"/>
      <c r="I196" s="69"/>
      <c r="J196" s="69"/>
      <c r="K196" s="69"/>
      <c r="L196" s="69"/>
      <c r="M196" s="69"/>
      <c r="N196" s="69"/>
      <c r="O196" s="69"/>
      <c r="P196" s="69"/>
      <c r="Q196" s="69"/>
      <c r="R196" s="69"/>
      <c r="S196" s="69"/>
    </row>
    <row r="197" spans="1:19">
      <c r="A197" s="24"/>
      <c r="B197" s="24"/>
      <c r="C197" s="24"/>
      <c r="D197" s="69"/>
      <c r="E197" s="69"/>
      <c r="F197" s="69"/>
      <c r="G197" s="69"/>
      <c r="H197" s="69"/>
      <c r="I197" s="69"/>
      <c r="J197" s="69"/>
      <c r="K197" s="69"/>
      <c r="L197" s="69"/>
      <c r="M197" s="69"/>
      <c r="N197" s="69"/>
      <c r="O197" s="69"/>
      <c r="P197" s="69"/>
      <c r="Q197" s="69"/>
      <c r="R197" s="69"/>
      <c r="S197" s="69"/>
    </row>
    <row r="198" spans="1:19">
      <c r="A198" s="24"/>
      <c r="B198" s="24"/>
      <c r="C198" s="24"/>
      <c r="D198" s="69"/>
      <c r="E198" s="69"/>
      <c r="F198" s="69"/>
      <c r="G198" s="69"/>
      <c r="H198" s="69"/>
      <c r="I198" s="69"/>
      <c r="J198" s="69"/>
      <c r="K198" s="69"/>
      <c r="L198" s="69"/>
      <c r="M198" s="69"/>
      <c r="N198" s="69"/>
      <c r="O198" s="69"/>
      <c r="P198" s="69"/>
      <c r="Q198" s="69"/>
      <c r="R198" s="69"/>
      <c r="S198" s="69"/>
    </row>
    <row r="199" spans="1:19">
      <c r="A199" s="24"/>
      <c r="B199" s="24"/>
      <c r="C199" s="24"/>
      <c r="D199" s="30"/>
      <c r="E199" s="30"/>
      <c r="F199" s="30"/>
      <c r="G199" s="30"/>
      <c r="H199" s="30"/>
      <c r="I199" s="30"/>
      <c r="J199" s="30"/>
      <c r="K199" s="30"/>
      <c r="L199" s="30"/>
      <c r="M199" s="30"/>
      <c r="N199" s="30"/>
      <c r="O199" s="30"/>
      <c r="P199" s="30"/>
      <c r="Q199" s="30"/>
      <c r="R199" s="30"/>
      <c r="S199" s="30"/>
    </row>
    <row r="200" spans="1:19">
      <c r="B200" s="24"/>
      <c r="C200" s="24"/>
      <c r="D200" s="70"/>
      <c r="E200" s="70"/>
      <c r="F200" s="70"/>
      <c r="G200" s="70"/>
      <c r="H200" s="70"/>
      <c r="I200" s="70"/>
      <c r="J200" s="70"/>
      <c r="K200" s="70"/>
      <c r="L200" s="70"/>
      <c r="M200" s="70"/>
      <c r="N200" s="70"/>
      <c r="O200" s="70"/>
      <c r="P200" s="70"/>
      <c r="Q200" s="70"/>
      <c r="R200" s="70"/>
      <c r="S200" s="71"/>
    </row>
    <row r="201" spans="1:19">
      <c r="B201" s="24"/>
      <c r="C201" s="24"/>
      <c r="D201" s="70"/>
      <c r="E201" s="70"/>
      <c r="F201" s="70"/>
      <c r="G201" s="70"/>
      <c r="H201" s="70"/>
      <c r="I201" s="70"/>
      <c r="J201" s="70"/>
      <c r="K201" s="70"/>
      <c r="L201" s="70"/>
      <c r="M201" s="70"/>
      <c r="N201" s="70"/>
      <c r="O201" s="70"/>
      <c r="P201" s="70"/>
      <c r="Q201" s="70"/>
      <c r="R201" s="70"/>
      <c r="S201" s="71"/>
    </row>
    <row r="202" spans="1:19">
      <c r="B202" s="24"/>
      <c r="C202" s="24"/>
      <c r="D202" s="70"/>
      <c r="E202" s="70"/>
      <c r="F202" s="70"/>
      <c r="G202" s="70"/>
      <c r="H202" s="70"/>
      <c r="I202" s="70"/>
      <c r="J202" s="70"/>
      <c r="K202" s="70"/>
      <c r="L202" s="70"/>
      <c r="M202" s="70"/>
      <c r="N202" s="70"/>
      <c r="O202" s="70"/>
      <c r="P202" s="70"/>
      <c r="Q202" s="70"/>
      <c r="R202" s="70"/>
      <c r="S202" s="71"/>
    </row>
    <row r="203" spans="1:19">
      <c r="A203" s="24"/>
      <c r="B203" s="24"/>
      <c r="C203" s="24"/>
      <c r="D203" s="70"/>
      <c r="E203" s="70"/>
      <c r="F203" s="70"/>
      <c r="G203" s="70"/>
      <c r="H203" s="70"/>
      <c r="I203" s="70"/>
      <c r="J203" s="70"/>
      <c r="K203" s="70"/>
      <c r="L203" s="70"/>
      <c r="M203" s="70"/>
      <c r="N203" s="70"/>
      <c r="O203" s="70"/>
      <c r="P203" s="70"/>
      <c r="Q203" s="70"/>
      <c r="R203" s="70"/>
      <c r="S203" s="71"/>
    </row>
    <row r="206" spans="1:19">
      <c r="A206" s="24"/>
      <c r="B206" s="24"/>
      <c r="C206" s="24"/>
      <c r="D206" s="70"/>
      <c r="E206" s="70"/>
      <c r="F206" s="70"/>
      <c r="G206" s="70"/>
      <c r="H206" s="70"/>
      <c r="I206" s="70"/>
      <c r="J206" s="70"/>
      <c r="K206" s="70"/>
      <c r="L206" s="70"/>
      <c r="M206" s="70"/>
      <c r="N206" s="70"/>
      <c r="O206" s="70"/>
      <c r="P206" s="70"/>
      <c r="Q206" s="70"/>
      <c r="R206" s="70"/>
      <c r="S206" s="71"/>
    </row>
    <row r="207" spans="1:19">
      <c r="A207" s="24"/>
      <c r="B207" s="24"/>
      <c r="C207" s="24"/>
      <c r="D207" s="70"/>
      <c r="E207" s="70"/>
      <c r="F207" s="70"/>
      <c r="G207" s="70"/>
      <c r="H207" s="70"/>
      <c r="I207" s="70"/>
      <c r="J207" s="70"/>
      <c r="K207" s="70"/>
      <c r="L207" s="70"/>
      <c r="M207" s="70"/>
      <c r="N207" s="70"/>
      <c r="O207" s="70"/>
      <c r="P207" s="70"/>
      <c r="Q207" s="70"/>
      <c r="R207" s="70"/>
      <c r="S207" s="71"/>
    </row>
    <row r="208" spans="1:19">
      <c r="A208" s="24"/>
      <c r="B208" s="24"/>
      <c r="C208" s="24"/>
      <c r="D208" s="70"/>
      <c r="E208" s="70"/>
      <c r="F208" s="70"/>
      <c r="G208" s="70"/>
      <c r="H208" s="70"/>
      <c r="I208" s="70"/>
      <c r="J208" s="70"/>
      <c r="K208" s="70"/>
      <c r="L208" s="70"/>
      <c r="M208" s="70"/>
      <c r="N208" s="70"/>
      <c r="O208" s="70"/>
      <c r="P208" s="70"/>
      <c r="Q208" s="70"/>
      <c r="R208" s="70"/>
      <c r="S208" s="71"/>
    </row>
    <row r="209" spans="1:19">
      <c r="A209" s="24"/>
      <c r="B209" s="24"/>
      <c r="C209" s="24"/>
      <c r="D209" s="30"/>
      <c r="E209" s="30"/>
      <c r="F209" s="30"/>
      <c r="G209" s="30"/>
      <c r="H209" s="30"/>
      <c r="I209" s="30"/>
      <c r="J209" s="30"/>
      <c r="K209" s="30"/>
      <c r="L209" s="30"/>
      <c r="M209" s="30"/>
      <c r="N209" s="30"/>
      <c r="O209" s="30"/>
      <c r="P209" s="30"/>
      <c r="Q209" s="30"/>
      <c r="R209" s="30"/>
      <c r="S209" s="69"/>
    </row>
    <row r="210" spans="1:19">
      <c r="A210" s="24"/>
      <c r="B210" s="24"/>
      <c r="C210" s="24"/>
      <c r="D210" s="30"/>
      <c r="E210" s="30"/>
      <c r="F210" s="30"/>
      <c r="G210" s="30"/>
      <c r="H210" s="30"/>
      <c r="I210" s="30"/>
      <c r="J210" s="30"/>
      <c r="K210" s="30"/>
      <c r="L210" s="30"/>
      <c r="M210" s="30"/>
      <c r="N210" s="30"/>
      <c r="O210" s="30"/>
      <c r="P210" s="30"/>
      <c r="Q210" s="30"/>
      <c r="R210" s="30"/>
      <c r="S210" s="69"/>
    </row>
    <row r="211" spans="1:19">
      <c r="A211" s="24"/>
      <c r="B211" s="24"/>
      <c r="C211" s="24"/>
      <c r="D211" s="30"/>
      <c r="E211" s="30"/>
      <c r="F211" s="30"/>
      <c r="G211" s="30"/>
      <c r="H211" s="30"/>
      <c r="I211" s="30"/>
      <c r="J211" s="30"/>
      <c r="K211" s="30"/>
      <c r="L211" s="30"/>
      <c r="M211" s="30"/>
      <c r="N211" s="30"/>
      <c r="O211" s="30"/>
      <c r="P211" s="30"/>
      <c r="Q211" s="30"/>
      <c r="R211" s="30"/>
      <c r="S211" s="69"/>
    </row>
    <row r="212" spans="1:19">
      <c r="A212" s="24"/>
      <c r="C212" s="24"/>
      <c r="D212" s="30"/>
      <c r="E212" s="30"/>
      <c r="F212" s="30"/>
      <c r="G212" s="30"/>
      <c r="H212" s="30"/>
      <c r="I212" s="30"/>
      <c r="J212" s="30"/>
      <c r="K212" s="30"/>
      <c r="L212" s="30"/>
      <c r="M212" s="30"/>
      <c r="N212" s="30"/>
      <c r="O212" s="30"/>
      <c r="P212" s="30"/>
      <c r="Q212" s="30"/>
      <c r="R212" s="30"/>
      <c r="S212" s="30"/>
    </row>
    <row r="213" spans="1:19">
      <c r="A213" s="24"/>
      <c r="C213" s="24"/>
      <c r="D213" s="30"/>
      <c r="E213" s="30"/>
      <c r="F213" s="30"/>
      <c r="G213" s="30"/>
      <c r="H213" s="30"/>
      <c r="I213" s="30"/>
      <c r="J213" s="30"/>
      <c r="K213" s="30"/>
      <c r="L213" s="30"/>
      <c r="M213" s="30"/>
      <c r="N213" s="30"/>
      <c r="O213" s="30"/>
      <c r="P213" s="30"/>
      <c r="Q213" s="30"/>
      <c r="R213" s="30"/>
      <c r="S213" s="30"/>
    </row>
    <row r="214" spans="1:19">
      <c r="A214" s="24"/>
      <c r="C214" s="72"/>
      <c r="D214" s="70"/>
      <c r="E214" s="70"/>
      <c r="F214" s="70"/>
      <c r="G214" s="70"/>
      <c r="H214" s="70"/>
      <c r="I214" s="70"/>
      <c r="J214" s="70"/>
      <c r="K214" s="70"/>
      <c r="L214" s="70"/>
      <c r="M214" s="70"/>
      <c r="N214" s="70"/>
      <c r="O214" s="70"/>
      <c r="P214" s="70"/>
      <c r="Q214" s="70"/>
      <c r="R214" s="70"/>
      <c r="S214" s="70"/>
    </row>
    <row r="215" spans="1:19">
      <c r="A215" s="24"/>
      <c r="C215" s="24"/>
      <c r="D215" s="30"/>
      <c r="E215" s="30"/>
      <c r="F215" s="30"/>
      <c r="G215" s="30"/>
      <c r="H215" s="30"/>
      <c r="I215" s="30"/>
      <c r="J215" s="30"/>
      <c r="K215" s="30"/>
      <c r="L215" s="30"/>
      <c r="M215" s="30"/>
      <c r="N215" s="30"/>
      <c r="O215" s="30"/>
      <c r="P215" s="30"/>
      <c r="Q215" s="30"/>
      <c r="R215" s="30"/>
      <c r="S215" s="30"/>
    </row>
    <row r="216" spans="1:19">
      <c r="A216" s="24"/>
      <c r="C216" s="24"/>
      <c r="D216" s="70"/>
      <c r="E216" s="70"/>
      <c r="F216" s="70"/>
      <c r="G216" s="70"/>
      <c r="H216" s="70"/>
      <c r="I216" s="70"/>
      <c r="J216" s="70"/>
      <c r="K216" s="70"/>
      <c r="L216" s="70"/>
      <c r="M216" s="70"/>
      <c r="N216" s="70"/>
      <c r="O216" s="70"/>
      <c r="P216" s="70"/>
      <c r="Q216" s="70"/>
      <c r="R216" s="70"/>
      <c r="S216" s="71"/>
    </row>
    <row r="217" spans="1:19">
      <c r="A217" s="24"/>
      <c r="C217" s="24"/>
      <c r="D217" s="30"/>
      <c r="E217" s="30"/>
      <c r="F217" s="30"/>
      <c r="G217" s="30"/>
      <c r="H217" s="30"/>
      <c r="I217" s="30"/>
      <c r="J217" s="30"/>
      <c r="K217" s="30"/>
      <c r="L217" s="30"/>
      <c r="M217" s="30"/>
      <c r="N217" s="30"/>
      <c r="O217" s="30"/>
      <c r="P217" s="30"/>
      <c r="Q217" s="30"/>
      <c r="R217" s="30"/>
      <c r="S217" s="30"/>
    </row>
    <row r="218" spans="1:19">
      <c r="A218" s="24"/>
      <c r="C218" s="72"/>
      <c r="D218" s="70"/>
      <c r="E218" s="70"/>
      <c r="F218" s="70"/>
      <c r="G218" s="70"/>
      <c r="H218" s="70"/>
      <c r="I218" s="70"/>
      <c r="J218" s="70"/>
      <c r="K218" s="70"/>
      <c r="L218" s="70"/>
      <c r="M218" s="70"/>
      <c r="N218" s="70"/>
      <c r="O218" s="70"/>
      <c r="P218" s="70"/>
      <c r="Q218" s="70"/>
      <c r="R218" s="70"/>
      <c r="S218" s="70"/>
    </row>
    <row r="219" spans="1:19">
      <c r="A219" s="24"/>
      <c r="C219" s="72"/>
      <c r="D219" s="70"/>
      <c r="E219" s="70"/>
      <c r="F219" s="70"/>
      <c r="G219" s="70"/>
      <c r="H219" s="70"/>
      <c r="I219" s="70"/>
      <c r="J219" s="70"/>
      <c r="K219" s="70"/>
      <c r="L219" s="70"/>
      <c r="M219" s="70"/>
      <c r="N219" s="70"/>
      <c r="O219" s="70"/>
      <c r="P219" s="70"/>
      <c r="Q219" s="70"/>
      <c r="R219" s="70"/>
      <c r="S219" s="70"/>
    </row>
    <row r="220" spans="1:19">
      <c r="A220" s="24"/>
      <c r="C220" s="24"/>
      <c r="D220" s="30"/>
      <c r="E220" s="30"/>
      <c r="F220" s="30"/>
      <c r="G220" s="30"/>
      <c r="H220" s="30"/>
      <c r="I220" s="30"/>
      <c r="J220" s="30"/>
      <c r="K220" s="30"/>
      <c r="L220" s="30"/>
      <c r="M220" s="30"/>
      <c r="N220" s="30"/>
      <c r="O220" s="30"/>
      <c r="P220" s="30"/>
      <c r="Q220" s="30"/>
      <c r="R220" s="30"/>
      <c r="S220" s="30"/>
    </row>
    <row r="221" spans="1:19">
      <c r="A221" s="24"/>
      <c r="C221" s="24"/>
      <c r="D221" s="30"/>
      <c r="E221" s="30"/>
      <c r="F221" s="30"/>
      <c r="G221" s="30"/>
      <c r="H221" s="30"/>
      <c r="I221" s="30"/>
      <c r="J221" s="30"/>
      <c r="K221" s="30"/>
      <c r="L221" s="30"/>
      <c r="M221" s="30"/>
      <c r="N221" s="30"/>
      <c r="O221" s="30"/>
      <c r="P221" s="30"/>
      <c r="Q221" s="30"/>
      <c r="R221" s="30"/>
      <c r="S221" s="30"/>
    </row>
    <row r="222" spans="1:19">
      <c r="A222" s="24"/>
      <c r="C222" s="72"/>
      <c r="D222" s="70"/>
      <c r="E222" s="70"/>
      <c r="F222" s="70"/>
      <c r="G222" s="70"/>
      <c r="H222" s="70"/>
      <c r="I222" s="70"/>
      <c r="J222" s="70"/>
      <c r="K222" s="70"/>
      <c r="L222" s="70"/>
      <c r="M222" s="70"/>
      <c r="N222" s="70"/>
      <c r="O222" s="70"/>
      <c r="P222" s="70"/>
      <c r="Q222" s="70"/>
      <c r="R222" s="70"/>
      <c r="S222" s="70"/>
    </row>
    <row r="223" spans="1:19">
      <c r="A223" s="24"/>
      <c r="C223" s="24"/>
      <c r="D223" s="30"/>
      <c r="E223" s="30"/>
      <c r="F223" s="30"/>
      <c r="G223" s="30"/>
      <c r="H223" s="30"/>
      <c r="I223" s="30"/>
      <c r="J223" s="30"/>
      <c r="K223" s="30"/>
      <c r="L223" s="30"/>
      <c r="M223" s="30"/>
      <c r="N223" s="30"/>
      <c r="O223" s="30"/>
      <c r="P223" s="30"/>
      <c r="Q223" s="30"/>
      <c r="R223" s="30"/>
      <c r="S223" s="30"/>
    </row>
    <row r="224" spans="1:19">
      <c r="A224" s="24"/>
      <c r="C224" s="24"/>
      <c r="D224" s="30"/>
      <c r="E224" s="30"/>
      <c r="F224" s="30"/>
      <c r="G224" s="30"/>
      <c r="H224" s="30"/>
      <c r="I224" s="30"/>
      <c r="J224" s="30"/>
      <c r="K224" s="30"/>
      <c r="L224" s="30"/>
      <c r="M224" s="30"/>
      <c r="N224" s="30"/>
      <c r="O224" s="30"/>
      <c r="P224" s="30"/>
      <c r="Q224" s="30"/>
      <c r="R224" s="30"/>
      <c r="S224" s="30"/>
    </row>
    <row r="225" spans="1:19">
      <c r="A225" s="24"/>
      <c r="C225" s="24"/>
      <c r="D225" s="30"/>
      <c r="E225" s="30"/>
      <c r="F225" s="30"/>
      <c r="G225" s="30"/>
      <c r="H225" s="30"/>
      <c r="I225" s="30"/>
      <c r="J225" s="30"/>
      <c r="K225" s="30"/>
      <c r="L225" s="30"/>
      <c r="M225" s="30"/>
      <c r="N225" s="30"/>
      <c r="O225" s="30"/>
      <c r="P225" s="30"/>
      <c r="Q225" s="30"/>
      <c r="R225" s="30"/>
      <c r="S225" s="30"/>
    </row>
    <row r="226" spans="1:19">
      <c r="A226" s="24"/>
      <c r="C226" s="24"/>
      <c r="D226" s="30"/>
      <c r="E226" s="30"/>
      <c r="F226" s="30"/>
      <c r="G226" s="30"/>
      <c r="H226" s="30"/>
      <c r="I226" s="30"/>
      <c r="J226" s="30"/>
      <c r="K226" s="30"/>
      <c r="L226" s="30"/>
      <c r="M226" s="30"/>
      <c r="N226" s="30"/>
      <c r="O226" s="30"/>
      <c r="P226" s="30"/>
      <c r="Q226" s="30"/>
      <c r="R226" s="30"/>
      <c r="S226" s="30"/>
    </row>
    <row r="227" spans="1:19">
      <c r="A227" s="24"/>
      <c r="C227" s="24"/>
      <c r="D227" s="30"/>
      <c r="E227" s="30"/>
      <c r="F227" s="30"/>
      <c r="G227" s="30"/>
      <c r="H227" s="30"/>
      <c r="I227" s="30"/>
      <c r="J227" s="30"/>
      <c r="K227" s="30"/>
      <c r="L227" s="30"/>
      <c r="M227" s="30"/>
      <c r="N227" s="30"/>
      <c r="O227" s="30"/>
      <c r="P227" s="30"/>
      <c r="Q227" s="30"/>
      <c r="R227" s="30"/>
      <c r="S227" s="30"/>
    </row>
    <row r="228" spans="1:19">
      <c r="A228" s="24"/>
      <c r="C228" s="72"/>
      <c r="D228" s="70"/>
      <c r="E228" s="70"/>
      <c r="F228" s="70"/>
      <c r="G228" s="70"/>
      <c r="H228" s="70"/>
      <c r="I228" s="70"/>
      <c r="J228" s="70"/>
      <c r="K228" s="70"/>
      <c r="L228" s="70"/>
      <c r="M228" s="70"/>
      <c r="N228" s="70"/>
      <c r="O228" s="70"/>
      <c r="P228" s="70"/>
      <c r="Q228" s="70"/>
      <c r="R228" s="70"/>
      <c r="S228" s="70"/>
    </row>
    <row r="229" spans="1:19">
      <c r="A229" s="24"/>
      <c r="C229" s="72"/>
      <c r="D229" s="70"/>
      <c r="E229" s="70"/>
      <c r="F229" s="70"/>
      <c r="G229" s="70"/>
      <c r="H229" s="70"/>
      <c r="I229" s="70"/>
      <c r="J229" s="70"/>
      <c r="K229" s="70"/>
      <c r="L229" s="70"/>
      <c r="M229" s="70"/>
      <c r="N229" s="70"/>
      <c r="O229" s="70"/>
      <c r="P229" s="70"/>
      <c r="Q229" s="70"/>
      <c r="R229" s="70"/>
      <c r="S229" s="70"/>
    </row>
    <row r="230" spans="1:19">
      <c r="A230" s="24"/>
      <c r="C230" s="72"/>
      <c r="D230" s="70"/>
      <c r="E230" s="70"/>
      <c r="F230" s="70"/>
      <c r="G230" s="70"/>
      <c r="H230" s="70"/>
      <c r="I230" s="70"/>
      <c r="J230" s="70"/>
      <c r="K230" s="70"/>
      <c r="L230" s="70"/>
      <c r="M230" s="70"/>
      <c r="N230" s="70"/>
      <c r="O230" s="70"/>
      <c r="P230" s="70"/>
      <c r="Q230" s="70"/>
      <c r="R230" s="70"/>
      <c r="S230" s="70"/>
    </row>
    <row r="231" spans="1:19">
      <c r="A231" s="24"/>
      <c r="C231" s="24"/>
      <c r="D231" s="30"/>
      <c r="E231" s="30"/>
      <c r="F231" s="30"/>
      <c r="G231" s="30"/>
      <c r="H231" s="30"/>
      <c r="I231" s="30"/>
      <c r="J231" s="30"/>
      <c r="K231" s="30"/>
      <c r="L231" s="30"/>
      <c r="M231" s="30"/>
      <c r="N231" s="30"/>
      <c r="O231" s="30"/>
      <c r="P231" s="30"/>
      <c r="Q231" s="30"/>
      <c r="R231" s="30"/>
      <c r="S231" s="30"/>
    </row>
    <row r="232" spans="1:19">
      <c r="A232" s="24"/>
      <c r="C232" s="24"/>
      <c r="S232" s="69"/>
    </row>
    <row r="233" spans="1:19">
      <c r="A233" s="24"/>
      <c r="C233" s="24"/>
      <c r="D233" s="30"/>
      <c r="E233" s="30"/>
      <c r="F233" s="30"/>
      <c r="G233" s="30"/>
      <c r="H233" s="30"/>
      <c r="I233" s="30"/>
      <c r="J233" s="30"/>
      <c r="K233" s="30"/>
      <c r="L233" s="30"/>
      <c r="M233" s="30"/>
      <c r="N233" s="30"/>
      <c r="O233" s="30"/>
      <c r="P233" s="30"/>
      <c r="Q233" s="30"/>
      <c r="R233" s="30"/>
      <c r="S233" s="30"/>
    </row>
    <row r="234" spans="1:19">
      <c r="A234" s="24"/>
      <c r="C234" s="72"/>
      <c r="D234" s="70"/>
      <c r="E234" s="70"/>
      <c r="F234" s="70"/>
      <c r="G234" s="70"/>
      <c r="H234" s="70"/>
      <c r="I234" s="70"/>
      <c r="J234" s="70"/>
      <c r="K234" s="70"/>
      <c r="L234" s="70"/>
      <c r="M234" s="70"/>
      <c r="N234" s="70"/>
      <c r="O234" s="70"/>
      <c r="P234" s="70"/>
      <c r="Q234" s="70"/>
      <c r="R234" s="70"/>
      <c r="S234" s="69"/>
    </row>
    <row r="235" spans="1:19">
      <c r="A235" s="24"/>
      <c r="C235" s="24"/>
      <c r="D235" s="31"/>
      <c r="E235" s="31"/>
      <c r="F235" s="31"/>
      <c r="G235" s="31"/>
      <c r="H235" s="31"/>
      <c r="I235" s="31"/>
      <c r="J235" s="31"/>
      <c r="K235" s="31"/>
      <c r="L235" s="31"/>
      <c r="M235" s="31"/>
      <c r="N235" s="31"/>
      <c r="O235" s="31"/>
      <c r="P235" s="31"/>
      <c r="Q235" s="31"/>
      <c r="R235" s="31"/>
      <c r="S235" s="69"/>
    </row>
    <row r="236" spans="1:19">
      <c r="A236" s="24"/>
      <c r="C236" s="24"/>
      <c r="D236" s="31"/>
      <c r="E236" s="31"/>
      <c r="F236" s="31"/>
      <c r="G236" s="31"/>
      <c r="H236" s="31"/>
      <c r="I236" s="31"/>
      <c r="J236" s="31"/>
      <c r="K236" s="31"/>
      <c r="L236" s="31"/>
      <c r="M236" s="31"/>
      <c r="N236" s="31"/>
      <c r="O236" s="31"/>
      <c r="P236" s="31"/>
      <c r="Q236" s="31"/>
      <c r="R236" s="31"/>
      <c r="S236" s="69"/>
    </row>
    <row r="237" spans="1:19">
      <c r="A237" s="24"/>
      <c r="C237" s="24"/>
      <c r="D237" s="31"/>
      <c r="E237" s="31"/>
      <c r="F237" s="31"/>
      <c r="G237" s="31"/>
      <c r="H237" s="31"/>
      <c r="I237" s="31"/>
      <c r="J237" s="31"/>
      <c r="K237" s="31"/>
      <c r="L237" s="31"/>
      <c r="M237" s="31"/>
      <c r="N237" s="31"/>
      <c r="O237" s="31"/>
      <c r="P237" s="31"/>
      <c r="Q237" s="31"/>
      <c r="R237" s="31"/>
      <c r="S237" s="69"/>
    </row>
    <row r="238" spans="1:19">
      <c r="A238" s="24"/>
      <c r="C238" s="24"/>
      <c r="D238" s="31"/>
      <c r="E238" s="31"/>
      <c r="F238" s="31"/>
      <c r="G238" s="31"/>
      <c r="H238" s="31"/>
      <c r="I238" s="31"/>
      <c r="J238" s="31"/>
      <c r="K238" s="31"/>
      <c r="L238" s="31"/>
      <c r="M238" s="31"/>
      <c r="N238" s="31"/>
      <c r="O238" s="31"/>
      <c r="P238" s="31"/>
      <c r="Q238" s="31"/>
      <c r="R238" s="31"/>
      <c r="S238" s="31"/>
    </row>
    <row r="239" spans="1:19">
      <c r="A239" s="24"/>
      <c r="C239" s="24"/>
      <c r="D239" s="31"/>
      <c r="E239" s="31"/>
      <c r="F239" s="31"/>
      <c r="G239" s="31"/>
      <c r="H239" s="31"/>
      <c r="I239" s="31"/>
      <c r="J239" s="31"/>
      <c r="K239" s="31"/>
      <c r="L239" s="31"/>
      <c r="M239" s="31"/>
      <c r="N239" s="31"/>
      <c r="O239" s="31"/>
      <c r="P239" s="31"/>
      <c r="Q239" s="31"/>
      <c r="R239" s="31"/>
      <c r="S239" s="31"/>
    </row>
    <row r="240" spans="1:19">
      <c r="A240" s="24"/>
      <c r="C240" s="24"/>
      <c r="D240" s="31"/>
      <c r="E240" s="31"/>
      <c r="F240" s="31"/>
      <c r="G240" s="31"/>
      <c r="H240" s="31"/>
      <c r="I240" s="31"/>
      <c r="J240" s="31"/>
      <c r="K240" s="31"/>
      <c r="L240" s="31"/>
      <c r="M240" s="31"/>
      <c r="N240" s="31"/>
      <c r="O240" s="31"/>
      <c r="P240" s="31"/>
      <c r="Q240" s="31"/>
      <c r="R240" s="31"/>
      <c r="S240" s="69"/>
    </row>
    <row r="241" spans="1:19">
      <c r="A241" s="24"/>
      <c r="C241" s="24"/>
      <c r="D241" s="31"/>
      <c r="E241" s="31"/>
      <c r="F241" s="31"/>
      <c r="G241" s="31"/>
      <c r="H241" s="31"/>
      <c r="I241" s="31"/>
      <c r="J241" s="31"/>
      <c r="K241" s="31"/>
      <c r="L241" s="31"/>
      <c r="M241" s="31"/>
      <c r="N241" s="31"/>
      <c r="O241" s="31"/>
      <c r="P241" s="31"/>
      <c r="Q241" s="31"/>
      <c r="R241" s="31"/>
      <c r="S241" s="69"/>
    </row>
    <row r="242" spans="1:19">
      <c r="A242" s="24"/>
      <c r="C242" s="24"/>
      <c r="D242" s="73"/>
      <c r="E242" s="73"/>
      <c r="F242" s="73"/>
      <c r="G242" s="73"/>
      <c r="H242" s="73"/>
      <c r="I242" s="73"/>
      <c r="J242" s="73"/>
      <c r="K242" s="73"/>
      <c r="L242" s="73"/>
      <c r="M242" s="73"/>
      <c r="N242" s="73"/>
      <c r="O242" s="73"/>
      <c r="P242" s="73"/>
      <c r="Q242" s="73"/>
      <c r="R242" s="73"/>
      <c r="S242" s="69"/>
    </row>
    <row r="243" spans="1:19">
      <c r="A243" s="24"/>
      <c r="C243" s="24"/>
      <c r="D243" s="31"/>
      <c r="E243" s="31"/>
      <c r="F243" s="31"/>
      <c r="G243" s="31"/>
      <c r="H243" s="31"/>
      <c r="I243" s="31"/>
      <c r="J243" s="31"/>
      <c r="K243" s="31"/>
      <c r="L243" s="31"/>
      <c r="M243" s="31"/>
      <c r="N243" s="31"/>
      <c r="O243" s="31"/>
      <c r="P243" s="31"/>
      <c r="Q243" s="31"/>
      <c r="R243" s="31"/>
      <c r="S243" s="69"/>
    </row>
    <row r="244" spans="1:19">
      <c r="A244" s="24"/>
      <c r="C244" s="24"/>
      <c r="D244" s="30"/>
      <c r="E244" s="30"/>
      <c r="F244" s="30"/>
      <c r="G244" s="30"/>
      <c r="H244" s="30"/>
      <c r="I244" s="30"/>
      <c r="J244" s="30"/>
      <c r="K244" s="30"/>
      <c r="L244" s="30"/>
      <c r="M244" s="30"/>
      <c r="N244" s="30"/>
      <c r="O244" s="30"/>
      <c r="P244" s="30"/>
      <c r="Q244" s="30"/>
      <c r="R244" s="30"/>
      <c r="S244" s="69"/>
    </row>
    <row r="245" spans="1:19">
      <c r="A245" s="24"/>
      <c r="C245" s="24"/>
      <c r="D245" s="30"/>
      <c r="E245" s="30"/>
      <c r="F245" s="30"/>
      <c r="G245" s="30"/>
      <c r="H245" s="30"/>
      <c r="I245" s="30"/>
      <c r="J245" s="30"/>
      <c r="K245" s="30"/>
      <c r="L245" s="30"/>
      <c r="M245" s="30"/>
      <c r="N245" s="30"/>
      <c r="O245" s="30"/>
      <c r="P245" s="30"/>
      <c r="Q245" s="30"/>
      <c r="R245" s="30"/>
      <c r="S245" s="69"/>
    </row>
    <row r="246" spans="1:19">
      <c r="A246" s="24"/>
      <c r="C246" s="24"/>
      <c r="D246" s="30"/>
      <c r="E246" s="30"/>
      <c r="F246" s="30"/>
      <c r="G246" s="30"/>
      <c r="H246" s="30"/>
      <c r="I246" s="30"/>
      <c r="J246" s="30"/>
      <c r="K246" s="30"/>
      <c r="L246" s="30"/>
      <c r="M246" s="30"/>
      <c r="N246" s="30"/>
      <c r="O246" s="30"/>
      <c r="P246" s="30"/>
      <c r="Q246" s="30"/>
      <c r="R246" s="30"/>
      <c r="S246" s="69"/>
    </row>
    <row r="247" spans="1:19">
      <c r="A247" s="24"/>
      <c r="C247" s="24"/>
      <c r="D247" s="31"/>
      <c r="E247" s="31"/>
      <c r="F247" s="31"/>
      <c r="G247" s="31"/>
      <c r="H247" s="31"/>
      <c r="I247" s="31"/>
      <c r="J247" s="31"/>
      <c r="K247" s="31"/>
      <c r="L247" s="31"/>
      <c r="M247" s="31"/>
      <c r="N247" s="31"/>
      <c r="O247" s="31"/>
      <c r="P247" s="31"/>
      <c r="Q247" s="31"/>
      <c r="R247" s="31"/>
      <c r="S247" s="73"/>
    </row>
    <row r="248" spans="1:19">
      <c r="A248" s="24"/>
      <c r="C248" s="24"/>
      <c r="D248" s="30"/>
      <c r="E248" s="30"/>
      <c r="F248" s="30"/>
      <c r="G248" s="30"/>
      <c r="H248" s="30"/>
      <c r="I248" s="30"/>
      <c r="J248" s="30"/>
      <c r="K248" s="30"/>
      <c r="L248" s="30"/>
      <c r="M248" s="30"/>
      <c r="N248" s="30"/>
      <c r="O248" s="30"/>
      <c r="P248" s="30"/>
      <c r="Q248" s="30"/>
      <c r="R248" s="30"/>
      <c r="S248" s="69"/>
    </row>
    <row r="249" spans="1:19">
      <c r="A249" s="24"/>
      <c r="C249" s="24"/>
      <c r="D249" s="30"/>
      <c r="E249" s="30"/>
      <c r="F249" s="30"/>
      <c r="G249" s="30"/>
      <c r="H249" s="30"/>
      <c r="I249" s="30"/>
      <c r="J249" s="30"/>
      <c r="K249" s="30"/>
      <c r="L249" s="30"/>
      <c r="M249" s="30"/>
      <c r="N249" s="30"/>
      <c r="O249" s="30"/>
      <c r="P249" s="30"/>
      <c r="Q249" s="30"/>
      <c r="R249" s="30"/>
      <c r="S249" s="69"/>
    </row>
    <row r="250" spans="1:19">
      <c r="A250" s="24"/>
      <c r="C250" s="24"/>
      <c r="D250" s="69"/>
      <c r="E250" s="69"/>
      <c r="F250" s="69"/>
      <c r="G250" s="69"/>
      <c r="H250" s="69"/>
      <c r="I250" s="69"/>
      <c r="J250" s="69"/>
      <c r="K250" s="69"/>
      <c r="L250" s="69"/>
      <c r="M250" s="69"/>
      <c r="N250" s="69"/>
      <c r="O250" s="69"/>
      <c r="P250" s="69"/>
      <c r="Q250" s="69"/>
      <c r="R250" s="69"/>
      <c r="S250" s="69"/>
    </row>
    <row r="251" spans="1:19">
      <c r="A251" s="24"/>
      <c r="C251" s="24"/>
      <c r="D251" s="30"/>
      <c r="E251" s="30"/>
      <c r="F251" s="30"/>
      <c r="G251" s="30"/>
      <c r="H251" s="30"/>
      <c r="I251" s="30"/>
      <c r="J251" s="30"/>
      <c r="K251" s="30"/>
      <c r="L251" s="30"/>
      <c r="M251" s="30"/>
      <c r="N251" s="30"/>
      <c r="O251" s="30"/>
      <c r="P251" s="30"/>
      <c r="Q251" s="30"/>
      <c r="R251" s="30"/>
      <c r="S251" s="69"/>
    </row>
    <row r="252" spans="1:19">
      <c r="A252" s="24"/>
      <c r="C252" s="24"/>
      <c r="D252" s="30"/>
      <c r="E252" s="30"/>
      <c r="F252" s="30"/>
      <c r="G252" s="30"/>
      <c r="H252" s="30"/>
      <c r="I252" s="30"/>
      <c r="J252" s="30"/>
      <c r="K252" s="30"/>
      <c r="L252" s="30"/>
      <c r="M252" s="30"/>
      <c r="N252" s="30"/>
      <c r="O252" s="30"/>
      <c r="P252" s="30"/>
      <c r="Q252" s="30"/>
      <c r="R252" s="30"/>
      <c r="S252" s="69"/>
    </row>
    <row r="253" spans="1:19">
      <c r="A253" s="24"/>
      <c r="C253" s="24"/>
      <c r="D253" s="30"/>
      <c r="E253" s="30"/>
      <c r="F253" s="30"/>
      <c r="G253" s="30"/>
      <c r="H253" s="30"/>
      <c r="I253" s="30"/>
      <c r="J253" s="30"/>
      <c r="K253" s="30"/>
      <c r="L253" s="30"/>
      <c r="M253" s="30"/>
      <c r="N253" s="30"/>
      <c r="O253" s="30"/>
      <c r="P253" s="30"/>
      <c r="Q253" s="30"/>
      <c r="R253" s="30"/>
      <c r="S253" s="69"/>
    </row>
    <row r="254" spans="1:19">
      <c r="A254" s="24"/>
      <c r="C254" s="24"/>
      <c r="D254" s="30"/>
      <c r="E254" s="30"/>
      <c r="F254" s="30"/>
      <c r="G254" s="30"/>
      <c r="H254" s="30"/>
      <c r="I254" s="30"/>
      <c r="J254" s="30"/>
      <c r="K254" s="30"/>
      <c r="L254" s="30"/>
      <c r="M254" s="30"/>
      <c r="N254" s="30"/>
      <c r="O254" s="30"/>
      <c r="P254" s="30"/>
      <c r="Q254" s="30"/>
      <c r="R254" s="30"/>
      <c r="S254" s="69"/>
    </row>
    <row r="255" spans="1:19">
      <c r="A255" s="24"/>
      <c r="C255" s="24"/>
      <c r="D255" s="30"/>
      <c r="E255" s="30"/>
      <c r="F255" s="30"/>
      <c r="G255" s="30"/>
      <c r="H255" s="30"/>
      <c r="I255" s="30"/>
      <c r="J255" s="30"/>
      <c r="K255" s="30"/>
      <c r="L255" s="30"/>
      <c r="M255" s="30"/>
      <c r="N255" s="30"/>
      <c r="O255" s="30"/>
      <c r="P255" s="30"/>
      <c r="Q255" s="30"/>
      <c r="R255" s="30"/>
      <c r="S255" s="69"/>
    </row>
    <row r="256" spans="1:19">
      <c r="A256" s="24"/>
      <c r="C256" s="24"/>
      <c r="D256" s="30"/>
      <c r="E256" s="30"/>
      <c r="F256" s="30"/>
      <c r="G256" s="30"/>
      <c r="H256" s="30"/>
      <c r="I256" s="30"/>
      <c r="J256" s="30"/>
      <c r="K256" s="30"/>
      <c r="L256" s="30"/>
      <c r="M256" s="30"/>
      <c r="N256" s="30"/>
      <c r="O256" s="30"/>
      <c r="P256" s="30"/>
      <c r="Q256" s="30"/>
      <c r="R256" s="30"/>
      <c r="S256" s="69"/>
    </row>
    <row r="257" spans="1:19">
      <c r="A257" s="24"/>
      <c r="C257" s="24"/>
      <c r="D257" s="30"/>
      <c r="E257" s="30"/>
      <c r="F257" s="30"/>
      <c r="G257" s="30"/>
      <c r="H257" s="30"/>
      <c r="I257" s="30"/>
      <c r="J257" s="30"/>
      <c r="K257" s="30"/>
      <c r="L257" s="30"/>
      <c r="M257" s="30"/>
      <c r="N257" s="30"/>
      <c r="O257" s="30"/>
      <c r="P257" s="30"/>
      <c r="Q257" s="30"/>
      <c r="R257" s="30"/>
      <c r="S257" s="69"/>
    </row>
    <row r="258" spans="1:19">
      <c r="A258" s="24"/>
      <c r="C258" s="24"/>
      <c r="D258" s="30"/>
      <c r="E258" s="30"/>
      <c r="F258" s="30"/>
      <c r="G258" s="30"/>
      <c r="H258" s="30"/>
      <c r="I258" s="30"/>
      <c r="J258" s="30"/>
      <c r="K258" s="30"/>
      <c r="L258" s="30"/>
      <c r="M258" s="30"/>
      <c r="N258" s="30"/>
      <c r="O258" s="30"/>
      <c r="P258" s="30"/>
      <c r="Q258" s="30"/>
      <c r="R258" s="30"/>
      <c r="S258" s="69"/>
    </row>
    <row r="259" spans="1:19">
      <c r="A259" s="24"/>
      <c r="C259" s="24"/>
      <c r="D259" s="30"/>
      <c r="E259" s="30"/>
      <c r="F259" s="30"/>
      <c r="G259" s="30"/>
      <c r="H259" s="30"/>
      <c r="I259" s="30"/>
      <c r="J259" s="30"/>
      <c r="K259" s="30"/>
      <c r="L259" s="30"/>
      <c r="M259" s="30"/>
      <c r="N259" s="30"/>
      <c r="O259" s="30"/>
      <c r="P259" s="30"/>
      <c r="Q259" s="30"/>
      <c r="R259" s="30"/>
      <c r="S259" s="69"/>
    </row>
    <row r="260" spans="1:19">
      <c r="A260" s="24"/>
      <c r="C260" s="24"/>
      <c r="D260" s="30"/>
      <c r="E260" s="30"/>
      <c r="F260" s="30"/>
      <c r="G260" s="30"/>
      <c r="H260" s="30"/>
      <c r="I260" s="30"/>
      <c r="J260" s="30"/>
      <c r="K260" s="30"/>
      <c r="L260" s="30"/>
      <c r="M260" s="30"/>
      <c r="N260" s="30"/>
      <c r="O260" s="30"/>
      <c r="P260" s="30"/>
      <c r="Q260" s="30"/>
      <c r="R260" s="30"/>
      <c r="S260" s="69"/>
    </row>
    <row r="261" spans="1:19">
      <c r="A261" s="24"/>
      <c r="C261" s="24"/>
      <c r="D261" s="30"/>
      <c r="E261" s="30"/>
      <c r="F261" s="30"/>
      <c r="G261" s="30"/>
      <c r="H261" s="30"/>
      <c r="I261" s="30"/>
      <c r="J261" s="30"/>
      <c r="K261" s="30"/>
      <c r="L261" s="30"/>
      <c r="M261" s="30"/>
      <c r="N261" s="30"/>
      <c r="O261" s="30"/>
      <c r="P261" s="30"/>
      <c r="Q261" s="30"/>
      <c r="R261" s="30"/>
      <c r="S261" s="69"/>
    </row>
    <row r="262" spans="1:19">
      <c r="A262" s="24"/>
      <c r="C262" s="24"/>
      <c r="D262" s="30"/>
      <c r="E262" s="30"/>
      <c r="F262" s="30"/>
      <c r="G262" s="30"/>
      <c r="H262" s="30"/>
      <c r="I262" s="30"/>
      <c r="J262" s="30"/>
      <c r="K262" s="30"/>
      <c r="L262" s="30"/>
      <c r="M262" s="30"/>
      <c r="N262" s="30"/>
      <c r="O262" s="30"/>
      <c r="P262" s="30"/>
      <c r="Q262" s="30"/>
      <c r="R262" s="30"/>
      <c r="S262" s="69"/>
    </row>
    <row r="263" spans="1:19">
      <c r="A263" s="24"/>
      <c r="C263" s="24"/>
      <c r="D263" s="30"/>
      <c r="E263" s="30"/>
      <c r="F263" s="30"/>
      <c r="G263" s="30"/>
      <c r="H263" s="30"/>
      <c r="I263" s="30"/>
      <c r="J263" s="30"/>
      <c r="K263" s="30"/>
      <c r="L263" s="30"/>
      <c r="M263" s="30"/>
      <c r="N263" s="30"/>
      <c r="O263" s="30"/>
      <c r="P263" s="30"/>
      <c r="Q263" s="30"/>
      <c r="R263" s="30"/>
      <c r="S263" s="69"/>
    </row>
    <row r="264" spans="1:19">
      <c r="A264" s="24"/>
      <c r="C264" s="24"/>
      <c r="D264" s="30"/>
      <c r="E264" s="30"/>
      <c r="F264" s="30"/>
      <c r="G264" s="30"/>
      <c r="H264" s="30"/>
      <c r="I264" s="30"/>
      <c r="J264" s="30"/>
      <c r="K264" s="30"/>
      <c r="L264" s="30"/>
      <c r="M264" s="30"/>
      <c r="N264" s="30"/>
      <c r="O264" s="30"/>
      <c r="P264" s="30"/>
      <c r="Q264" s="30"/>
      <c r="R264" s="30"/>
      <c r="S264" s="69"/>
    </row>
    <row r="265" spans="1:19">
      <c r="A265" s="24"/>
      <c r="C265" s="24"/>
      <c r="D265" s="30"/>
      <c r="E265" s="30"/>
      <c r="F265" s="30"/>
      <c r="G265" s="30"/>
      <c r="H265" s="30"/>
      <c r="I265" s="30"/>
      <c r="J265" s="30"/>
      <c r="K265" s="30"/>
      <c r="L265" s="30"/>
      <c r="M265" s="30"/>
      <c r="N265" s="30"/>
      <c r="O265" s="30"/>
      <c r="P265" s="30"/>
      <c r="Q265" s="30"/>
      <c r="R265" s="30"/>
      <c r="S265" s="69"/>
    </row>
    <row r="266" spans="1:19">
      <c r="A266" s="24"/>
      <c r="C266" s="24"/>
      <c r="D266" s="30"/>
      <c r="E266" s="30"/>
      <c r="F266" s="30"/>
      <c r="G266" s="30"/>
      <c r="H266" s="30"/>
      <c r="I266" s="30"/>
      <c r="J266" s="30"/>
      <c r="K266" s="30"/>
      <c r="L266" s="30"/>
      <c r="M266" s="30"/>
      <c r="N266" s="30"/>
      <c r="O266" s="30"/>
      <c r="P266" s="30"/>
      <c r="Q266" s="30"/>
      <c r="R266" s="30"/>
      <c r="S266" s="69"/>
    </row>
    <row r="267" spans="1:19">
      <c r="A267" s="24"/>
      <c r="C267" s="24"/>
      <c r="D267" s="30"/>
      <c r="E267" s="30"/>
      <c r="F267" s="30"/>
      <c r="G267" s="30"/>
      <c r="H267" s="30"/>
      <c r="I267" s="30"/>
      <c r="J267" s="30"/>
      <c r="K267" s="30"/>
      <c r="L267" s="30"/>
      <c r="M267" s="30"/>
      <c r="N267" s="30"/>
      <c r="O267" s="30"/>
      <c r="P267" s="30"/>
      <c r="Q267" s="30"/>
      <c r="R267" s="30"/>
      <c r="S267" s="69"/>
    </row>
    <row r="268" spans="1:19">
      <c r="A268" s="24"/>
      <c r="C268" s="24"/>
      <c r="D268" s="30"/>
      <c r="E268" s="30"/>
      <c r="F268" s="30"/>
      <c r="G268" s="30"/>
      <c r="H268" s="30"/>
      <c r="I268" s="30"/>
      <c r="J268" s="30"/>
      <c r="K268" s="30"/>
      <c r="L268" s="30"/>
      <c r="M268" s="30"/>
      <c r="N268" s="30"/>
      <c r="O268" s="30"/>
      <c r="P268" s="30"/>
      <c r="Q268" s="30"/>
      <c r="R268" s="30"/>
      <c r="S268" s="69"/>
    </row>
    <row r="269" spans="1:19">
      <c r="A269" s="24"/>
      <c r="C269" s="24"/>
      <c r="D269" s="30"/>
      <c r="E269" s="30"/>
      <c r="F269" s="30"/>
      <c r="G269" s="30"/>
      <c r="H269" s="30"/>
      <c r="I269" s="30"/>
      <c r="J269" s="30"/>
      <c r="K269" s="30"/>
      <c r="L269" s="30"/>
      <c r="M269" s="30"/>
      <c r="N269" s="30"/>
      <c r="O269" s="30"/>
      <c r="P269" s="30"/>
      <c r="Q269" s="30"/>
      <c r="R269" s="30"/>
      <c r="S269" s="69"/>
    </row>
    <row r="270" spans="1:19">
      <c r="A270" s="24"/>
      <c r="C270" s="24"/>
      <c r="D270" s="30"/>
      <c r="E270" s="30"/>
      <c r="F270" s="30"/>
      <c r="G270" s="30"/>
      <c r="H270" s="30"/>
      <c r="I270" s="30"/>
      <c r="J270" s="30"/>
      <c r="K270" s="30"/>
      <c r="L270" s="30"/>
      <c r="M270" s="30"/>
      <c r="N270" s="30"/>
      <c r="O270" s="30"/>
      <c r="P270" s="30"/>
      <c r="Q270" s="30"/>
      <c r="R270" s="30"/>
      <c r="S270" s="69"/>
    </row>
    <row r="271" spans="1:19">
      <c r="A271" s="24"/>
      <c r="C271" s="24"/>
      <c r="D271" s="30"/>
      <c r="E271" s="30"/>
      <c r="F271" s="30"/>
      <c r="G271" s="30"/>
      <c r="H271" s="30"/>
      <c r="I271" s="30"/>
      <c r="J271" s="30"/>
      <c r="K271" s="30"/>
      <c r="L271" s="30"/>
      <c r="M271" s="30"/>
      <c r="N271" s="30"/>
      <c r="O271" s="30"/>
      <c r="P271" s="30"/>
      <c r="Q271" s="30"/>
      <c r="R271" s="30"/>
      <c r="S271" s="69"/>
    </row>
    <row r="272" spans="1:19">
      <c r="A272" s="24"/>
      <c r="C272" s="24"/>
      <c r="D272" s="30"/>
      <c r="E272" s="30"/>
      <c r="F272" s="30"/>
      <c r="G272" s="30"/>
      <c r="H272" s="30"/>
      <c r="I272" s="30"/>
      <c r="J272" s="30"/>
      <c r="K272" s="30"/>
      <c r="L272" s="30"/>
      <c r="M272" s="30"/>
      <c r="N272" s="30"/>
      <c r="O272" s="30"/>
      <c r="P272" s="30"/>
      <c r="Q272" s="30"/>
      <c r="R272" s="30"/>
      <c r="S272" s="69"/>
    </row>
    <row r="273" spans="1:19">
      <c r="A273" s="24"/>
      <c r="C273" s="24"/>
      <c r="D273" s="30"/>
      <c r="E273" s="30"/>
      <c r="F273" s="30"/>
      <c r="G273" s="30"/>
      <c r="H273" s="30"/>
      <c r="I273" s="30"/>
      <c r="J273" s="30"/>
      <c r="K273" s="30"/>
      <c r="L273" s="30"/>
      <c r="M273" s="30"/>
      <c r="N273" s="30"/>
      <c r="O273" s="30"/>
      <c r="P273" s="30"/>
      <c r="Q273" s="30"/>
      <c r="R273" s="30"/>
      <c r="S273" s="69"/>
    </row>
    <row r="274" spans="1:19">
      <c r="A274" s="24"/>
      <c r="C274" s="24"/>
      <c r="D274" s="30"/>
      <c r="E274" s="30"/>
      <c r="F274" s="30"/>
      <c r="G274" s="30"/>
      <c r="H274" s="30"/>
      <c r="I274" s="30"/>
      <c r="J274" s="30"/>
      <c r="K274" s="30"/>
      <c r="L274" s="30"/>
      <c r="M274" s="30"/>
      <c r="N274" s="30"/>
      <c r="O274" s="30"/>
      <c r="P274" s="30"/>
      <c r="Q274" s="30"/>
      <c r="R274" s="30"/>
      <c r="S274" s="69"/>
    </row>
    <row r="275" spans="1:19">
      <c r="A275" s="24"/>
      <c r="C275" s="24"/>
      <c r="D275" s="30"/>
      <c r="E275" s="30"/>
      <c r="F275" s="30"/>
      <c r="G275" s="30"/>
      <c r="H275" s="30"/>
      <c r="I275" s="30"/>
      <c r="J275" s="30"/>
      <c r="K275" s="30"/>
      <c r="L275" s="30"/>
      <c r="M275" s="30"/>
      <c r="N275" s="30"/>
      <c r="O275" s="30"/>
      <c r="P275" s="30"/>
      <c r="Q275" s="30"/>
      <c r="R275" s="30"/>
      <c r="S275" s="69"/>
    </row>
    <row r="276" spans="1:19">
      <c r="A276" s="24"/>
      <c r="C276" s="24"/>
      <c r="D276" s="30"/>
      <c r="E276" s="30"/>
      <c r="F276" s="30"/>
      <c r="G276" s="30"/>
      <c r="H276" s="30"/>
      <c r="I276" s="30"/>
      <c r="J276" s="30"/>
      <c r="K276" s="30"/>
      <c r="L276" s="30"/>
      <c r="M276" s="30"/>
      <c r="N276" s="30"/>
      <c r="O276" s="30"/>
      <c r="P276" s="30"/>
      <c r="Q276" s="30"/>
      <c r="R276" s="30"/>
      <c r="S276" s="69"/>
    </row>
    <row r="277" spans="1:19">
      <c r="A277" s="24"/>
      <c r="C277" s="24"/>
      <c r="D277" s="30"/>
      <c r="E277" s="30"/>
      <c r="F277" s="30"/>
      <c r="G277" s="30"/>
      <c r="H277" s="30"/>
      <c r="I277" s="30"/>
      <c r="J277" s="30"/>
      <c r="K277" s="30"/>
      <c r="L277" s="30"/>
      <c r="M277" s="30"/>
      <c r="N277" s="30"/>
      <c r="O277" s="30"/>
      <c r="P277" s="30"/>
      <c r="Q277" s="30"/>
      <c r="R277" s="30"/>
      <c r="S277" s="69"/>
    </row>
    <row r="278" spans="1:19">
      <c r="A278" s="24"/>
      <c r="C278" s="24"/>
      <c r="D278" s="30"/>
      <c r="E278" s="30"/>
      <c r="F278" s="30"/>
      <c r="G278" s="30"/>
      <c r="H278" s="30"/>
      <c r="I278" s="30"/>
      <c r="J278" s="30"/>
      <c r="K278" s="30"/>
      <c r="L278" s="30"/>
      <c r="M278" s="30"/>
      <c r="N278" s="30"/>
      <c r="O278" s="30"/>
      <c r="P278" s="30"/>
      <c r="Q278" s="30"/>
      <c r="R278" s="30"/>
      <c r="S278" s="69"/>
    </row>
    <row r="279" spans="1:19">
      <c r="A279" s="24"/>
      <c r="C279" s="24"/>
      <c r="D279" s="69"/>
      <c r="E279" s="69"/>
      <c r="F279" s="69"/>
      <c r="G279" s="69"/>
      <c r="H279" s="69"/>
      <c r="I279" s="69"/>
      <c r="J279" s="69"/>
      <c r="K279" s="69"/>
      <c r="L279" s="69"/>
      <c r="M279" s="69"/>
      <c r="N279" s="69"/>
      <c r="O279" s="69"/>
      <c r="P279" s="69"/>
      <c r="Q279" s="69"/>
      <c r="R279" s="69"/>
      <c r="S279" s="69"/>
    </row>
    <row r="280" spans="1:19">
      <c r="A280" s="24"/>
      <c r="C280" s="24"/>
      <c r="D280" s="30"/>
      <c r="E280" s="30"/>
      <c r="F280" s="30"/>
      <c r="G280" s="30"/>
      <c r="H280" s="30"/>
      <c r="I280" s="30"/>
      <c r="J280" s="30"/>
      <c r="K280" s="30"/>
      <c r="L280" s="30"/>
      <c r="M280" s="30"/>
      <c r="N280" s="30"/>
      <c r="O280" s="30"/>
      <c r="P280" s="30"/>
      <c r="Q280" s="30"/>
      <c r="R280" s="30"/>
      <c r="S280" s="69"/>
    </row>
    <row r="281" spans="1:19">
      <c r="A281" s="24"/>
      <c r="C281" s="24"/>
      <c r="D281" s="30"/>
      <c r="E281" s="30"/>
      <c r="F281" s="30"/>
      <c r="G281" s="30"/>
      <c r="H281" s="30"/>
      <c r="I281" s="30"/>
      <c r="J281" s="30"/>
      <c r="K281" s="30"/>
      <c r="L281" s="30"/>
      <c r="M281" s="30"/>
      <c r="N281" s="30"/>
      <c r="O281" s="30"/>
      <c r="P281" s="30"/>
      <c r="Q281" s="30"/>
      <c r="R281" s="30"/>
      <c r="S281" s="69"/>
    </row>
    <row r="282" spans="1:19">
      <c r="A282" s="24"/>
      <c r="C282" s="24"/>
      <c r="S282" s="69"/>
    </row>
    <row r="283" spans="1:19">
      <c r="A283" s="24"/>
      <c r="C283" s="24"/>
      <c r="D283" s="30"/>
      <c r="E283" s="30"/>
      <c r="F283" s="30"/>
      <c r="G283" s="30"/>
      <c r="H283" s="30"/>
      <c r="I283" s="30"/>
      <c r="J283" s="30"/>
      <c r="K283" s="30"/>
      <c r="L283" s="30"/>
      <c r="M283" s="30"/>
      <c r="N283" s="30"/>
      <c r="O283" s="30"/>
      <c r="P283" s="30"/>
      <c r="Q283" s="30"/>
      <c r="R283" s="30"/>
      <c r="S283" s="69"/>
    </row>
    <row r="284" spans="1:19">
      <c r="A284" s="24"/>
      <c r="C284" s="24"/>
      <c r="D284" s="70"/>
      <c r="E284" s="70"/>
      <c r="F284" s="70"/>
      <c r="G284" s="70"/>
      <c r="H284" s="70"/>
      <c r="I284" s="70"/>
      <c r="J284" s="70"/>
      <c r="K284" s="70"/>
      <c r="L284" s="70"/>
      <c r="M284" s="70"/>
      <c r="N284" s="70"/>
      <c r="O284" s="70"/>
      <c r="P284" s="70"/>
      <c r="Q284" s="70"/>
      <c r="R284" s="70"/>
      <c r="S284" s="71"/>
    </row>
    <row r="285" spans="1:19">
      <c r="A285" s="24"/>
      <c r="C285" s="24"/>
      <c r="D285" s="30"/>
      <c r="E285" s="30"/>
      <c r="F285" s="30"/>
      <c r="G285" s="30"/>
      <c r="H285" s="30"/>
      <c r="I285" s="30"/>
      <c r="J285" s="30"/>
      <c r="K285" s="30"/>
      <c r="L285" s="30"/>
      <c r="M285" s="30"/>
      <c r="N285" s="30"/>
      <c r="O285" s="30"/>
      <c r="P285" s="30"/>
      <c r="Q285" s="30"/>
      <c r="R285" s="30"/>
      <c r="S285" s="30"/>
    </row>
    <row r="286" spans="1:19">
      <c r="A286" s="24"/>
      <c r="B286" s="24"/>
      <c r="C286" s="24"/>
      <c r="D286" s="70"/>
      <c r="E286" s="70"/>
      <c r="F286" s="70"/>
      <c r="G286" s="70"/>
      <c r="H286" s="70"/>
      <c r="I286" s="70"/>
      <c r="J286" s="70"/>
      <c r="K286" s="70"/>
      <c r="L286" s="70"/>
      <c r="M286" s="70"/>
      <c r="N286" s="70"/>
      <c r="O286" s="70"/>
      <c r="P286" s="70"/>
      <c r="Q286" s="70"/>
      <c r="R286" s="70"/>
      <c r="S286" s="69"/>
    </row>
    <row r="287" spans="1:19">
      <c r="A287" s="24"/>
      <c r="B287" s="24"/>
      <c r="C287" s="24"/>
      <c r="D287" s="30"/>
      <c r="E287" s="30"/>
      <c r="F287" s="30"/>
      <c r="G287" s="30"/>
      <c r="H287" s="30"/>
      <c r="I287" s="30"/>
      <c r="J287" s="30"/>
      <c r="K287" s="30"/>
      <c r="L287" s="30"/>
      <c r="M287" s="30"/>
      <c r="N287" s="30"/>
      <c r="O287" s="30"/>
      <c r="P287" s="30"/>
      <c r="Q287" s="30"/>
      <c r="R287" s="30"/>
      <c r="S287" s="69"/>
    </row>
    <row r="288" spans="1:19">
      <c r="A288" s="24"/>
      <c r="B288" s="24"/>
      <c r="C288" s="24"/>
      <c r="D288" s="30"/>
      <c r="E288" s="30"/>
      <c r="F288" s="30"/>
      <c r="G288" s="30"/>
      <c r="H288" s="30"/>
      <c r="I288" s="30"/>
      <c r="J288" s="30"/>
      <c r="K288" s="30"/>
      <c r="L288" s="30"/>
      <c r="M288" s="30"/>
      <c r="N288" s="30"/>
      <c r="O288" s="30"/>
      <c r="P288" s="30"/>
      <c r="Q288" s="30"/>
      <c r="R288" s="30"/>
      <c r="S288" s="69"/>
    </row>
    <row r="289" spans="1:19">
      <c r="A289" s="24"/>
      <c r="B289" s="24"/>
      <c r="C289" s="24"/>
      <c r="D289" s="70"/>
      <c r="E289" s="70"/>
      <c r="F289" s="70"/>
      <c r="G289" s="70"/>
      <c r="H289" s="70"/>
      <c r="I289" s="70"/>
      <c r="J289" s="70"/>
      <c r="K289" s="70"/>
      <c r="L289" s="70"/>
      <c r="M289" s="70"/>
      <c r="N289" s="70"/>
      <c r="O289" s="70"/>
      <c r="P289" s="70"/>
      <c r="Q289" s="70"/>
      <c r="R289" s="70"/>
      <c r="S289" s="71"/>
    </row>
    <row r="290" spans="1:19">
      <c r="A290" s="24"/>
      <c r="B290" s="24"/>
      <c r="C290" s="24"/>
      <c r="D290" s="30"/>
      <c r="E290" s="30"/>
      <c r="F290" s="30"/>
      <c r="G290" s="30"/>
      <c r="H290" s="30"/>
      <c r="I290" s="30"/>
      <c r="J290" s="30"/>
      <c r="K290" s="30"/>
      <c r="L290" s="30"/>
      <c r="M290" s="30"/>
      <c r="N290" s="30"/>
      <c r="O290" s="30"/>
      <c r="P290" s="30"/>
      <c r="Q290" s="30"/>
      <c r="R290" s="30"/>
      <c r="S290" s="69"/>
    </row>
    <row r="291" spans="1:19">
      <c r="A291" s="24"/>
      <c r="B291" s="24"/>
      <c r="C291" s="24"/>
      <c r="D291" s="70"/>
      <c r="E291" s="70"/>
      <c r="F291" s="70"/>
      <c r="G291" s="70"/>
      <c r="H291" s="70"/>
      <c r="I291" s="70"/>
      <c r="J291" s="70"/>
      <c r="K291" s="70"/>
      <c r="L291" s="70"/>
      <c r="M291" s="70"/>
      <c r="N291" s="70"/>
      <c r="O291" s="70"/>
      <c r="P291" s="70"/>
      <c r="Q291" s="70"/>
      <c r="R291" s="70"/>
      <c r="S291" s="69"/>
    </row>
    <row r="292" spans="1:19">
      <c r="A292" s="24"/>
      <c r="B292" s="24"/>
      <c r="C292" s="24"/>
      <c r="D292" s="30"/>
      <c r="E292" s="30"/>
      <c r="F292" s="30"/>
      <c r="G292" s="30"/>
      <c r="H292" s="30"/>
      <c r="I292" s="30"/>
      <c r="J292" s="30"/>
      <c r="K292" s="30"/>
      <c r="L292" s="30"/>
      <c r="M292" s="30"/>
      <c r="N292" s="30"/>
      <c r="O292" s="30"/>
      <c r="P292" s="30"/>
      <c r="Q292" s="30"/>
      <c r="R292" s="30"/>
      <c r="S292" s="69"/>
    </row>
    <row r="293" spans="1:19">
      <c r="A293" s="24"/>
      <c r="B293" s="24"/>
      <c r="C293" s="24"/>
      <c r="D293" s="70"/>
      <c r="E293" s="70"/>
      <c r="F293" s="70"/>
      <c r="G293" s="70"/>
      <c r="H293" s="70"/>
      <c r="I293" s="70"/>
      <c r="J293" s="70"/>
      <c r="K293" s="70"/>
      <c r="L293" s="70"/>
      <c r="M293" s="70"/>
      <c r="N293" s="70"/>
      <c r="O293" s="70"/>
      <c r="P293" s="70"/>
      <c r="Q293" s="70"/>
      <c r="R293" s="70"/>
      <c r="S293" s="71"/>
    </row>
    <row r="294" spans="1:19">
      <c r="A294" s="24"/>
      <c r="B294" s="24"/>
      <c r="C294" s="24"/>
      <c r="D294" s="30"/>
      <c r="E294" s="30"/>
      <c r="F294" s="30"/>
      <c r="G294" s="30"/>
      <c r="H294" s="30"/>
      <c r="I294" s="30"/>
      <c r="J294" s="30"/>
      <c r="K294" s="30"/>
      <c r="L294" s="30"/>
      <c r="M294" s="30"/>
      <c r="N294" s="30"/>
      <c r="O294" s="30"/>
      <c r="P294" s="30"/>
      <c r="Q294" s="30"/>
      <c r="R294" s="30"/>
      <c r="S294" s="69"/>
    </row>
    <row r="295" spans="1:19">
      <c r="A295" s="24"/>
      <c r="B295" s="24"/>
      <c r="C295" s="24"/>
      <c r="D295" s="70"/>
      <c r="E295" s="70"/>
      <c r="F295" s="70"/>
      <c r="G295" s="70"/>
      <c r="H295" s="70"/>
      <c r="I295" s="70"/>
      <c r="J295" s="70"/>
      <c r="K295" s="70"/>
      <c r="L295" s="70"/>
      <c r="M295" s="70"/>
      <c r="N295" s="70"/>
      <c r="O295" s="70"/>
      <c r="P295" s="70"/>
      <c r="Q295" s="70"/>
      <c r="R295" s="70"/>
      <c r="S295" s="69"/>
    </row>
    <row r="296" spans="1:19">
      <c r="A296" s="24"/>
      <c r="B296" s="24"/>
      <c r="C296" s="24"/>
      <c r="D296" s="30"/>
      <c r="E296" s="30"/>
      <c r="F296" s="30"/>
      <c r="G296" s="30"/>
      <c r="H296" s="30"/>
      <c r="I296" s="30"/>
      <c r="J296" s="30"/>
      <c r="K296" s="30"/>
      <c r="L296" s="30"/>
      <c r="M296" s="30"/>
      <c r="N296" s="30"/>
      <c r="O296" s="30"/>
      <c r="P296" s="30"/>
      <c r="Q296" s="30"/>
      <c r="R296" s="30"/>
      <c r="S296" s="69"/>
    </row>
    <row r="297" spans="1:19">
      <c r="A297" s="24"/>
      <c r="B297" s="24"/>
      <c r="C297" s="24"/>
      <c r="D297" s="30"/>
      <c r="E297" s="30"/>
      <c r="F297" s="30"/>
      <c r="G297" s="30"/>
      <c r="H297" s="30"/>
      <c r="I297" s="30"/>
      <c r="J297" s="30"/>
      <c r="K297" s="30"/>
      <c r="L297" s="30"/>
      <c r="M297" s="30"/>
      <c r="N297" s="30"/>
      <c r="O297" s="30"/>
      <c r="P297" s="30"/>
      <c r="Q297" s="30"/>
      <c r="R297" s="30"/>
      <c r="S297" s="69"/>
    </row>
    <row r="298" spans="1:19">
      <c r="A298" s="24"/>
      <c r="B298" s="24"/>
      <c r="C298" s="24"/>
      <c r="D298" s="70"/>
      <c r="E298" s="70"/>
      <c r="F298" s="70"/>
      <c r="G298" s="70"/>
      <c r="H298" s="70"/>
      <c r="I298" s="70"/>
      <c r="J298" s="70"/>
      <c r="K298" s="70"/>
      <c r="L298" s="70"/>
      <c r="M298" s="70"/>
      <c r="N298" s="70"/>
      <c r="O298" s="70"/>
      <c r="P298" s="70"/>
      <c r="Q298" s="70"/>
      <c r="R298" s="70"/>
      <c r="S298" s="71"/>
    </row>
    <row r="299" spans="1:19">
      <c r="A299" s="24"/>
      <c r="B299" s="24"/>
      <c r="C299" s="24"/>
      <c r="D299" s="30"/>
      <c r="E299" s="30"/>
      <c r="F299" s="30"/>
      <c r="G299" s="30"/>
      <c r="H299" s="30"/>
      <c r="I299" s="30"/>
      <c r="J299" s="30"/>
      <c r="K299" s="30"/>
      <c r="L299" s="30"/>
      <c r="M299" s="30"/>
      <c r="N299" s="30"/>
      <c r="O299" s="30"/>
      <c r="P299" s="30"/>
      <c r="Q299" s="30"/>
      <c r="R299" s="30"/>
      <c r="S299" s="30"/>
    </row>
    <row r="300" spans="1:19">
      <c r="A300" s="24"/>
      <c r="B300" s="24"/>
      <c r="C300" s="24"/>
      <c r="D300" s="70"/>
      <c r="E300" s="70"/>
      <c r="F300" s="70"/>
      <c r="G300" s="70"/>
      <c r="H300" s="70"/>
      <c r="I300" s="70"/>
      <c r="J300" s="70"/>
      <c r="K300" s="70"/>
      <c r="L300" s="70"/>
      <c r="M300" s="70"/>
      <c r="N300" s="70"/>
      <c r="O300" s="70"/>
      <c r="P300" s="70"/>
      <c r="Q300" s="70"/>
      <c r="R300" s="70"/>
      <c r="S300" s="69"/>
    </row>
    <row r="301" spans="1:19">
      <c r="A301" s="24"/>
      <c r="B301" s="24"/>
      <c r="C301" s="24"/>
      <c r="D301" s="30"/>
      <c r="E301" s="30"/>
      <c r="F301" s="30"/>
      <c r="G301" s="30"/>
      <c r="H301" s="30"/>
      <c r="I301" s="30"/>
      <c r="J301" s="30"/>
      <c r="K301" s="30"/>
      <c r="L301" s="30"/>
      <c r="M301" s="30"/>
      <c r="N301" s="30"/>
      <c r="O301" s="30"/>
      <c r="P301" s="30"/>
      <c r="Q301" s="30"/>
      <c r="R301" s="30"/>
      <c r="S301" s="69"/>
    </row>
    <row r="302" spans="1:19">
      <c r="A302" s="24"/>
      <c r="B302" s="24"/>
      <c r="C302" s="24"/>
      <c r="D302" s="30"/>
      <c r="E302" s="30"/>
      <c r="F302" s="30"/>
      <c r="G302" s="30"/>
      <c r="H302" s="30"/>
      <c r="I302" s="30"/>
      <c r="J302" s="30"/>
      <c r="K302" s="30"/>
      <c r="L302" s="30"/>
      <c r="M302" s="30"/>
      <c r="N302" s="30"/>
      <c r="O302" s="30"/>
      <c r="P302" s="30"/>
      <c r="Q302" s="30"/>
      <c r="R302" s="30"/>
      <c r="S302" s="69"/>
    </row>
    <row r="303" spans="1:19">
      <c r="A303" s="24"/>
      <c r="B303" s="24"/>
      <c r="C303" s="24"/>
      <c r="D303" s="30"/>
      <c r="E303" s="30"/>
      <c r="F303" s="30"/>
      <c r="G303" s="30"/>
      <c r="H303" s="30"/>
      <c r="I303" s="30"/>
      <c r="J303" s="30"/>
      <c r="K303" s="30"/>
      <c r="L303" s="30"/>
      <c r="M303" s="30"/>
      <c r="N303" s="30"/>
      <c r="O303" s="30"/>
      <c r="P303" s="30"/>
      <c r="Q303" s="30"/>
      <c r="R303" s="30"/>
      <c r="S303" s="69"/>
    </row>
    <row r="304" spans="1:19">
      <c r="A304" s="24"/>
      <c r="B304" s="24"/>
      <c r="C304" s="24"/>
      <c r="D304" s="30"/>
      <c r="E304" s="30"/>
      <c r="F304" s="30"/>
      <c r="G304" s="30"/>
      <c r="H304" s="30"/>
      <c r="I304" s="30"/>
      <c r="J304" s="30"/>
      <c r="K304" s="30"/>
      <c r="L304" s="30"/>
      <c r="M304" s="30"/>
      <c r="N304" s="30"/>
      <c r="O304" s="30"/>
      <c r="P304" s="30"/>
      <c r="Q304" s="30"/>
      <c r="R304" s="30"/>
      <c r="S304" s="69"/>
    </row>
    <row r="305" spans="1:19">
      <c r="A305" s="24"/>
      <c r="B305" s="24"/>
      <c r="C305" s="24"/>
      <c r="D305" s="30"/>
      <c r="E305" s="30"/>
      <c r="F305" s="30"/>
      <c r="G305" s="30"/>
      <c r="H305" s="30"/>
      <c r="I305" s="30"/>
      <c r="J305" s="30"/>
      <c r="K305" s="30"/>
      <c r="L305" s="30"/>
      <c r="M305" s="30"/>
      <c r="N305" s="30"/>
      <c r="O305" s="30"/>
      <c r="P305" s="30"/>
      <c r="Q305" s="30"/>
      <c r="R305" s="30"/>
      <c r="S305" s="30"/>
    </row>
    <row r="306" spans="1:19">
      <c r="A306" s="24"/>
      <c r="B306" s="24"/>
      <c r="C306" s="24"/>
      <c r="D306" s="30"/>
      <c r="E306" s="30"/>
      <c r="F306" s="30"/>
      <c r="G306" s="30"/>
      <c r="H306" s="30"/>
      <c r="I306" s="30"/>
      <c r="J306" s="30"/>
      <c r="K306" s="30"/>
      <c r="L306" s="30"/>
      <c r="M306" s="30"/>
      <c r="N306" s="30"/>
      <c r="O306" s="30"/>
      <c r="P306" s="30"/>
      <c r="Q306" s="30"/>
      <c r="R306" s="30"/>
      <c r="S306" s="69"/>
    </row>
    <row r="307" spans="1:19">
      <c r="A307" s="24"/>
      <c r="B307" s="24"/>
      <c r="C307" s="24"/>
      <c r="D307" s="30"/>
      <c r="E307" s="30"/>
      <c r="F307" s="30"/>
      <c r="G307" s="30"/>
      <c r="H307" s="30"/>
      <c r="I307" s="30"/>
      <c r="J307" s="30"/>
      <c r="K307" s="30"/>
      <c r="L307" s="30"/>
      <c r="M307" s="30"/>
      <c r="N307" s="30"/>
      <c r="O307" s="30"/>
      <c r="P307" s="30"/>
      <c r="Q307" s="30"/>
      <c r="R307" s="30"/>
      <c r="S307" s="69"/>
    </row>
    <row r="308" spans="1:19">
      <c r="A308" s="24"/>
      <c r="B308" s="24"/>
      <c r="C308" s="24"/>
      <c r="D308" s="30"/>
      <c r="E308" s="30"/>
      <c r="F308" s="30"/>
      <c r="G308" s="30"/>
      <c r="H308" s="30"/>
      <c r="I308" s="30"/>
      <c r="J308" s="30"/>
      <c r="K308" s="30"/>
      <c r="L308" s="30"/>
      <c r="M308" s="30"/>
      <c r="N308" s="30"/>
      <c r="O308" s="30"/>
      <c r="P308" s="30"/>
      <c r="Q308" s="30"/>
      <c r="R308" s="30"/>
      <c r="S308" s="69"/>
    </row>
    <row r="309" spans="1:19">
      <c r="B309" s="24"/>
      <c r="C309" s="24"/>
      <c r="D309" s="30"/>
      <c r="E309" s="30"/>
      <c r="F309" s="30"/>
      <c r="G309" s="30"/>
      <c r="H309" s="30"/>
      <c r="I309" s="30"/>
      <c r="J309" s="30"/>
      <c r="K309" s="30"/>
      <c r="L309" s="30"/>
      <c r="M309" s="30"/>
      <c r="N309" s="30"/>
      <c r="O309" s="30"/>
      <c r="P309" s="30"/>
      <c r="Q309" s="30"/>
      <c r="R309" s="30"/>
      <c r="S309" s="69"/>
    </row>
    <row r="310" spans="1:19">
      <c r="B310" s="24"/>
      <c r="C310" s="24"/>
      <c r="D310" s="30"/>
      <c r="E310" s="30"/>
      <c r="F310" s="30"/>
      <c r="G310" s="30"/>
      <c r="H310" s="30"/>
      <c r="I310" s="30"/>
      <c r="J310" s="30"/>
      <c r="K310" s="30"/>
      <c r="L310" s="30"/>
      <c r="M310" s="30"/>
      <c r="N310" s="30"/>
      <c r="O310" s="30"/>
      <c r="P310" s="30"/>
      <c r="Q310" s="30"/>
      <c r="R310" s="30"/>
      <c r="S310" s="69"/>
    </row>
    <row r="311" spans="1:19">
      <c r="B311" s="24"/>
    </row>
    <row r="312" spans="1:19">
      <c r="B312" s="24"/>
    </row>
    <row r="313" spans="1:19">
      <c r="B313" s="24"/>
    </row>
    <row r="314" spans="1:19">
      <c r="B314" s="24"/>
    </row>
    <row r="316" spans="1:19">
      <c r="A316" s="24"/>
    </row>
    <row r="317" spans="1:19">
      <c r="A317" s="24"/>
    </row>
    <row r="318" spans="1:19">
      <c r="A318" s="24"/>
      <c r="C318" s="24"/>
      <c r="D318" s="30"/>
      <c r="E318" s="30"/>
      <c r="F318" s="30"/>
      <c r="G318" s="30"/>
      <c r="H318" s="30"/>
      <c r="I318" s="30"/>
      <c r="J318" s="30"/>
      <c r="K318" s="30"/>
      <c r="L318" s="30"/>
      <c r="M318" s="30"/>
      <c r="N318" s="30"/>
      <c r="O318" s="30"/>
      <c r="P318" s="30"/>
      <c r="Q318" s="30"/>
      <c r="R318" s="30"/>
      <c r="S318" s="69"/>
    </row>
    <row r="319" spans="1:19">
      <c r="C319" s="24"/>
      <c r="D319" s="69"/>
      <c r="E319" s="69"/>
      <c r="F319" s="69"/>
      <c r="G319" s="69"/>
      <c r="H319" s="69"/>
      <c r="I319" s="69"/>
      <c r="J319" s="69"/>
      <c r="K319" s="69"/>
      <c r="L319" s="69"/>
      <c r="M319" s="69"/>
      <c r="N319" s="69"/>
      <c r="O319" s="69"/>
      <c r="P319" s="69"/>
      <c r="Q319" s="69"/>
      <c r="R319" s="69"/>
      <c r="S319" s="69"/>
    </row>
    <row r="320" spans="1:19">
      <c r="C320" s="24"/>
      <c r="D320" s="69"/>
      <c r="E320" s="69"/>
      <c r="F320" s="69"/>
      <c r="G320" s="69"/>
      <c r="H320" s="69"/>
      <c r="I320" s="69"/>
      <c r="J320" s="69"/>
      <c r="K320" s="69"/>
      <c r="L320" s="69"/>
      <c r="M320" s="69"/>
      <c r="N320" s="69"/>
      <c r="O320" s="69"/>
      <c r="P320" s="69"/>
      <c r="Q320" s="69"/>
      <c r="R320" s="69"/>
      <c r="S320" s="69"/>
    </row>
    <row r="322" spans="3:19">
      <c r="C322" s="31"/>
      <c r="D322" s="31"/>
      <c r="E322" s="31"/>
      <c r="F322" s="31"/>
      <c r="G322" s="31"/>
      <c r="H322" s="31"/>
      <c r="I322" s="31"/>
      <c r="J322" s="31"/>
      <c r="K322" s="31"/>
      <c r="L322" s="31"/>
      <c r="M322" s="31"/>
      <c r="N322" s="31"/>
      <c r="O322" s="31"/>
      <c r="P322" s="31"/>
      <c r="Q322" s="31"/>
      <c r="R322" s="31"/>
    </row>
    <row r="323" spans="3:19">
      <c r="C323" s="31"/>
      <c r="D323" s="31"/>
      <c r="E323" s="31"/>
      <c r="F323" s="31"/>
      <c r="G323" s="31"/>
      <c r="H323" s="31"/>
      <c r="I323" s="31"/>
      <c r="J323" s="31"/>
      <c r="K323" s="31"/>
      <c r="L323" s="31"/>
      <c r="M323" s="31"/>
      <c r="N323" s="31"/>
      <c r="O323" s="31"/>
      <c r="P323" s="31"/>
      <c r="Q323" s="31"/>
      <c r="R323" s="31"/>
    </row>
    <row r="324" spans="3:19">
      <c r="C324" s="31"/>
      <c r="D324" s="31"/>
      <c r="E324" s="31"/>
      <c r="F324" s="31"/>
      <c r="G324" s="31"/>
      <c r="H324" s="31"/>
      <c r="I324" s="31"/>
      <c r="J324" s="31"/>
      <c r="K324" s="31"/>
      <c r="L324" s="31"/>
      <c r="M324" s="31"/>
      <c r="N324" s="31"/>
      <c r="O324" s="31"/>
      <c r="P324" s="31"/>
      <c r="Q324" s="31"/>
      <c r="R324" s="31"/>
    </row>
    <row r="325" spans="3:19">
      <c r="C325" s="31"/>
      <c r="D325" s="31"/>
      <c r="E325" s="31"/>
      <c r="F325" s="31"/>
      <c r="G325" s="31"/>
      <c r="H325" s="31"/>
      <c r="I325" s="31"/>
      <c r="J325" s="31"/>
      <c r="K325" s="31"/>
      <c r="L325" s="31"/>
      <c r="M325" s="31"/>
      <c r="N325" s="31"/>
      <c r="O325" s="31"/>
      <c r="P325" s="31"/>
      <c r="Q325" s="31"/>
      <c r="R325" s="31"/>
    </row>
    <row r="326" spans="3:19">
      <c r="D326" s="31"/>
      <c r="E326" s="31"/>
      <c r="F326" s="31"/>
      <c r="G326" s="31"/>
      <c r="H326" s="31"/>
      <c r="I326" s="31"/>
      <c r="J326" s="31"/>
      <c r="K326" s="31"/>
      <c r="L326" s="31"/>
      <c r="M326" s="31"/>
      <c r="N326" s="31"/>
      <c r="O326" s="31"/>
      <c r="P326" s="31"/>
      <c r="Q326" s="31"/>
      <c r="R326" s="31"/>
      <c r="S326" s="31"/>
    </row>
    <row r="327" spans="3:19">
      <c r="D327" s="31"/>
      <c r="E327" s="31"/>
      <c r="F327" s="31"/>
      <c r="G327" s="31"/>
      <c r="H327" s="31"/>
      <c r="I327" s="31"/>
      <c r="J327" s="31"/>
      <c r="K327" s="31"/>
      <c r="L327" s="31"/>
      <c r="M327" s="31"/>
      <c r="N327" s="31"/>
      <c r="O327" s="31"/>
      <c r="P327" s="31"/>
      <c r="Q327" s="31"/>
      <c r="R327" s="31"/>
      <c r="S327" s="31"/>
    </row>
    <row r="328" spans="3:19">
      <c r="D328" s="31"/>
      <c r="E328" s="31"/>
      <c r="F328" s="31"/>
      <c r="G328" s="31"/>
      <c r="H328" s="31"/>
      <c r="I328" s="31"/>
      <c r="J328" s="31"/>
      <c r="K328" s="31"/>
      <c r="L328" s="31"/>
      <c r="M328" s="31"/>
      <c r="N328" s="31"/>
      <c r="O328" s="31"/>
      <c r="P328" s="31"/>
      <c r="Q328" s="31"/>
      <c r="R328" s="31"/>
      <c r="S328" s="31"/>
    </row>
    <row r="329" spans="3:19">
      <c r="D329" s="31"/>
      <c r="E329" s="31"/>
      <c r="F329" s="31"/>
      <c r="G329" s="31"/>
      <c r="H329" s="31"/>
      <c r="I329" s="31"/>
      <c r="J329" s="31"/>
      <c r="K329" s="31"/>
      <c r="L329" s="31"/>
      <c r="M329" s="31"/>
      <c r="N329" s="31"/>
      <c r="O329" s="31"/>
      <c r="P329" s="31"/>
      <c r="Q329" s="31"/>
      <c r="R329" s="31"/>
      <c r="S329" s="31"/>
    </row>
    <row r="330" spans="3:19">
      <c r="D330" s="31"/>
      <c r="E330" s="31"/>
      <c r="F330" s="31"/>
      <c r="G330" s="31"/>
      <c r="H330" s="31"/>
      <c r="I330" s="31"/>
      <c r="J330" s="31"/>
      <c r="K330" s="31"/>
      <c r="L330" s="31"/>
      <c r="M330" s="31"/>
      <c r="N330" s="31"/>
      <c r="O330" s="31"/>
      <c r="P330" s="31"/>
      <c r="Q330" s="31"/>
      <c r="R330" s="31"/>
      <c r="S330" s="31"/>
    </row>
    <row r="331" spans="3:19">
      <c r="D331" s="31"/>
      <c r="E331" s="31"/>
      <c r="F331" s="31"/>
      <c r="G331" s="31"/>
      <c r="H331" s="31"/>
      <c r="I331" s="31"/>
      <c r="J331" s="31"/>
      <c r="K331" s="31"/>
      <c r="L331" s="31"/>
      <c r="M331" s="31"/>
      <c r="N331" s="31"/>
      <c r="O331" s="31"/>
      <c r="P331" s="31"/>
      <c r="Q331" s="31"/>
      <c r="R331" s="31"/>
      <c r="S331" s="31"/>
    </row>
    <row r="332" spans="3:19">
      <c r="D332" s="31"/>
      <c r="E332" s="31"/>
      <c r="F332" s="31"/>
      <c r="G332" s="31"/>
      <c r="H332" s="31"/>
      <c r="I332" s="31"/>
      <c r="J332" s="31"/>
      <c r="K332" s="31"/>
      <c r="L332" s="31"/>
      <c r="M332" s="31"/>
      <c r="N332" s="31"/>
      <c r="O332" s="31"/>
      <c r="P332" s="31"/>
      <c r="Q332" s="31"/>
      <c r="R332" s="31"/>
      <c r="S332" s="31"/>
    </row>
    <row r="333" spans="3:19">
      <c r="D333" s="31"/>
      <c r="E333" s="31"/>
      <c r="F333" s="31"/>
      <c r="G333" s="31"/>
      <c r="H333" s="31"/>
      <c r="I333" s="31"/>
      <c r="J333" s="31"/>
      <c r="K333" s="31"/>
      <c r="L333" s="31"/>
      <c r="M333" s="31"/>
      <c r="N333" s="31"/>
      <c r="O333" s="31"/>
      <c r="P333" s="31"/>
      <c r="Q333" s="31"/>
      <c r="R333" s="31"/>
      <c r="S333" s="31"/>
    </row>
    <row r="334" spans="3:19">
      <c r="D334" s="31"/>
      <c r="E334" s="31"/>
      <c r="F334" s="31"/>
      <c r="G334" s="31"/>
      <c r="H334" s="31"/>
      <c r="I334" s="31"/>
      <c r="J334" s="31"/>
      <c r="K334" s="31"/>
      <c r="L334" s="31"/>
      <c r="M334" s="31"/>
      <c r="N334" s="31"/>
      <c r="O334" s="31"/>
      <c r="P334" s="31"/>
      <c r="Q334" s="31"/>
      <c r="R334" s="31"/>
      <c r="S334" s="31"/>
    </row>
    <row r="335" spans="3:19">
      <c r="D335" s="31"/>
      <c r="E335" s="31"/>
      <c r="F335" s="31"/>
      <c r="G335" s="31"/>
      <c r="H335" s="31"/>
      <c r="I335" s="31"/>
      <c r="J335" s="31"/>
      <c r="K335" s="31"/>
      <c r="L335" s="31"/>
      <c r="M335" s="31"/>
      <c r="N335" s="31"/>
      <c r="O335" s="31"/>
      <c r="P335" s="31"/>
      <c r="Q335" s="31"/>
      <c r="R335" s="31"/>
      <c r="S335" s="31"/>
    </row>
    <row r="336" spans="3:19">
      <c r="D336" s="31"/>
      <c r="E336" s="31"/>
      <c r="F336" s="31"/>
      <c r="G336" s="31"/>
      <c r="H336" s="31"/>
      <c r="I336" s="31"/>
      <c r="J336" s="31"/>
      <c r="K336" s="31"/>
      <c r="L336" s="31"/>
      <c r="M336" s="31"/>
      <c r="N336" s="31"/>
      <c r="O336" s="31"/>
      <c r="P336" s="31"/>
      <c r="Q336" s="31"/>
      <c r="R336" s="31"/>
      <c r="S336" s="31"/>
    </row>
    <row r="337" spans="4:19">
      <c r="D337" s="31"/>
      <c r="E337" s="31"/>
      <c r="F337" s="31"/>
      <c r="G337" s="31"/>
      <c r="H337" s="31"/>
      <c r="I337" s="31"/>
      <c r="J337" s="31"/>
      <c r="K337" s="31"/>
      <c r="L337" s="31"/>
      <c r="M337" s="31"/>
      <c r="N337" s="31"/>
      <c r="O337" s="31"/>
      <c r="P337" s="31"/>
      <c r="Q337" s="31"/>
      <c r="R337" s="31"/>
      <c r="S337" s="31"/>
    </row>
    <row r="338" spans="4:19">
      <c r="D338" s="31"/>
      <c r="E338" s="31"/>
      <c r="F338" s="31"/>
      <c r="G338" s="31"/>
      <c r="H338" s="31"/>
      <c r="I338" s="31"/>
      <c r="J338" s="31"/>
      <c r="K338" s="31"/>
      <c r="L338" s="31"/>
      <c r="M338" s="31"/>
      <c r="N338" s="31"/>
      <c r="O338" s="31"/>
      <c r="P338" s="31"/>
      <c r="Q338" s="31"/>
      <c r="R338" s="31"/>
      <c r="S338" s="31"/>
    </row>
    <row r="339" spans="4:19">
      <c r="D339" s="31"/>
      <c r="E339" s="31"/>
      <c r="F339" s="31"/>
      <c r="G339" s="31"/>
      <c r="H339" s="31"/>
      <c r="I339" s="31"/>
      <c r="J339" s="31"/>
      <c r="K339" s="31"/>
      <c r="L339" s="31"/>
      <c r="M339" s="31"/>
      <c r="N339" s="31"/>
      <c r="O339" s="31"/>
      <c r="P339" s="31"/>
      <c r="Q339" s="31"/>
      <c r="R339" s="31"/>
      <c r="S339" s="31"/>
    </row>
    <row r="340" spans="4:19">
      <c r="D340" s="31"/>
      <c r="E340" s="31"/>
      <c r="F340" s="31"/>
      <c r="G340" s="31"/>
      <c r="H340" s="31"/>
      <c r="I340" s="31"/>
      <c r="J340" s="31"/>
      <c r="K340" s="31"/>
      <c r="L340" s="31"/>
      <c r="M340" s="31"/>
      <c r="N340" s="31"/>
      <c r="O340" s="31"/>
      <c r="P340" s="31"/>
      <c r="Q340" s="31"/>
      <c r="R340" s="31"/>
      <c r="S340" s="31"/>
    </row>
    <row r="341" spans="4:19">
      <c r="D341" s="31"/>
      <c r="E341" s="31"/>
      <c r="F341" s="31"/>
      <c r="G341" s="31"/>
      <c r="H341" s="31"/>
      <c r="I341" s="31"/>
      <c r="J341" s="31"/>
      <c r="K341" s="31"/>
      <c r="L341" s="31"/>
      <c r="M341" s="31"/>
      <c r="N341" s="31"/>
      <c r="O341" s="31"/>
      <c r="P341" s="31"/>
      <c r="Q341" s="31"/>
      <c r="R341" s="31"/>
      <c r="S341" s="31"/>
    </row>
    <row r="342" spans="4:19">
      <c r="D342" s="31"/>
      <c r="E342" s="31"/>
      <c r="F342" s="31"/>
      <c r="G342" s="31"/>
      <c r="H342" s="31"/>
      <c r="I342" s="31"/>
      <c r="J342" s="31"/>
      <c r="K342" s="31"/>
      <c r="L342" s="31"/>
      <c r="M342" s="31"/>
      <c r="N342" s="31"/>
      <c r="O342" s="31"/>
      <c r="P342" s="31"/>
      <c r="Q342" s="31"/>
      <c r="R342" s="31"/>
      <c r="S342" s="31"/>
    </row>
    <row r="343" spans="4:19">
      <c r="D343" s="31"/>
      <c r="E343" s="31"/>
      <c r="F343" s="31"/>
      <c r="G343" s="31"/>
      <c r="H343" s="31"/>
      <c r="I343" s="31"/>
      <c r="J343" s="31"/>
      <c r="K343" s="31"/>
      <c r="L343" s="31"/>
      <c r="M343" s="31"/>
      <c r="N343" s="31"/>
      <c r="O343" s="31"/>
      <c r="P343" s="31"/>
      <c r="Q343" s="31"/>
      <c r="R343" s="31"/>
      <c r="S343" s="31"/>
    </row>
    <row r="344" spans="4:19">
      <c r="D344" s="31"/>
      <c r="E344" s="31"/>
      <c r="F344" s="31"/>
      <c r="G344" s="31"/>
      <c r="H344" s="31"/>
      <c r="I344" s="31"/>
      <c r="J344" s="31"/>
      <c r="K344" s="31"/>
      <c r="L344" s="31"/>
      <c r="M344" s="31"/>
      <c r="N344" s="31"/>
      <c r="O344" s="31"/>
      <c r="P344" s="31"/>
      <c r="Q344" s="31"/>
      <c r="R344" s="31"/>
      <c r="S344" s="31"/>
    </row>
    <row r="345" spans="4:19">
      <c r="D345" s="31"/>
      <c r="E345" s="31"/>
      <c r="F345" s="31"/>
      <c r="G345" s="31"/>
      <c r="H345" s="31"/>
      <c r="I345" s="31"/>
      <c r="J345" s="31"/>
      <c r="K345" s="31"/>
      <c r="L345" s="31"/>
      <c r="M345" s="31"/>
      <c r="N345" s="31"/>
      <c r="O345" s="31"/>
      <c r="P345" s="31"/>
      <c r="Q345" s="31"/>
      <c r="R345" s="31"/>
      <c r="S345" s="31"/>
    </row>
    <row r="346" spans="4:19">
      <c r="D346" s="31"/>
      <c r="E346" s="31"/>
      <c r="F346" s="31"/>
      <c r="G346" s="31"/>
      <c r="H346" s="31"/>
      <c r="I346" s="31"/>
      <c r="J346" s="31"/>
      <c r="K346" s="31"/>
      <c r="L346" s="31"/>
      <c r="M346" s="31"/>
      <c r="N346" s="31"/>
      <c r="O346" s="31"/>
      <c r="P346" s="31"/>
      <c r="Q346" s="31"/>
      <c r="R346" s="31"/>
      <c r="S346" s="31"/>
    </row>
    <row r="347" spans="4:19">
      <c r="D347" s="31"/>
      <c r="E347" s="31"/>
      <c r="F347" s="31"/>
      <c r="G347" s="31"/>
      <c r="H347" s="31"/>
      <c r="I347" s="31"/>
      <c r="J347" s="31"/>
      <c r="K347" s="31"/>
      <c r="L347" s="31"/>
      <c r="M347" s="31"/>
      <c r="N347" s="31"/>
      <c r="O347" s="31"/>
      <c r="P347" s="31"/>
      <c r="Q347" s="31"/>
      <c r="R347" s="31"/>
      <c r="S347" s="31"/>
    </row>
    <row r="348" spans="4:19">
      <c r="D348" s="31"/>
      <c r="E348" s="31"/>
      <c r="F348" s="31"/>
      <c r="G348" s="31"/>
      <c r="H348" s="31"/>
      <c r="I348" s="31"/>
      <c r="J348" s="31"/>
      <c r="K348" s="31"/>
      <c r="L348" s="31"/>
      <c r="M348" s="31"/>
      <c r="N348" s="31"/>
      <c r="O348" s="31"/>
      <c r="P348" s="31"/>
      <c r="Q348" s="31"/>
      <c r="R348" s="31"/>
      <c r="S348" s="31"/>
    </row>
    <row r="349" spans="4:19">
      <c r="D349" s="31"/>
      <c r="E349" s="31"/>
      <c r="F349" s="31"/>
      <c r="G349" s="31"/>
      <c r="H349" s="31"/>
      <c r="I349" s="31"/>
      <c r="J349" s="31"/>
      <c r="K349" s="31"/>
      <c r="L349" s="31"/>
      <c r="M349" s="31"/>
      <c r="N349" s="31"/>
      <c r="O349" s="31"/>
      <c r="P349" s="31"/>
      <c r="Q349" s="31"/>
      <c r="R349" s="31"/>
      <c r="S349" s="31"/>
    </row>
    <row r="350" spans="4:19">
      <c r="D350" s="31"/>
      <c r="E350" s="31"/>
      <c r="F350" s="31"/>
      <c r="G350" s="31"/>
      <c r="H350" s="31"/>
      <c r="I350" s="31"/>
      <c r="J350" s="31"/>
      <c r="K350" s="31"/>
      <c r="L350" s="31"/>
      <c r="M350" s="31"/>
      <c r="N350" s="31"/>
      <c r="O350" s="31"/>
      <c r="P350" s="31"/>
      <c r="Q350" s="31"/>
      <c r="R350" s="31"/>
      <c r="S350" s="31"/>
    </row>
    <row r="351" spans="4:19">
      <c r="D351" s="31"/>
      <c r="E351" s="31"/>
      <c r="F351" s="31"/>
      <c r="G351" s="31"/>
      <c r="H351" s="31"/>
      <c r="I351" s="31"/>
      <c r="J351" s="31"/>
      <c r="K351" s="31"/>
      <c r="L351" s="31"/>
      <c r="M351" s="31"/>
      <c r="N351" s="31"/>
      <c r="O351" s="31"/>
      <c r="P351" s="31"/>
      <c r="Q351" s="31"/>
      <c r="R351" s="31"/>
      <c r="S351" s="31"/>
    </row>
    <row r="352" spans="4:19">
      <c r="D352" s="31"/>
      <c r="E352" s="31"/>
      <c r="F352" s="31"/>
      <c r="G352" s="31"/>
      <c r="H352" s="31"/>
      <c r="I352" s="31"/>
      <c r="J352" s="31"/>
      <c r="K352" s="31"/>
      <c r="L352" s="31"/>
      <c r="M352" s="31"/>
      <c r="N352" s="31"/>
      <c r="O352" s="31"/>
      <c r="P352" s="31"/>
      <c r="Q352" s="31"/>
      <c r="R352" s="31"/>
      <c r="S352" s="31"/>
    </row>
    <row r="353" spans="4:19">
      <c r="D353" s="31"/>
      <c r="E353" s="31"/>
      <c r="F353" s="31"/>
      <c r="G353" s="31"/>
      <c r="H353" s="31"/>
      <c r="I353" s="31"/>
      <c r="J353" s="31"/>
      <c r="K353" s="31"/>
      <c r="L353" s="31"/>
      <c r="M353" s="31"/>
      <c r="N353" s="31"/>
      <c r="O353" s="31"/>
      <c r="P353" s="31"/>
      <c r="Q353" s="31"/>
      <c r="R353" s="31"/>
      <c r="S353" s="31"/>
    </row>
    <row r="354" spans="4:19">
      <c r="D354" s="31"/>
      <c r="E354" s="31"/>
      <c r="F354" s="31"/>
      <c r="G354" s="31"/>
      <c r="H354" s="31"/>
      <c r="I354" s="31"/>
      <c r="J354" s="31"/>
      <c r="K354" s="31"/>
      <c r="L354" s="31"/>
      <c r="M354" s="31"/>
      <c r="N354" s="31"/>
      <c r="O354" s="31"/>
      <c r="P354" s="31"/>
      <c r="Q354" s="31"/>
      <c r="R354" s="31"/>
      <c r="S354" s="31"/>
    </row>
    <row r="355" spans="4:19">
      <c r="D355" s="31"/>
      <c r="E355" s="31"/>
      <c r="F355" s="31"/>
      <c r="G355" s="31"/>
      <c r="H355" s="31"/>
      <c r="I355" s="31"/>
      <c r="J355" s="31"/>
      <c r="K355" s="31"/>
      <c r="L355" s="31"/>
      <c r="M355" s="31"/>
      <c r="N355" s="31"/>
      <c r="O355" s="31"/>
      <c r="P355" s="31"/>
      <c r="Q355" s="31"/>
      <c r="R355" s="31"/>
      <c r="S355" s="31"/>
    </row>
    <row r="356" spans="4:19">
      <c r="D356" s="31"/>
      <c r="E356" s="31"/>
      <c r="F356" s="31"/>
      <c r="G356" s="31"/>
      <c r="H356" s="31"/>
      <c r="I356" s="31"/>
      <c r="J356" s="31"/>
      <c r="K356" s="31"/>
      <c r="L356" s="31"/>
      <c r="M356" s="31"/>
      <c r="N356" s="31"/>
      <c r="O356" s="31"/>
      <c r="P356" s="31"/>
      <c r="Q356" s="31"/>
      <c r="R356" s="31"/>
      <c r="S356" s="31"/>
    </row>
    <row r="357" spans="4:19">
      <c r="D357" s="31"/>
      <c r="E357" s="31"/>
      <c r="F357" s="31"/>
      <c r="G357" s="31"/>
      <c r="H357" s="31"/>
      <c r="I357" s="31"/>
      <c r="J357" s="31"/>
      <c r="K357" s="31"/>
      <c r="L357" s="31"/>
      <c r="M357" s="31"/>
      <c r="N357" s="31"/>
      <c r="O357" s="31"/>
      <c r="P357" s="31"/>
      <c r="Q357" s="31"/>
      <c r="R357" s="31"/>
      <c r="S357" s="31"/>
    </row>
    <row r="358" spans="4:19">
      <c r="D358" s="31"/>
      <c r="E358" s="31"/>
      <c r="F358" s="31"/>
      <c r="G358" s="31"/>
      <c r="H358" s="31"/>
      <c r="I358" s="31"/>
      <c r="J358" s="31"/>
      <c r="K358" s="31"/>
      <c r="L358" s="31"/>
      <c r="M358" s="31"/>
      <c r="N358" s="31"/>
      <c r="O358" s="31"/>
      <c r="P358" s="31"/>
      <c r="Q358" s="31"/>
      <c r="R358" s="31"/>
      <c r="S358" s="31"/>
    </row>
    <row r="359" spans="4:19">
      <c r="D359" s="31"/>
      <c r="E359" s="31"/>
      <c r="F359" s="31"/>
      <c r="G359" s="31"/>
      <c r="H359" s="31"/>
      <c r="I359" s="31"/>
      <c r="J359" s="31"/>
      <c r="K359" s="31"/>
      <c r="L359" s="31"/>
      <c r="M359" s="31"/>
      <c r="N359" s="31"/>
      <c r="O359" s="31"/>
      <c r="P359" s="31"/>
      <c r="Q359" s="31"/>
      <c r="R359" s="31"/>
      <c r="S359" s="31"/>
    </row>
    <row r="360" spans="4:19">
      <c r="D360" s="31"/>
      <c r="E360" s="31"/>
      <c r="F360" s="31"/>
      <c r="G360" s="31"/>
      <c r="H360" s="31"/>
      <c r="I360" s="31"/>
      <c r="J360" s="31"/>
      <c r="K360" s="31"/>
      <c r="L360" s="31"/>
      <c r="M360" s="31"/>
      <c r="N360" s="31"/>
      <c r="O360" s="31"/>
      <c r="P360" s="31"/>
      <c r="Q360" s="31"/>
      <c r="R360" s="31"/>
      <c r="S360" s="31"/>
    </row>
    <row r="361" spans="4:19">
      <c r="D361" s="31"/>
      <c r="E361" s="31"/>
      <c r="F361" s="31"/>
      <c r="G361" s="31"/>
      <c r="H361" s="31"/>
      <c r="I361" s="31"/>
      <c r="J361" s="31"/>
      <c r="K361" s="31"/>
      <c r="L361" s="31"/>
      <c r="M361" s="31"/>
      <c r="N361" s="31"/>
      <c r="O361" s="31"/>
      <c r="P361" s="31"/>
      <c r="Q361" s="31"/>
      <c r="R361" s="31"/>
      <c r="S361" s="31"/>
    </row>
    <row r="362" spans="4:19">
      <c r="D362" s="31"/>
      <c r="E362" s="31"/>
      <c r="F362" s="31"/>
      <c r="G362" s="31"/>
      <c r="H362" s="31"/>
      <c r="I362" s="31"/>
      <c r="J362" s="31"/>
      <c r="K362" s="31"/>
      <c r="L362" s="31"/>
      <c r="M362" s="31"/>
      <c r="N362" s="31"/>
      <c r="O362" s="31"/>
      <c r="P362" s="31"/>
      <c r="Q362" s="31"/>
      <c r="R362" s="31"/>
      <c r="S362" s="31"/>
    </row>
    <row r="363" spans="4:19">
      <c r="D363" s="31"/>
      <c r="E363" s="31"/>
      <c r="F363" s="31"/>
      <c r="G363" s="31"/>
      <c r="H363" s="31"/>
      <c r="I363" s="31"/>
      <c r="J363" s="31"/>
      <c r="K363" s="31"/>
      <c r="L363" s="31"/>
      <c r="M363" s="31"/>
      <c r="N363" s="31"/>
      <c r="O363" s="31"/>
      <c r="P363" s="31"/>
      <c r="Q363" s="31"/>
      <c r="R363" s="31"/>
      <c r="S363" s="31"/>
    </row>
    <row r="364" spans="4:19">
      <c r="D364" s="31"/>
      <c r="E364" s="31"/>
      <c r="F364" s="31"/>
      <c r="G364" s="31"/>
      <c r="H364" s="31"/>
      <c r="I364" s="31"/>
      <c r="J364" s="31"/>
      <c r="K364" s="31"/>
      <c r="L364" s="31"/>
      <c r="M364" s="31"/>
      <c r="N364" s="31"/>
      <c r="O364" s="31"/>
      <c r="P364" s="31"/>
      <c r="Q364" s="31"/>
      <c r="R364" s="31"/>
      <c r="S364" s="31"/>
    </row>
    <row r="365" spans="4:19">
      <c r="D365" s="31"/>
      <c r="E365" s="31"/>
      <c r="F365" s="31"/>
      <c r="G365" s="31"/>
      <c r="H365" s="31"/>
      <c r="I365" s="31"/>
      <c r="J365" s="31"/>
      <c r="K365" s="31"/>
      <c r="L365" s="31"/>
      <c r="M365" s="31"/>
      <c r="N365" s="31"/>
      <c r="O365" s="31"/>
      <c r="P365" s="31"/>
      <c r="Q365" s="31"/>
      <c r="R365" s="31"/>
      <c r="S365" s="31"/>
    </row>
    <row r="366" spans="4:19">
      <c r="D366" s="31"/>
      <c r="E366" s="31"/>
      <c r="F366" s="31"/>
      <c r="G366" s="31"/>
      <c r="H366" s="31"/>
      <c r="I366" s="31"/>
      <c r="J366" s="31"/>
      <c r="K366" s="31"/>
      <c r="L366" s="31"/>
      <c r="M366" s="31"/>
      <c r="N366" s="31"/>
      <c r="O366" s="31"/>
      <c r="P366" s="31"/>
      <c r="Q366" s="31"/>
      <c r="R366" s="31"/>
      <c r="S366" s="31"/>
    </row>
    <row r="367" spans="4:19">
      <c r="D367" s="31"/>
      <c r="E367" s="31"/>
      <c r="F367" s="31"/>
      <c r="G367" s="31"/>
      <c r="H367" s="31"/>
      <c r="I367" s="31"/>
      <c r="J367" s="31"/>
      <c r="K367" s="31"/>
      <c r="L367" s="31"/>
      <c r="M367" s="31"/>
      <c r="N367" s="31"/>
      <c r="O367" s="31"/>
      <c r="P367" s="31"/>
      <c r="Q367" s="31"/>
      <c r="R367" s="31"/>
      <c r="S367" s="31"/>
    </row>
    <row r="368" spans="4:19">
      <c r="D368" s="31"/>
      <c r="E368" s="31"/>
      <c r="F368" s="31"/>
      <c r="G368" s="31"/>
      <c r="H368" s="31"/>
      <c r="I368" s="31"/>
      <c r="J368" s="31"/>
      <c r="K368" s="31"/>
      <c r="L368" s="31"/>
      <c r="M368" s="31"/>
      <c r="N368" s="31"/>
      <c r="O368" s="31"/>
      <c r="P368" s="31"/>
      <c r="Q368" s="31"/>
      <c r="R368" s="31"/>
      <c r="S368" s="31"/>
    </row>
    <row r="369" spans="4:19">
      <c r="D369" s="31"/>
      <c r="E369" s="31"/>
      <c r="F369" s="31"/>
      <c r="G369" s="31"/>
      <c r="H369" s="31"/>
      <c r="I369" s="31"/>
      <c r="J369" s="31"/>
      <c r="K369" s="31"/>
      <c r="L369" s="31"/>
      <c r="M369" s="31"/>
      <c r="N369" s="31"/>
      <c r="O369" s="31"/>
      <c r="P369" s="31"/>
      <c r="Q369" s="31"/>
      <c r="R369" s="31"/>
      <c r="S369" s="31"/>
    </row>
    <row r="370" spans="4:19">
      <c r="D370" s="31"/>
      <c r="E370" s="31"/>
      <c r="F370" s="31"/>
      <c r="G370" s="31"/>
      <c r="H370" s="31"/>
      <c r="I370" s="31"/>
      <c r="J370" s="31"/>
      <c r="K370" s="31"/>
      <c r="L370" s="31"/>
      <c r="M370" s="31"/>
      <c r="N370" s="31"/>
      <c r="O370" s="31"/>
      <c r="P370" s="31"/>
      <c r="Q370" s="31"/>
      <c r="R370" s="31"/>
      <c r="S370" s="31"/>
    </row>
    <row r="371" spans="4:19">
      <c r="D371" s="31"/>
      <c r="E371" s="31"/>
      <c r="F371" s="31"/>
      <c r="G371" s="31"/>
      <c r="H371" s="31"/>
      <c r="I371" s="31"/>
      <c r="J371" s="31"/>
      <c r="K371" s="31"/>
      <c r="L371" s="31"/>
      <c r="M371" s="31"/>
      <c r="N371" s="31"/>
      <c r="O371" s="31"/>
      <c r="P371" s="31"/>
      <c r="Q371" s="31"/>
      <c r="R371" s="31"/>
      <c r="S371" s="31"/>
    </row>
    <row r="372" spans="4:19">
      <c r="D372" s="31"/>
      <c r="E372" s="31"/>
      <c r="F372" s="31"/>
      <c r="G372" s="31"/>
      <c r="H372" s="31"/>
      <c r="I372" s="31"/>
      <c r="J372" s="31"/>
      <c r="K372" s="31"/>
      <c r="L372" s="31"/>
      <c r="M372" s="31"/>
      <c r="N372" s="31"/>
      <c r="O372" s="31"/>
      <c r="P372" s="31"/>
      <c r="Q372" s="31"/>
      <c r="R372" s="31"/>
      <c r="S372" s="31"/>
    </row>
    <row r="373" spans="4:19">
      <c r="D373" s="31"/>
      <c r="E373" s="31"/>
      <c r="F373" s="31"/>
      <c r="G373" s="31"/>
      <c r="H373" s="31"/>
      <c r="I373" s="31"/>
      <c r="J373" s="31"/>
      <c r="K373" s="31"/>
      <c r="L373" s="31"/>
      <c r="M373" s="31"/>
      <c r="N373" s="31"/>
      <c r="O373" s="31"/>
      <c r="P373" s="31"/>
      <c r="Q373" s="31"/>
      <c r="R373" s="31"/>
      <c r="S373" s="31"/>
    </row>
    <row r="374" spans="4:19">
      <c r="D374" s="31"/>
      <c r="E374" s="31"/>
      <c r="F374" s="31"/>
      <c r="G374" s="31"/>
      <c r="H374" s="31"/>
      <c r="I374" s="31"/>
      <c r="J374" s="31"/>
      <c r="K374" s="31"/>
      <c r="L374" s="31"/>
      <c r="M374" s="31"/>
      <c r="N374" s="31"/>
      <c r="O374" s="31"/>
      <c r="P374" s="31"/>
      <c r="Q374" s="31"/>
      <c r="R374" s="31"/>
      <c r="S374" s="31"/>
    </row>
    <row r="375" spans="4:19">
      <c r="D375" s="31"/>
      <c r="E375" s="31"/>
      <c r="F375" s="31"/>
      <c r="G375" s="31"/>
      <c r="H375" s="31"/>
      <c r="I375" s="31"/>
      <c r="J375" s="31"/>
      <c r="K375" s="31"/>
      <c r="L375" s="31"/>
      <c r="M375" s="31"/>
      <c r="N375" s="31"/>
      <c r="O375" s="31"/>
      <c r="P375" s="31"/>
      <c r="Q375" s="31"/>
      <c r="R375" s="31"/>
      <c r="S375" s="31"/>
    </row>
    <row r="376" spans="4:19">
      <c r="D376" s="31"/>
      <c r="E376" s="31"/>
      <c r="F376" s="31"/>
      <c r="G376" s="31"/>
      <c r="H376" s="31"/>
      <c r="I376" s="31"/>
      <c r="J376" s="31"/>
      <c r="K376" s="31"/>
      <c r="L376" s="31"/>
      <c r="M376" s="31"/>
      <c r="N376" s="31"/>
      <c r="O376" s="31"/>
      <c r="P376" s="31"/>
      <c r="Q376" s="31"/>
      <c r="R376" s="31"/>
      <c r="S376" s="31"/>
    </row>
    <row r="377" spans="4:19">
      <c r="D377" s="31"/>
      <c r="E377" s="31"/>
      <c r="F377" s="31"/>
      <c r="G377" s="31"/>
      <c r="H377" s="31"/>
      <c r="I377" s="31"/>
      <c r="J377" s="31"/>
      <c r="K377" s="31"/>
      <c r="L377" s="31"/>
      <c r="M377" s="31"/>
      <c r="N377" s="31"/>
      <c r="O377" s="31"/>
      <c r="P377" s="31"/>
      <c r="Q377" s="31"/>
      <c r="R377" s="31"/>
      <c r="S377" s="31"/>
    </row>
    <row r="378" spans="4:19">
      <c r="D378" s="31"/>
      <c r="E378" s="31"/>
      <c r="F378" s="31"/>
      <c r="G378" s="31"/>
      <c r="H378" s="31"/>
      <c r="I378" s="31"/>
      <c r="J378" s="31"/>
      <c r="K378" s="31"/>
      <c r="L378" s="31"/>
      <c r="M378" s="31"/>
      <c r="N378" s="31"/>
      <c r="O378" s="31"/>
      <c r="P378" s="31"/>
      <c r="Q378" s="31"/>
      <c r="R378" s="31"/>
      <c r="S378" s="31"/>
    </row>
    <row r="379" spans="4:19">
      <c r="D379" s="31"/>
      <c r="E379" s="31"/>
      <c r="F379" s="31"/>
      <c r="G379" s="31"/>
      <c r="H379" s="31"/>
      <c r="I379" s="31"/>
      <c r="J379" s="31"/>
      <c r="K379" s="31"/>
      <c r="L379" s="31"/>
      <c r="M379" s="31"/>
      <c r="N379" s="31"/>
      <c r="O379" s="31"/>
      <c r="P379" s="31"/>
      <c r="Q379" s="31"/>
      <c r="R379" s="31"/>
      <c r="S379" s="31"/>
    </row>
    <row r="380" spans="4:19">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ignoredErrors>
    <ignoredError sqref="D17:S1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66af1c3ce408407a0947ed5f65718b73">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Props1.xml><?xml version="1.0" encoding="utf-8"?>
<ds:datastoreItem xmlns:ds="http://schemas.openxmlformats.org/officeDocument/2006/customXml" ds:itemID="{8017EFAC-EDDD-4773-8BDD-32C30A6C6D21}"/>
</file>

<file path=customXml/itemProps2.xml><?xml version="1.0" encoding="utf-8"?>
<ds:datastoreItem xmlns:ds="http://schemas.openxmlformats.org/officeDocument/2006/customXml" ds:itemID="{93F45A18-3172-4692-81A0-718B7CBD5395}"/>
</file>

<file path=customXml/itemProps3.xml><?xml version="1.0" encoding="utf-8"?>
<ds:datastoreItem xmlns:ds="http://schemas.openxmlformats.org/officeDocument/2006/customXml" ds:itemID="{934F1AF7-F882-4E1E-B833-8B71B811EC50}"/>
</file>

<file path=customXml/itemProps4.xml><?xml version="1.0" encoding="utf-8"?>
<ds:datastoreItem xmlns:ds="http://schemas.openxmlformats.org/officeDocument/2006/customXml" ds:itemID="{70C36872-3A85-409E-A17C-328C980B239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Kristin Synneve Marki Solheim</cp:lastModifiedBy>
  <cp:revision/>
  <dcterms:created xsi:type="dcterms:W3CDTF">2006-09-16T00:00:00Z</dcterms:created>
  <dcterms:modified xsi:type="dcterms:W3CDTF">2022-11-09T14:23:48Z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ies>
</file>